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formatie" sheetId="1" r:id="rId4"/>
    <sheet name="OP-Zuid 2007-2013" sheetId="2" r:id="rId5"/>
    <sheet name="OPZuid 2014-2020" sheetId="3" r:id="rId6"/>
    <sheet name="POP3 Brabant" sheetId="4" r:id="rId7"/>
    <sheet name="MIT Zuid" sheetId="5" r:id="rId8"/>
    <sheet name="Interreg VA" sheetId="6" r:id="rId9"/>
    <sheet name="Interreg VA CrossRoads2" sheetId="7" r:id="rId10"/>
  </sheets>
  <definedNames>
    <definedName name="_xlnm._FilterDatabase" localSheetId="2" hidden="1">'OPZuid 2014-2020'!$A$1:$AD$74</definedName>
    <definedName name="_xlnm._FilterDatabase" localSheetId="3" hidden="1">'POP3 Brabant'!$A$1:$AC$1</definedName>
  </definedNames>
  <calcPr calcId="999999" calcMode="auto" calcCompleted="0" fullCalcOnLoad="1"/>
</workbook>
</file>

<file path=xl/sharedStrings.xml><?xml version="1.0" encoding="utf-8"?>
<sst xmlns="http://schemas.openxmlformats.org/spreadsheetml/2006/main" uniqueCount="5886">
  <si>
    <t>Dit is een overzicht van alle Stimulus programma's</t>
  </si>
  <si>
    <t>Op elke sheet vindt u een ander programma</t>
  </si>
  <si>
    <t>Programma / Programme</t>
  </si>
  <si>
    <t>Prioriteit / Priority</t>
  </si>
  <si>
    <t>Projectnaam / Name of project</t>
  </si>
  <si>
    <t>Projectnaam / Name of project (in Engels)</t>
  </si>
  <si>
    <t>Begunstigde / Beneficiary</t>
  </si>
  <si>
    <t>Medebegunstigde(n) / Co-beneficiary</t>
  </si>
  <si>
    <t>Land / Country</t>
  </si>
  <si>
    <t>Provincie / Province</t>
  </si>
  <si>
    <t>Adres / Location</t>
  </si>
  <si>
    <t>Projectlocatie / Project location</t>
  </si>
  <si>
    <t>Website begunstigde / Website beneficiary</t>
  </si>
  <si>
    <t>Projectbeschrijving / Project description</t>
  </si>
  <si>
    <t>Startdatum / Start date</t>
  </si>
  <si>
    <t>Einddatum / End date</t>
  </si>
  <si>
    <t>Datum laatste bijwerking</t>
  </si>
  <si>
    <t>Beschikkingsdatum/date of grant</t>
  </si>
  <si>
    <t>EFRO / ERDF</t>
  </si>
  <si>
    <t>EFRO-bijdrage % / Cofinancing ERDF %</t>
  </si>
  <si>
    <t>Rijk / National government</t>
  </si>
  <si>
    <t>Noord-Brabant</t>
  </si>
  <si>
    <t>Zeeland</t>
  </si>
  <si>
    <t>Limburg</t>
  </si>
  <si>
    <t>Overig publiek / Other public</t>
  </si>
  <si>
    <t>Totaal publiek / Total public</t>
  </si>
  <si>
    <t>Privaat / Private</t>
  </si>
  <si>
    <t>Totaal subsidiabele kosten / Total eligible costs</t>
  </si>
  <si>
    <t>Projectnummer / project number</t>
  </si>
  <si>
    <t>Voorbeeldproject j/n</t>
  </si>
  <si>
    <t>OP-Zuid 2007-2013</t>
  </si>
  <si>
    <t>Getijdenenergie uit de Oosterschelde Stormvloedkering</t>
  </si>
  <si>
    <t>Oosterschelde Tidal Power 2 B.V.</t>
  </si>
  <si>
    <t>Van der Straaten
Roco Invest</t>
  </si>
  <si>
    <t>Nederland</t>
  </si>
  <si>
    <t>Sluiskolkkade 2, 1779 GP, Den Oever</t>
  </si>
  <si>
    <t>www.tocardo.com</t>
  </si>
  <si>
    <t>Met behulp van de OP-Zuid-subsidie realiseert Tocardo Tidal Turbines, producent van vrijstaande waterkrachtturbines, het grootste project voor opwekking van getijdenenergie in Nederland en een van de grootste ter wereld. Het bedrijf uit Den Oever zal vijf getijdenturbines in de Oosterscheldekering plaatsen die gebruik maken van de krachtige eb- en vloedstromen om elektriciteit op te wekken. Een belangrijke partner in het project is Rijkswaterstaat, dat met aannemers, ingenieursbureaus en kennisinstituten vernieuwende oplossingen ontwikkelt en partijen bij elkaar brengt om duurzame energie te winnen. Andere Zeeuwse bedrijven die meewerken aan de realisatie van dit project zijn Istimewa Elektrotechniek, Van der Straaten en Hillebrand.</t>
  </si>
  <si>
    <t>PROJ-00874</t>
  </si>
  <si>
    <t>x</t>
  </si>
  <si>
    <t>1</t>
  </si>
  <si>
    <t>Hoogstarters Maastricht Gazellentraject 2007-2009</t>
  </si>
  <si>
    <t>Universiteit Maastricht</t>
  </si>
  <si>
    <t>-</t>
  </si>
  <si>
    <t>Universiteitssingel 5, 6200 MD, Maastricht</t>
  </si>
  <si>
    <t>MAASTRICHT</t>
  </si>
  <si>
    <t>Potentieel hoogwaardige ondernemers trainen en begeleiden voor en bij de start van een intensief bedrijf in de regio Zuid Limburg. in de komende 3 jaar moet dit leiden tot minimaal 42 kennisintensieve hoogstarters, waarvan 3 snelgroeiende bedrijven zgn. Gazellen. De bijdrage moet een bijdrage leveren aan nieuwe vormen van kennisintensieve en duurzame werkgelegenheid.</t>
  </si>
  <si>
    <t>PROJ-00001</t>
  </si>
  <si>
    <t>Maastricht Forensic Institute</t>
  </si>
  <si>
    <t>http://www.tmfi.nl/nl/home/</t>
  </si>
  <si>
    <t>Naast het NFI een tweede hoogwaardig, onafhankelijk en interdisciplinair forensisch expertisecentrum vestigen</t>
  </si>
  <si>
    <t>PROJ-00002</t>
  </si>
  <si>
    <t>Innomotive</t>
  </si>
  <si>
    <t>Automotive Technology Centre</t>
  </si>
  <si>
    <t>Steenovenweg 1, 5708 HN, Helmond</t>
  </si>
  <si>
    <t>HELMOND</t>
  </si>
  <si>
    <t>Het project Innomotive is gericht op de uitbouw, diversificatie en internationalisering van het Nederlandse automotive cluster. Daarnaast gaat deze netwerkvorming gepaard met hoogwaardige kennisoverdracht, zeker in een situatie van een open innovatie. Regelmatig worden workshops georganiseerd over actuele, maar vooral toekomstige ontwikkelingen, die voor de doelgroep van groot belang zijn. Kennis stelt de doelgroep in staat om op de ontwikkeling tijding in te spelen. Vanuit deze activiteiten neemt ATC initiatieven voor innovatieprojecten.</t>
  </si>
  <si>
    <t>PROJ-00003</t>
  </si>
  <si>
    <t>Innovatie Zuid</t>
  </si>
  <si>
    <t>Innovation South</t>
  </si>
  <si>
    <t xml:space="preserve">BOM Business Development &amp; Foreign Investments BV </t>
  </si>
  <si>
    <t>Goirlese Weg 15, 5026 PB, Tilburg</t>
  </si>
  <si>
    <t>TILBURG</t>
  </si>
  <si>
    <t>http://www.bom.nl/foreign-investments</t>
  </si>
  <si>
    <t>Het vergroten van de innovatiekracht van MKB-bedrijven in de regio Zuid-Nederland op detailniveau 2. Het project betreft het aanjagen van innovatie in het algemeen. BOM is penvoerder, maar er zijn meerdere eindbegunstigden te onderscheiden namelijk LIOF, EIZ, Rewin en Syntens.</t>
  </si>
  <si>
    <t>PROJ-00004</t>
  </si>
  <si>
    <t>Naar meer participatie in innovatie!</t>
  </si>
  <si>
    <t>To more participation in innovation!</t>
  </si>
  <si>
    <t>Stg Syntens</t>
  </si>
  <si>
    <t>JF Kennedylaan 2, 6040 HK, Roermond</t>
  </si>
  <si>
    <t>ROERMOND</t>
  </si>
  <si>
    <t>Het project beoogt innovatie, ondernemerschap en de kenniseconomomie aan te moedigen door:  het vergroten van het aantal MKB-bedrijven die innovatieve activiteiten uitvoeren, het bevorderen van de samenwerking van deze bedrijven met kennisinstellingen, het promoten van innovatieve samenwerking tussen bedrijven onderling en bedrijven en kennisinstellingen en het bevorderen van het gebruik van instrumenten door het MKB.</t>
  </si>
  <si>
    <t>PROJ-00005</t>
  </si>
  <si>
    <t>Connect 2008-2011</t>
  </si>
  <si>
    <t>Stichting Connect</t>
  </si>
  <si>
    <t>Postbus 16, 5900 AA, Venlo</t>
  </si>
  <si>
    <t>VENLO</t>
  </si>
  <si>
    <t>Het project Leergang Connect bestaat uit 6 leergangen (a 16 deelnemers) gespreid over drie jaar en is toegankelijk voor deelnemers op HBO denk en werk niveau. Iedere leergang duurt 5 tot 6 maanden en bestaat uit een collectief deel van 5 modules van elk 5 dagen. Daarnaast een individueel traject waarin koppeling met een persoonlijke coach (oud- ondernemer) en studenten (WUR, TU/e, HAS, Hogeschool Zuid). Samen met de ondernemer wordt een businessplan opgesteld. Een half jaar na de start van het traject vindt een audit plaats. Gedurende een jaar kan de deelnemer terugvallen op de oud ondernemer als klankbord/coach. De Leergang Connect beoogt de navolgende doelen te realiseren: * versterken van ondernemerschap MKB ondernemers * koppeling leggen tussen ondernemers en kennisinstellingen met al uiteindelijk doel ideeën c.q. innovaties van de MKB ondernemer uit te werken in een business plan en indien gewenst te ondersteunen, coachen tot (nieuwe) bedrijfsactiviteiten. * MKB bedrijven en kennisinstellingen nadrukkelijker te koppelen, de ondernemer een aanspreekpunt te verschaffen binnen de kennisinstellingen waarbij drempels worden weggenomen en daarmee een impuls wordt gegeven aan de versterking van de innovatie kracht van de regio. * delen van kennis tussen MKB ondernemers, het vormen van nieuwe ondernemersnetwerken.</t>
  </si>
  <si>
    <t>PROJ-00006</t>
  </si>
  <si>
    <t>Creatief ondernemerschap, een impuls voor innovatie</t>
  </si>
  <si>
    <t>Creative entrepeneurship, an impluse for innovation</t>
  </si>
  <si>
    <t>Stichting Derdengelden</t>
  </si>
  <si>
    <t>Steegstraat 5, 3501 DG, Roermond</t>
  </si>
  <si>
    <t>Een bijdrage leveren aan de versterking van de regionale economische structuur en het regionale innovatieklimaat door:  - Het stimuleren en faciliteren van startende bedrijven in de creatieve industrie - Het leggen van verbindingen tussen bedrijven in de creatieve industrie en "reguliere sectoren"</t>
  </si>
  <si>
    <t>PROJ-00007</t>
  </si>
  <si>
    <t>2</t>
  </si>
  <si>
    <t>Meerjarige imago en acquisitiecampagne BrabantStad</t>
  </si>
  <si>
    <t>Multiannual image and acquisitioncampaign BrabantStad</t>
  </si>
  <si>
    <t>Het versterken van de positie van Noord-Brabant als 1 van de innovatieve regio's van Noord-West Europa, alsook het imago van de provincie door middel van een meerjaren imago en acquisitiecampagne gericht op het binnenhalen van buitenlandse nieuwvestigers.</t>
  </si>
  <si>
    <t>PROJ-00008</t>
  </si>
  <si>
    <t>Inherent veiliger produceren</t>
  </si>
  <si>
    <t>Inherent safer producing</t>
  </si>
  <si>
    <t>Provincie Zeeland</t>
  </si>
  <si>
    <t>Het Groene Woud 1, 4330 LA, Middelburg</t>
  </si>
  <si>
    <t>MIDDELBURG</t>
  </si>
  <si>
    <t>Het project beoogt het bevorderen en tot stand brengen van implementatie van inherente veiligheid bij bedrijven die met gevaarlijke stoffen werken, ten behoeve van de in- en externe veiligheid, welzijn van werknemers en omwonenden en vermindering van de milieu belasting.</t>
  </si>
  <si>
    <t>PROJ-00009</t>
  </si>
  <si>
    <t>Precisietechnologie 2008-2009</t>
  </si>
  <si>
    <t>Precisiontechnology 2008-2009</t>
  </si>
  <si>
    <t>Syntens Innovatienetwerk, Roermond</t>
  </si>
  <si>
    <t>Kennisvermeerdering en specialisatie. Netwerkvorming en samenwerking. Visie en trend ontwikkeling en parallel hieraan in kaart brengen van kennisinfrastructuur in de Euregio en het opbouwen en onderhouden van relaties met relevante spelers in de Euregio. Resultaten van dit platform zijn clusters van bedrijven die samen een productontwikkeling ter hand nemen.</t>
  </si>
  <si>
    <t>PROJ-00010</t>
  </si>
  <si>
    <t>Starterslift Creatief</t>
  </si>
  <si>
    <t>Starterslift Creative</t>
  </si>
  <si>
    <t>Stichting Starterslift</t>
  </si>
  <si>
    <t>Warandelaan 2, 5037 AB, Tilburg</t>
  </si>
  <si>
    <t>Het project 'Starterslift Creatief' richt zich ophet ondersteuenen van creatieve startende ondernemers, met als doelstelling er onder meer voor te zorgen dat: * er zich meer creatieve talenten ontplooien als succesvolle ondernemers * deze ondernemingen zich vestigen in West- en Midden-Brabant en meer specifiek Breda en Tilburg * nieuwe ondernemingen zich vestigen in of verbinden aan de creatieve hotspots Triple O campus in Breda en het Veemarktkwartier in Tilburg; * er door deze lokale binding een nieuwe stedelijke dynamiek ontstaat, gebaseerd op de creatieve industrie; * West- en Midden-Brabant zich daadwerkelijk profileren als creatief centrum</t>
  </si>
  <si>
    <t>PROJ-00011</t>
  </si>
  <si>
    <t>Actieplan Groei</t>
  </si>
  <si>
    <t>Actionplan Grow</t>
  </si>
  <si>
    <t>* Inspirerende opleidingstrajecten voor innovatieve ondernemers * coaching en begeleiding bij start, overname of snelle groei * verbeteren van transparantie en toegang tot de kapitaalmarkt</t>
  </si>
  <si>
    <t>PROJ-00012</t>
  </si>
  <si>
    <t>3</t>
  </si>
  <si>
    <t>Interpretatiecentum Bastionder</t>
  </si>
  <si>
    <t>Interpretationcentre Bastionder</t>
  </si>
  <si>
    <t>Gemeente 's-Hertogenbosch</t>
  </si>
  <si>
    <t>Wolvenhoek 1, 5211 HH, ’s-Hertogenbosch</t>
  </si>
  <si>
    <t>'S-HERTOGENBOSCH</t>
  </si>
  <si>
    <t>Door de realisatie van een ondergronds informatiecentrum wordt een bijdrage geleverd aan het versterken van het cultuurtoerisme van de stad en de regio gericht op toeristische profilering en daarmee verlenging van het bezoek aan de stad. Hierdoor neemt het aantal bezoekers toe van 50.000 tot 80.000 met een stijging van het bestedingspatroon van 2,5 naar 4 miljoen euro per jaar.</t>
  </si>
  <si>
    <t>PROJ-00013</t>
  </si>
  <si>
    <t>Het onderwaterleven van Breskens</t>
  </si>
  <si>
    <t>The underwaterlife of Breskens</t>
  </si>
  <si>
    <t>Gemeente Sluis</t>
  </si>
  <si>
    <t>Nieuwstraat 22, 4501 BD, Oostburg</t>
  </si>
  <si>
    <t>OOSTBURG</t>
  </si>
  <si>
    <t>Het project richt zich op versterking van de economische structuur van Breskens in het bijzonder en Westelijk Zeeuws-Vlaanderen in het algemeen door het aanbieden van economische alternatieven en het ontwikkelen van een kenniseconomie op het gebied van maritiem onderwaterleven in een getijdengebied.</t>
  </si>
  <si>
    <t>PROJ-00014</t>
  </si>
  <si>
    <t>C-Energy:Getijdenenergie voor Zeeland</t>
  </si>
  <si>
    <t>C-Energy: Tidalenergy for Zeeland</t>
  </si>
  <si>
    <t>Frank Wiersma MSc</t>
  </si>
  <si>
    <t>Kanaalweg 16-G, 3503 RK,  Utrecht</t>
  </si>
  <si>
    <t>UTRECHT</t>
  </si>
  <si>
    <t>Aantonen dat het in potentie mogelijk is om kosteneffectief energie op te wekken uit getijdestromingen en golven in Zeeuwse wateren en deze energie te leveren aan het elektriciteitsnet. Kennis en ervaring opbouwen en vergrendelen bij Zeeuwse partijen die kan worden ingezet in de internationale markt van offshore duurzame energie. Het aantrekken van andere (internationale) ontwikkelaars om het potentieel in Zeeland te benutten voor testen en opschalingsprojecten.</t>
  </si>
  <si>
    <t>PROJ-00015</t>
  </si>
  <si>
    <t>Programmabureau World Class Maintenance: initiatie, communicatie en realisatie nieuwe bedrijvigheid</t>
  </si>
  <si>
    <t>Programmebureau World Class Maintenance: initiation, communication and realisation of new activities</t>
  </si>
  <si>
    <t>Het project beoogt de organisatie van de centrale regie van de PR, regio branding, communicatie en coördinatie van acquisitie activiteiten ten behoeve van de maintenance sector in Zuid(west) Nederland.</t>
  </si>
  <si>
    <t>PROJ-00018</t>
  </si>
  <si>
    <t>Kwaliteitsimpuls Traverse</t>
  </si>
  <si>
    <t>Qualityimpulse Traverse</t>
  </si>
  <si>
    <t>Gemeente Helmond Projectbureau</t>
  </si>
  <si>
    <t>Zuid Koninginnewal 4, 5701 NT, Helmond</t>
  </si>
  <si>
    <t>Het verbeteren van de attractiviteit en veiligheid van de openbare ruimte door fysieke maatregelen in nauwe samenwerking met de gezamenlijke ontwikkeling van methoden voor de aanpak van stedelijke problemen. Het investeren in de transformatie van het binnenstedelijk gebied tot een gebied met een hogere economische waarde het creëren van uitstekende randvoorwaarden voor ondernemingen in en buiten de steden.</t>
  </si>
  <si>
    <t>PROJ-00019</t>
  </si>
  <si>
    <t>Inrichting openbare ruimte 18 Septemberplein</t>
  </si>
  <si>
    <t>Furnishing public space 18 Septemberplein</t>
  </si>
  <si>
    <t>Gemeente Eindhoven DSOB</t>
  </si>
  <si>
    <t>Stadhuisplein 10, 5611 EM, Eindhoven</t>
  </si>
  <si>
    <t>EINDHOVEN</t>
  </si>
  <si>
    <t>Het project beoogt de attractiviteit van de openbare ruimte te verbeteren en daardoor een bijdrage te leveren aan de randvoorwaarde van de groei en de versterking van de top-technologische regio Brainport.</t>
  </si>
  <si>
    <t>PROJ-00020</t>
  </si>
  <si>
    <t>Ontwikkeling van een evidence-based behandelmethodiek voor obezen</t>
  </si>
  <si>
    <t>Development of an evidence-based treatmentmethods for the obese</t>
  </si>
  <si>
    <t>Co-Eur B.V.</t>
  </si>
  <si>
    <t>Schuureikenweg 60, 6432 HX, Hoensbroek </t>
  </si>
  <si>
    <t>HEERLEN</t>
  </si>
  <si>
    <t>Het doel is een evidence based behandelmethodiek te ontwikkelen waarmee obezen een BMI &lt;30 houden.</t>
  </si>
  <si>
    <t>PROJ-00021</t>
  </si>
  <si>
    <t>Openbare ruimte Zitterd Revisited fase 1</t>
  </si>
  <si>
    <t>Public space Zitterd Revisited fase 1</t>
  </si>
  <si>
    <t>Gemeente Sittard-Geleen</t>
  </si>
  <si>
    <t>Markt 1,  6161GE, Geleen</t>
  </si>
  <si>
    <t>SITTARD</t>
  </si>
  <si>
    <t>Het versterken van het vestigingsklimaat van de gemeente Sittard-Geleen door het creëren van een stedelijk topmilieu in Sittard middels additionele verbeteringswerken.</t>
  </si>
  <si>
    <t>PROJ-00023</t>
  </si>
  <si>
    <t>High Output Chip</t>
  </si>
  <si>
    <t>Chemtrix B.V.</t>
  </si>
  <si>
    <t>Urmonderbaan 22, 6160 MD, Geleen</t>
  </si>
  <si>
    <t>GELEEN</t>
  </si>
  <si>
    <t>Het ontwikkelen van een model voor het optimaliseren van de dimensies van miroreacto chips. (MRT chips)</t>
  </si>
  <si>
    <t>PROJ-00024</t>
  </si>
  <si>
    <t>Ontwikkeling anodiseerproces voor grote producten</t>
  </si>
  <si>
    <t>Development of an anodisementprocess for big products</t>
  </si>
  <si>
    <t>R.A. Wuts Beheer B.V.</t>
  </si>
  <si>
    <t>Kapellerlaan 134, 6045 AJ, Roermond</t>
  </si>
  <si>
    <t>NEER</t>
  </si>
  <si>
    <t xml:space="preserve">Het project beoogt het ontwikkelen en bouwen van een unieke 22 meter anodiseerlijn, waar dit nu slechts mogelijk is tot 7,6 meter. </t>
  </si>
  <si>
    <t>PROJ-00026</t>
  </si>
  <si>
    <t>Ontwikkelen van de impact measurement unit</t>
  </si>
  <si>
    <t>Developing the impact measurement unit</t>
  </si>
  <si>
    <t>XYZTEC</t>
  </si>
  <si>
    <t>John F. Kennedylaan 14B, 5981 XC, Panningen</t>
  </si>
  <si>
    <t>PANNINGEN</t>
  </si>
  <si>
    <t>Het ontwikkelen van een nieuw testsysteem voor verbindingen in de semi conductor industrie op basis van Impact testing.</t>
  </si>
  <si>
    <t>PROJ-00027</t>
  </si>
  <si>
    <t>Biggen OK</t>
  </si>
  <si>
    <t>Pigs OK</t>
  </si>
  <si>
    <t>Piglet Treatment Systems B.V. i.o.</t>
  </si>
  <si>
    <t>Scheiweg 7, 5809 EH, Leunen</t>
  </si>
  <si>
    <t>LEUNEN</t>
  </si>
  <si>
    <t>Doel project uit concept beschikking is: Het project beoogt de ontwikkeling van een apparaat waarbij op een arbeid efficiënte en dier- en mensvriendelijke wijze biggen worden verdoofd en vervolgens in opeenvolgende, gedeeltelijk geautomatiseerde handelingen het castreren, ijzerspuiten, oormerken en couperen plaatsvinden.</t>
  </si>
  <si>
    <t>PROJ-00028</t>
  </si>
  <si>
    <t>In-line Crack Detectie Systeem Solar Industrie</t>
  </si>
  <si>
    <t>In-line Crack Detectie Systeem Solar Industry</t>
  </si>
  <si>
    <t>Rimas B.V.</t>
  </si>
  <si>
    <t>Slootsekuilen 15, 5986 PE, Beringe</t>
  </si>
  <si>
    <t>BERINGE</t>
  </si>
  <si>
    <t>Het ontwikkelen van een snelle en nauwkeurige detectie methode voor cracks in wafers en zonnecellen. Huidige methodes zoals visuele inspectie zijn zeer onnauwkeurig en vaak arbeidsintensief.</t>
  </si>
  <si>
    <t>PROJ-00029</t>
  </si>
  <si>
    <t>Innovation Officer t.b.v. industriele automatisering en robotiseringsprojecten</t>
  </si>
  <si>
    <t>Innovation Officer for industrial automatisation and robotisingprojects</t>
  </si>
  <si>
    <t>JEKO Tech B.V.</t>
  </si>
  <si>
    <t>Rouwkuilenweg 37, 5813 BH, Ysselsteyn</t>
  </si>
  <si>
    <t>YSSELSTEYN LB</t>
  </si>
  <si>
    <t>Het project beoogt het concretiseren van ideeën tot werkbare toepassingen die gebaseerd zijn op het door JEKO Tech B.V. ontwikkelde verstellingsysteem bij robotgrijpers.</t>
  </si>
  <si>
    <t>PROJ-00030</t>
  </si>
  <si>
    <t>Innovation Officer</t>
  </si>
  <si>
    <t>MUbio Products B.V.</t>
  </si>
  <si>
    <t> Rangeerweg 5A, 6114 BC, Susteren</t>
  </si>
  <si>
    <t>Het omvormen van MUbio Products van een OEM-producent van antilichamen naar een bedrijf dat innovatieve producten onder eigen label op de markt brengt, zowel voor de R&amp;D als de diagnostiek markt.</t>
  </si>
  <si>
    <t>PROJ-00031</t>
  </si>
  <si>
    <t>Verwerking en afzet van lupine als vleesvervanger</t>
  </si>
  <si>
    <t>Processing and disposition of lupine as a meat replacement</t>
  </si>
  <si>
    <t>Meatless B.V.</t>
  </si>
  <si>
    <t>Gebroeders Spykerstraat 1, 4462 GJ, Goes</t>
  </si>
  <si>
    <t>GOES</t>
  </si>
  <si>
    <t>Het project beoogt een technisch en commercieel implementatiestudie te laten uitvoeren in de markt en de organisatieomgeving met als doel de technische en commerciële knelpunten te kunnen bepalen die de doorbraak van het product Meatless hinderen.</t>
  </si>
  <si>
    <t>PROJ-00032</t>
  </si>
  <si>
    <t>Innovation Officer voor Rich Internet Application dit.cms 2.0</t>
  </si>
  <si>
    <t>Innovation Officer for Rich Internet Application dit.cms 2.0</t>
  </si>
  <si>
    <t>Dackus Beheer B.V.</t>
  </si>
  <si>
    <t>Hochterpoort 25, 6211 BT, Maastricht</t>
  </si>
  <si>
    <t>Doel project: het project beoogt het ontwikkelen en in de markt zetten van een nieuwe generatie CMS-producten, voor een bredere doelgroep dan waarvoor in de afgelopen drie jaar is gewerkt.</t>
  </si>
  <si>
    <t>PROJ-00034</t>
  </si>
  <si>
    <t>100 % transparante rolluiken</t>
  </si>
  <si>
    <t>100% transparent shutters</t>
  </si>
  <si>
    <t>Schoeren International B.V.</t>
  </si>
  <si>
    <t>Hoendercamp 30, 5953 DC, Reuver</t>
  </si>
  <si>
    <t>REUVER</t>
  </si>
  <si>
    <t>Het project beoogt een nieuw concept transparante, inbraak werende rolluiken voor winkelpuien en grootschalige bouwprojecten in binnensteden te ontwikkelen.</t>
  </si>
  <si>
    <t>PROJ-00036</t>
  </si>
  <si>
    <t>C2C</t>
  </si>
  <si>
    <t>Van Houtum Papier B.V.</t>
  </si>
  <si>
    <t>Boutestraat 125, 6071 JR, SWALMEN</t>
  </si>
  <si>
    <t>SWALMEN</t>
  </si>
  <si>
    <t>Het integreren van het C2C concept in alle facetten van de bedrijfsvoering in de hele keten tot een nieuwe en innovatieve generatie papierproducten en bijproducten voor het hele washroom concept.</t>
  </si>
  <si>
    <t>PROJ-00037</t>
  </si>
  <si>
    <t>Brushless Low Voltage - ontwikkeling van een nieuwe generatie borstelloze motoren met een hoog rendement</t>
  </si>
  <si>
    <t>Brushless Low Voltage - development of a new generation brushless motors with a high return</t>
  </si>
  <si>
    <t>Creusen Motor Technology BV</t>
  </si>
  <si>
    <t>Doctor Philipslaan 39, 6042 CT, Roermond</t>
  </si>
  <si>
    <t>http://www.creusen.nl/motoren.php</t>
  </si>
  <si>
    <t>Het onderzoeken van een concept van een nieuwe generatie motoren zonder borstel, maar met hoog rendement.</t>
  </si>
  <si>
    <t>PROJ-00039</t>
  </si>
  <si>
    <t>Automated Visual Inspection</t>
  </si>
  <si>
    <t>GDO B.V.</t>
  </si>
  <si>
    <t>Albert Thijsstraat 67, 6471 WX, Eygelshoven</t>
  </si>
  <si>
    <t>EYGELSHOVEN</t>
  </si>
  <si>
    <t>De ontwikkeling van een high-tech automatisch stent controlesysteem. Met behulp van het te ontwikkelen systeem worden producenten van stents in staat gesteld om de kwaliteit van het huidige controle systeem te automatiseren en daarmee te verbeteren.</t>
  </si>
  <si>
    <t>PROJ-00040</t>
  </si>
  <si>
    <t>The third screen</t>
  </si>
  <si>
    <t>CPS Europe B.V.</t>
  </si>
  <si>
    <t>Boxtelseweg 26, 5261 ND, Vught</t>
  </si>
  <si>
    <t>VUGHT</t>
  </si>
  <si>
    <t>De ontwikkeling van een betaalbare video home terminal als 'derde scherm', naast tv en computerscherm, voor communicatie en domotica toepassingen centraal staat.</t>
  </si>
  <si>
    <t>PROJ-00041</t>
  </si>
  <si>
    <t>Adviestraject - Prototype kotterproces</t>
  </si>
  <si>
    <t>Advicetrajectory - Prototype cutterprocess</t>
  </si>
  <si>
    <t>Spierings Kranen B.V.</t>
  </si>
  <si>
    <t>Merwedestraat 15, 5347 KZ, Oss</t>
  </si>
  <si>
    <t>OSS</t>
  </si>
  <si>
    <t>Realiseren van een prototype kotterproces voor onderdelen van mobiele kranen. Hiermee moet het mogelijk worden om met hoge nauwkeurigheid en hoge productiesnelheid boringen aan tebrengen in deze kraanonderdelen.</t>
  </si>
  <si>
    <t>PROJ-00042</t>
  </si>
  <si>
    <t>Duotank Service Online</t>
  </si>
  <si>
    <t>Duotank International Group B.V.</t>
  </si>
  <si>
    <t>Petunialaan 5, 5582 HA, Waalre</t>
  </si>
  <si>
    <t>WAALRE</t>
  </si>
  <si>
    <t>Haalbaarheidsstudie en ontwikkeling van een logistieke service die het mogelijk maakt om real-time de voorraad van een eindgebruiker te monitoren via internet en biertransporten efficiënt in te zetten en te verzorgen.</t>
  </si>
  <si>
    <t>PROJ-00043</t>
  </si>
  <si>
    <t>Ontwikkeling van een industrieel verfproces met natuurlijke kleurstoffen</t>
  </si>
  <si>
    <t>Development of a industrial painting process with natural colorants.</t>
  </si>
  <si>
    <t>Dorien Derksen</t>
  </si>
  <si>
    <t>Prins Reinierstraat 10a, 4651 RZ, Steenbergen </t>
  </si>
  <si>
    <t>STEENBERGEN NB</t>
  </si>
  <si>
    <t>De vezelgerelateerde verfprocessen voor het verven met natuurlijke kleurstoffen op industriële schaal ontwikkelen.</t>
  </si>
  <si>
    <t>PROJ-00045</t>
  </si>
  <si>
    <t>Accomoderende lens voor staarpatienten en leesbrildragers</t>
  </si>
  <si>
    <t>Accomodating lens for cataractpatients and reading glasses users</t>
  </si>
  <si>
    <t>Rombach MBA</t>
  </si>
  <si>
    <t>Overaseweg 9, 4836 BA, Breda</t>
  </si>
  <si>
    <t>BREDA</t>
  </si>
  <si>
    <t>http://www.akkolens.com/</t>
  </si>
  <si>
    <t>De ontwikkeling van een innovatieve accomoderende kunstlens voor staarpatiënten en leesbrildragers. Met deze lenzen zullen patiënten op alle afstanden weer scherp kunnen zien en is een leesbril niet meer nodig.</t>
  </si>
  <si>
    <t>PROJ-00046</t>
  </si>
  <si>
    <t>Tension shaped hull/ Pressure vacuum system</t>
  </si>
  <si>
    <t>Linssen Yachts B.V.</t>
  </si>
  <si>
    <t>Brouwersstraat 17, 6051 AA, Maasbracht</t>
  </si>
  <si>
    <t>MAASBRACHT</t>
  </si>
  <si>
    <t>http://www.linssenyachts.com/nl/</t>
  </si>
  <si>
    <t>Het toepassen van een nieuwe bolle rompvorm middels druk industrieel te produceren door middel van een nieuw procedé in een combinatie van druk en vacuüm techniek.</t>
  </si>
  <si>
    <t>PROJ-00048</t>
  </si>
  <si>
    <t>Ontwikkeling nieuwe hefboomtechniek</t>
  </si>
  <si>
    <t>Development of a new levertechnology</t>
  </si>
  <si>
    <t>Wolfgang Born</t>
  </si>
  <si>
    <t>Witveldweg 14, 5951 AV, Belfeld</t>
  </si>
  <si>
    <t>BELFELD</t>
  </si>
  <si>
    <t>De ontwikkeling van een nieuwe hefboomtechniek door de introductie van twee technologische vernieuwingen in het product: de ontwikkeling van een 180 graden mechaniek inclusief hefboom en de ontwikkeling van een nieuwe bodemplaat.</t>
  </si>
  <si>
    <t>PROJ-00049</t>
  </si>
  <si>
    <t>Ontwikkeling biotechnologische productieproces voor Valencene waarbij gebruik wordt gemaakt van rene</t>
  </si>
  <si>
    <t>Development of a biotechnological productionprocess for Valencene where by using</t>
  </si>
  <si>
    <t>Isobionics B.V.</t>
  </si>
  <si>
    <t>Urmonderbaan 007.1.004, 6167 RD, Geleen</t>
  </si>
  <si>
    <t>http://www.isobionics.com/</t>
  </si>
  <si>
    <t>Doel, n.a.v. de beschikking: Het project beoogt het op geheel nieuwe biotechnologische wijze produceren van Valencene, een belangrijke grondstof voor de voedingsmiddelenindustrie.</t>
  </si>
  <si>
    <t>PROJ-00050</t>
  </si>
  <si>
    <t>Ontwikkeling van de VSI-II ECU</t>
  </si>
  <si>
    <t>Development of the VSI-II ECU</t>
  </si>
  <si>
    <t>Prins Autogassystemen B.V.</t>
  </si>
  <si>
    <t>Jan Hilgersweg 22, 5657 ES, Eindhoven</t>
  </si>
  <si>
    <t>http://www.prinsautogas.com/nl/</t>
  </si>
  <si>
    <t>Ontwikkeling prototype boardcomputer (personenauto) die voor diverse brandstoffen toepasbaar is</t>
  </si>
  <si>
    <t>PROJ-00051</t>
  </si>
  <si>
    <t>Certificieringstraject voor toelating van de balansbal op de markt</t>
  </si>
  <si>
    <t>Certificationtrajectory for admission of the balanceball on the market</t>
  </si>
  <si>
    <t>Havadi B.V.</t>
  </si>
  <si>
    <t>Oost-Om 59, 5422 VX, Gemert</t>
  </si>
  <si>
    <t>GEMERT</t>
  </si>
  <si>
    <t>Doel project, n.a.v. beschikking: Advisering en certificering van de toepassing van de balansbal als emissiereductiemiddel in de varkenssector.</t>
  </si>
  <si>
    <t>PROJ-00052</t>
  </si>
  <si>
    <t>Innovatie in nieuw medisch technologische producten en productieprocessen</t>
  </si>
  <si>
    <t>Innovation in new medical technological products and productionprocesses</t>
  </si>
  <si>
    <t>J.M.P. Wilmes</t>
  </si>
  <si>
    <t>Amerikalaan 71,6190 AE, Beek</t>
  </si>
  <si>
    <t>BEEK LB</t>
  </si>
  <si>
    <t>Het vormgeven van de projectstructuur bij de ontwikkeling van nieuwe medische producten, alsmede het vernieuwen van  de relevante bedrijfsprocessen.</t>
  </si>
  <si>
    <t>PROJ-00053</t>
  </si>
  <si>
    <t>A paperless future! Ontwikkeling van de iOn document reader</t>
  </si>
  <si>
    <t>A paperless future! Development of the iOn document reader</t>
  </si>
  <si>
    <t>iRex Technologies B.V.</t>
  </si>
  <si>
    <t>Science Park Eindhoven 5001, 5692 EB, Son</t>
  </si>
  <si>
    <t>Ontwikkeling van een volwaardig portable a4 document reader op basis van Electronic Paper display technologie.</t>
  </si>
  <si>
    <t>PROJ-00054</t>
  </si>
  <si>
    <t>Doel, n.a.v. de beschikking: Het project beoogt het vergroten van kennis van de invoering van directe injectietechnieken in de automotive industrie. Deze nieuwe focus stelt het bedrijf in staat een nieuwe stroom aan innovaties en nieuwe systemen op te leveren om aan de hoge eisen van de markt te kunnen voldoen.</t>
  </si>
  <si>
    <t>PROJ-00055</t>
  </si>
  <si>
    <t>Buddies</t>
  </si>
  <si>
    <t>Neerven Aseptics B.V.</t>
  </si>
  <si>
    <t>Industriekade 45, 6006 SJ, Weert</t>
  </si>
  <si>
    <t>MIERLO</t>
  </si>
  <si>
    <t>https://www.buddies.nl/</t>
  </si>
  <si>
    <t>Het project richt zich op de prototyping van het L-8 dosseerstation en de P8-afvalunits voor de productie van Buddy</t>
  </si>
  <si>
    <t>PROJ-00056</t>
  </si>
  <si>
    <t>Certificering KEMA</t>
  </si>
  <si>
    <t>KEMA certification</t>
  </si>
  <si>
    <t>LedNed</t>
  </si>
  <si>
    <t>Zuiddijk 9, 5705 CS, Helmond</t>
  </si>
  <si>
    <t>http://ledned.nl/</t>
  </si>
  <si>
    <t>Certificering diverse LED toepassingen op bestaande armaturen voor met name zakelijke markt</t>
  </si>
  <si>
    <t>PROJ-00057</t>
  </si>
  <si>
    <t>Ontwikkeling kaasontkorstmachine</t>
  </si>
  <si>
    <t>Development of a cheesedecrustmachine</t>
  </si>
  <si>
    <t>Axio Production Improvement B.V.</t>
  </si>
  <si>
    <t>Dennelaan 1, 5583 AC, Waalre</t>
  </si>
  <si>
    <t>Doel project, n.a.v. de beschikking: Het project beoogt het ontwikkelen van een nieuwe en innovatieve techniek voor het ontkorsten en bewerken van kaas. Hierdoor wordt het voor het eerst mogelijk om kaas op automatische wijze te onkorsten.</t>
  </si>
  <si>
    <t>PROJ-00058</t>
  </si>
  <si>
    <t>Schwenk Neige Kopf</t>
  </si>
  <si>
    <t>B.V. Nederlandse Instrumenten Compagnie "Nedinsco"</t>
  </si>
  <si>
    <t>Jan van Riebeeckweg 5, 5928 LG, Venlo</t>
  </si>
  <si>
    <t>https://nedinsco.com/</t>
  </si>
  <si>
    <t xml:space="preserve">Doel, n.a.v. de beschikking: het project beoogt het onwikkelingen van een zeer nauwkeurige Schwenk Neige Kopf (SNK) ten behoeve van een 'state of art' verkenningssysteem voor verkenningsvoertuigen. </t>
  </si>
  <si>
    <t>PROJ-00060</t>
  </si>
  <si>
    <t>Innovation officer MaTeUm</t>
  </si>
  <si>
    <t>Lemaire</t>
  </si>
  <si>
    <t>Geusseltweg 19-C, 6225 XS, Maastricht</t>
  </si>
  <si>
    <t>Het vergroten van kennis en vaardigheden van nieuwe technieken op het gebied van .net en webbased computing. Op deze wijze kan MaTeUm aan de marktvragen en de mogelijkheden van innovatieve opdrachten voldoen.</t>
  </si>
  <si>
    <t>PROJ-00061</t>
  </si>
  <si>
    <t>Innovatieve Cleanroom Packaging Disposables</t>
  </si>
  <si>
    <t>Innovative Cleanroom Packaging Disposables</t>
  </si>
  <si>
    <t>HQ Pack B.V.</t>
  </si>
  <si>
    <t>Hurksestraat 15, 5652 AH, Eindhoven</t>
  </si>
  <si>
    <t>http://www.hqpack.nl/nl/</t>
  </si>
  <si>
    <t>Haalbaarheidsonderzoek naar de ontwikkeling van een innovatieve, goedkope en herbruikbare clean room packaging disposables. Belangrijke eigenschap is dat ze naast ultraschoon ook bestand moeten zijn tegen scheuren en doorprikken, vochtbestendig zijn en geschikt moeten zijn om voorwerpen vaccuum te verpakken</t>
  </si>
  <si>
    <t>PROJ-00062</t>
  </si>
  <si>
    <t>Ontwikkelen van en onderzoek naar marktpotentie en technische haalbaarheid van innovatief Hybride Is</t>
  </si>
  <si>
    <t xml:space="preserve">Development of and research of the marketpotential and technological feasibility of innovative Hybrid </t>
  </si>
  <si>
    <t>Hopro B.V.</t>
  </si>
  <si>
    <t>Heliumstraat 5, 6422 PK, Heerlen</t>
  </si>
  <si>
    <t>http://www.hopro-international.com/</t>
  </si>
  <si>
    <t>Het HIC is ontwikkeld voor toepassingen op het gebied van warmte en koude-isolatie, Doelstelling is de ontwikkelde isolatieplaat marktrijp te maken door marktonderzoek en een onderzoek naar de technische haalbaarheid van product uit te laten voeren.</t>
  </si>
  <si>
    <t>PROJ-00064</t>
  </si>
  <si>
    <t>RX08 (b)</t>
  </si>
  <si>
    <t>Raxtar B.V.</t>
  </si>
  <si>
    <t>De Run 4455, 5503 LS, Veldhoven</t>
  </si>
  <si>
    <t>VELDHOVEN</t>
  </si>
  <si>
    <t>http://www.raxtar.com/</t>
  </si>
  <si>
    <t>Een compleet nieuwe lijn goederenliften bouwen, te weten RX08. Het hart van deze liftenlijn vormt de nieuwe in te zetten liftenlijn vormt de nieuwe modulair in te zetten besturing RX500b.</t>
  </si>
  <si>
    <t>PROJ-00067</t>
  </si>
  <si>
    <t>RX08 (a)</t>
  </si>
  <si>
    <t>Doel project n.a.v. de beschikking: Raxtar wil een compleet nieuwe lijn goederenliften gaan bouwen, te weten RX08. Het hart van deze liftenlijn vormt de nieuwe modulair in te zetten besturing RX500b.</t>
  </si>
  <si>
    <t>PROJ-00068</t>
  </si>
  <si>
    <t>Led- spots kleuren de wereld</t>
  </si>
  <si>
    <t>Ledspots color the world</t>
  </si>
  <si>
    <t>Dünk Electronics</t>
  </si>
  <si>
    <t>Onderstalweg 3, 6031 LL, Nederweert</t>
  </si>
  <si>
    <t>NEDERWEERT</t>
  </si>
  <si>
    <t>http://dunkelectronics.nl/</t>
  </si>
  <si>
    <t>Extreme (weers)omstandigheden buiten toegepast kunnen worden, met o.a. * een nieuwe geavanceerde elektronische regeling, * een beperking tot één elektronische besturingsunit voor alle led-spots.</t>
  </si>
  <si>
    <t>PROJ-00069</t>
  </si>
  <si>
    <t>ID-750</t>
  </si>
  <si>
    <t>Kusters Engineering B.V.</t>
  </si>
  <si>
    <t>Laurens Jansz. Costerstraat 8, 5916 PS, Venlo</t>
  </si>
  <si>
    <t>http://www.kustersengineering.com/</t>
  </si>
  <si>
    <t>ontwikkeling en realisatie van: * een 'tracking &amp; tracing'-uni (T&amp;T) * een geavanceerd 'feeding systeem' * een complex(er) vernietigingssysteem, en * een metaalafscheider o.b.v. gewicht en magnetisme</t>
  </si>
  <si>
    <t>PROJ-00070</t>
  </si>
  <si>
    <t>Innovation Officer Panbo</t>
  </si>
  <si>
    <t>Panbo Systems B.V.</t>
  </si>
  <si>
    <t>Schuurkenspad 7, 5986 PD, Beringe</t>
  </si>
  <si>
    <t>http://panbo.nl/</t>
  </si>
  <si>
    <t>Doel project n.a.v. beschikking: de huidige innovatieve ideeen om te zetten in concrete innovatieprojecten door middel van het professionaliseren van de ontwikkelactiviteiten.</t>
  </si>
  <si>
    <t>PROJ-00071</t>
  </si>
  <si>
    <t>Commerciele haalbaarheidsstudie CMV Serum Diagnostiek Testen</t>
  </si>
  <si>
    <t>Commerical feasibilityresearch CMV Serum Diagnostic Testing</t>
  </si>
  <si>
    <t>Rangeerweg 5A, 6114 BC, Susteren</t>
  </si>
  <si>
    <t>http://www.nordicmubio.com/</t>
  </si>
  <si>
    <t>Het beoordelen van de commerciële haalbaarheid van de verscillende CMV diagnostiek testen, ontwikkeld op basis van de huidige IPR's positie, know how en infrastructuur, te beoordelen.</t>
  </si>
  <si>
    <t>PROJ-00073</t>
  </si>
  <si>
    <t>dHyve</t>
  </si>
  <si>
    <t>Mapscape B.V.</t>
  </si>
  <si>
    <t>Luchthavenweg 34, 5657 EB, Eindhoven</t>
  </si>
  <si>
    <t>http://www.mapscape.eu/nl/</t>
  </si>
  <si>
    <t>Het ontwikkelen van een universele productietechniek voor digitale geo-data, een zogenaamde 'moeder'-databaseformaat waarin informatie uit verschillende bronnen word gekoppeld aan digitale geo-informatie.</t>
  </si>
  <si>
    <t>PROJ-00074</t>
  </si>
  <si>
    <t>Haalbaarheidsonderzoek industrieel vervaardigen nieuwe proactieve koekjes</t>
  </si>
  <si>
    <t>Feasibiltyresearch industrial manufacturing of new pro-active cookies</t>
  </si>
  <si>
    <t>Piet Verduijn Beheer B.V.</t>
  </si>
  <si>
    <t>Nijverheidsweg 8, 4529 PP, Eede</t>
  </si>
  <si>
    <t>EEDE ZLD</t>
  </si>
  <si>
    <t>Het laten verrichten van een onderzoek naar de technische haalbaarheid van een industrieel productieproces van vezelrijke pro-actieve koekjes op basis van een volautomatische stavensysteem.</t>
  </si>
  <si>
    <t>PROJ-00083</t>
  </si>
  <si>
    <t>High Med Campus</t>
  </si>
  <si>
    <t>Brainport Development NV</t>
  </si>
  <si>
    <t>Emmasingel 11, 5611 AZ, Eindhoven</t>
  </si>
  <si>
    <t>http://www.brainportdevelopment.nl/</t>
  </si>
  <si>
    <t>Uitwerking van het concept high med campus rondom MMC en randvoorwaardelijke facetten daaromtrent zoals het bestemmingsplan zoals het bestemmingsplan.</t>
  </si>
  <si>
    <t>PROJ-00086</t>
  </si>
  <si>
    <t>De Gruyter fabriek</t>
  </si>
  <si>
    <t>De Gruyter factory</t>
  </si>
  <si>
    <t>N.V.Bossche Investerings-Mij.</t>
  </si>
  <si>
    <t>Veemarktkade 8, 5222 AE, 's-Hertogenbosch</t>
  </si>
  <si>
    <t>https://www.nvbim.nl/</t>
  </si>
  <si>
    <t>Het herontwikkelen van De Gruyter fabriek als een eigentijds en passend bedrijfsverzamelgebouw voor creatieve, innovatieve starters en doorstarters in een uniek industrieel / cultureel erfgoed-pand met behoud en herstel van historische waarde. Bevorderen van werkgelegenheid door een broedplaats te realiseren voor de creatieve sector van Zuid-Nederland.</t>
  </si>
  <si>
    <t>PROJ-00088</t>
  </si>
  <si>
    <t>Home kwaliteitsimpuls 2008</t>
  </si>
  <si>
    <t>Home qualityimpulse 2008</t>
  </si>
  <si>
    <t>Historisch OpenluchtMuseum Eindhoven</t>
  </si>
  <si>
    <t>Boutenslaan 161b, 5644 TV, Eindhoven</t>
  </si>
  <si>
    <t>http://prehistorischdorp.nl/</t>
  </si>
  <si>
    <t>Het project versterkt de primaire funcitie van het museum welke gericht is op cultuurhistorie. Met de uitvoering van het project wordt een bijdrage geleverd aan het positioneren van Eindhoven als een stad met een aantrekkelijk woon- werk, en vestigingsklimaat. In het project ward een nieuwe publieks- en personeelsvoorziening gerealiseerd. Voor het publiek is en mulifunctinele ruimte voorzien voor educatieve bijeenkomsten, workshops en presentaties. Ook wordt de bibliotheek hierin ondergebracht.</t>
  </si>
  <si>
    <t>PROJ-00089</t>
  </si>
  <si>
    <t>PT504 AC/DC 20A</t>
  </si>
  <si>
    <t>Power Technics B.V.</t>
  </si>
  <si>
    <t>Nijverheidsweg 126, 4870 AZ, Etten-Leur</t>
  </si>
  <si>
    <t>ETTEN-LEUR</t>
  </si>
  <si>
    <t>http://www.pt-powersupplies.com/</t>
  </si>
  <si>
    <t>Het ontwikkelen van een elektronische voeding voor hoogwaardige industriele en offshore toepassingen.</t>
  </si>
  <si>
    <t>PROJ-00090</t>
  </si>
  <si>
    <t>DEPx NG</t>
  </si>
  <si>
    <t>OTB Solar B.V.</t>
  </si>
  <si>
    <t>Luchthavenweg 10, 5657 EB, Eindhoven</t>
  </si>
  <si>
    <t>Het ontwikkelen van een eigen dedicated Solar Screen Printer, die op de markt onderrscheidend is door een hogere yield, grotere printnauwkeurigheid en compact ontwerp.</t>
  </si>
  <si>
    <t>PROJ-00095</t>
  </si>
  <si>
    <t>Solar Screen Printer</t>
  </si>
  <si>
    <t>René van  Vlimmeren</t>
  </si>
  <si>
    <t>Het ontwikkelen van een nieuwe snelle depositie tool voor het antireflectie-coatings en waterstofpassivatie.</t>
  </si>
  <si>
    <t>PROJ-00096</t>
  </si>
  <si>
    <t>Ontwikkeling van een handmatige afkortzaag</t>
  </si>
  <si>
    <t>Development of a manual cross-cut saw</t>
  </si>
  <si>
    <t>Harwi Machinefabriek Helmond B.V.</t>
  </si>
  <si>
    <t>Lagedijk 28, 5705 BZ, Helmond</t>
  </si>
  <si>
    <t>http://www.harwi.nl/</t>
  </si>
  <si>
    <t>Ontwikkeling van een nieuwe gebruiksvriendelijke handmatige afkortzaag (de Alligator) met goede prijs / kwaliteitverhouding.</t>
  </si>
  <si>
    <t>PROJ-00098</t>
  </si>
  <si>
    <t>Replique Printen</t>
  </si>
  <si>
    <t>Replique printing</t>
  </si>
  <si>
    <t>Formit B.V.</t>
  </si>
  <si>
    <t>Dragonder 15-B, 5554 GM, Valkenswaard</t>
  </si>
  <si>
    <t>VALKENSWAARD</t>
  </si>
  <si>
    <t>http://www.formit.nl/nl/</t>
  </si>
  <si>
    <t>De ontwikkeling van een productiemethode voor het vervaardigen van realistische reliëf replica's</t>
  </si>
  <si>
    <t>PROJ-00100</t>
  </si>
  <si>
    <t>Ontwikkeling van een expandeerdaar brandwerend rolscherm</t>
  </si>
  <si>
    <t>Development of an expandable firerepelling roller screen</t>
  </si>
  <si>
    <t>Hoefnagels  B.V.</t>
  </si>
  <si>
    <t>Zevenheuvelenweg 50, 5048 AN, Tilburg</t>
  </si>
  <si>
    <t>http://www.hoefnagels.com/</t>
  </si>
  <si>
    <t>De ontwikkeling van een xompact expanderbaar brandwerend rolscherm (firescherm) dat voldoet aan de nieuwe Europese normen.</t>
  </si>
  <si>
    <t>PROJ-00101</t>
  </si>
  <si>
    <t>Ontwikkeling van educatieve en interactieve letterblokken</t>
  </si>
  <si>
    <t>Development of educative and interactive letterblocks</t>
  </si>
  <si>
    <t>Biggle Toys B.V.</t>
  </si>
  <si>
    <t>e Steeg 15 ,6333 AT ,Schimmert</t>
  </si>
  <si>
    <t>http://www.biggle-toys.com/</t>
  </si>
  <si>
    <t>Ontwikkelen van een nieuw en interactief spel- en leerproduct dat kinderen in staat stelt op autonome wijze woorden en zinnen te vormen, waarbij het product het kind begeleid en directe feedback geeft.</t>
  </si>
  <si>
    <t>PROJ-00102</t>
  </si>
  <si>
    <t>Onthaal naar het deltawater</t>
  </si>
  <si>
    <t>Reception of the deltawater</t>
  </si>
  <si>
    <t>Gemeente Schouwen-Duiveland</t>
  </si>
  <si>
    <t>Laan van St. Hilaire 2, 4301 SH,  Zierikzee </t>
  </si>
  <si>
    <t>ZIERIKZEE</t>
  </si>
  <si>
    <t>https://www.schouwen-duiveland.nl/</t>
  </si>
  <si>
    <t>Het revitaliseren van de haven van Bruinisse en het creëren van nieuwe economische functies die voorzien in nieuwe toeristisch-recreatieve mogelijkheden. Hierdoor ontstaan ook nieuwe economische mogelijkheden en een impuls voor het centrumgebied.</t>
  </si>
  <si>
    <t>PROJ-00105</t>
  </si>
  <si>
    <t>Reststroom koppeling in de Zuidwest-Delta</t>
  </si>
  <si>
    <t>Residualstream connection in the Southwest-Delta</t>
  </si>
  <si>
    <t>Het ontwikkelen van de inhoudelijke kennis over het koppelen van energiestromen en deze kennis direct toe te passen om de procesindustrie effectiever en duurzamer te kunnen laten werken.</t>
  </si>
  <si>
    <t>PROJ-00106</t>
  </si>
  <si>
    <t>Ecolabel tapijt - IO James Weekers</t>
  </si>
  <si>
    <t>Ecolabel carpet - IO James Weekers</t>
  </si>
  <si>
    <t>V.O.F. James Weekers</t>
  </si>
  <si>
    <t>GRUBBENVORST</t>
  </si>
  <si>
    <t>het ontwikkelen van een nieuw product en het opzetten van een nieuwe product-markt combinatie</t>
  </si>
  <si>
    <t>PROJ-00107</t>
  </si>
  <si>
    <t>HiRes tracking &amp; capture system</t>
  </si>
  <si>
    <t>TechNet B.V.</t>
  </si>
  <si>
    <t>Urkhovenseweg 11, 5641 KA, Eindhoven</t>
  </si>
  <si>
    <t>http://www.technetgroup.nl/home</t>
  </si>
  <si>
    <t>Het onderzoeken van de haalbaarheid van het realtime identificeren van gedetaileerde kenmerken op bewegende objecten onder niet geconditioneerde omstandigheden.</t>
  </si>
  <si>
    <t>PROJ-00108</t>
  </si>
  <si>
    <t>Schaafmachine</t>
  </si>
  <si>
    <t>Planer</t>
  </si>
  <si>
    <t>Willems Baling Equipment</t>
  </si>
  <si>
    <t>Hallenstraat 12-D, 5531 AB, Bladel</t>
  </si>
  <si>
    <t>BLADEL</t>
  </si>
  <si>
    <t>http://willemsbaling.nl/</t>
  </si>
  <si>
    <t>Het ontwikkelen van een hightech schaafmachine voor houtkrullen.</t>
  </si>
  <si>
    <t>PROJ-00109</t>
  </si>
  <si>
    <t>Planningsmethode flexibele onderwijsprogramma's MBO</t>
  </si>
  <si>
    <t>Planningmethod flexible educationprogrammes for the MBO education level</t>
  </si>
  <si>
    <t>Advitrae Consulting B.V.</t>
  </si>
  <si>
    <t>Esp 136-A, 5633 AA, Eindhoven</t>
  </si>
  <si>
    <t>http://www.advitrae.nl/</t>
  </si>
  <si>
    <t xml:space="preserve"> ontwikkelen van een eigen planningsapplicatie voor het MBO die vanaf 2010 Competentie gericht onderwijs moet invoeren</t>
  </si>
  <si>
    <t>PROJ-00110</t>
  </si>
  <si>
    <t>biomassa gestookt luchtverwarmingsunit</t>
  </si>
  <si>
    <t>Biomass heating airwarmingsystem</t>
  </si>
  <si>
    <t>P. van Eck Beheer B.V.</t>
  </si>
  <si>
    <t>De Kuilen 3,5694 NM, Breugel</t>
  </si>
  <si>
    <t>BREUGEL</t>
  </si>
  <si>
    <t>Ontwikkeling van een prototype mobiele luchtverwarmingsunit die op basis van biomassa (houtbriketten, houtzaagsel en/of houtsnippers) worden gestookt.</t>
  </si>
  <si>
    <t>PROJ-00111</t>
  </si>
  <si>
    <t>HeliXer</t>
  </si>
  <si>
    <t>Stichting HeliXeR</t>
  </si>
  <si>
    <t>Bosscheweg 56, 5283 WB, Boxtel</t>
  </si>
  <si>
    <t>BOXTEL</t>
  </si>
  <si>
    <t>PROJ-00112</t>
  </si>
  <si>
    <t>De Uitvinders</t>
  </si>
  <si>
    <t>The Innovators</t>
  </si>
  <si>
    <t>OTIB</t>
  </si>
  <si>
    <t>Korenmolenlaan 4, 3447 GG, Woerden</t>
  </si>
  <si>
    <t>WOERDEN</t>
  </si>
  <si>
    <t>https://www.otib.nl/</t>
  </si>
  <si>
    <t>Doelstelling is een meer positieve profilering van de technische sector in het onderwijs, ten einde de instroom in technische opleidingen en beroepen te stimuleren en bijdrage aan de ontwikkeling en profilering van de regio´s Zuidoost en midden brabant als innovatieve, creatieve en technologische topregio´s. Het bevorderen van een betere aansluiting van het arbeidsaanbod op de arbeidsvraag binnen de technologiesectoren, die randvoorwaarde is voor groei en ontwikkeling van de toptechnologie.</t>
  </si>
  <si>
    <t>PROJ-00113</t>
  </si>
  <si>
    <t>Werkdonken Breda</t>
  </si>
  <si>
    <t>Gemeente Breda Project Werkdonken</t>
  </si>
  <si>
    <t>Claudius Prinsenlaan 10, 4811 DJ, Breda</t>
  </si>
  <si>
    <t>https://www.breda.nl/gemeente/plannen-projecten/teteringen/werkdonken</t>
  </si>
  <si>
    <t>Het realiseren van een aantrekkelijk bedrijventerrein met kleinschalige verkaveling waarbij ruimte wordt geboden voor individuele bedrijfsontwikkeling in combinatie met wonen.</t>
  </si>
  <si>
    <t>PROJ-00115</t>
  </si>
  <si>
    <t>Digitale Video Demodulator (DiViD)</t>
  </si>
  <si>
    <t>Digital Video Demodulator (DiViD)</t>
  </si>
  <si>
    <t>ItoM Semiconductors</t>
  </si>
  <si>
    <t>Boschdijk 764, 5624 CL, Eindhoven</t>
  </si>
  <si>
    <t>http://www.itom.nl/</t>
  </si>
  <si>
    <t>Het ontwikkelen van een micro - electronische demodulator voor analoge TV-signaal verwerking.</t>
  </si>
  <si>
    <t>PROJ-00119</t>
  </si>
  <si>
    <t>Peer assisted distribution of live TV - fase 2</t>
  </si>
  <si>
    <t>Iphion B.V.</t>
  </si>
  <si>
    <t>Willemstraat 106, 5616 GE, Eindhoven</t>
  </si>
  <si>
    <t>Ontwikkeling van een distributieplatform voor live TV signaal voor een in omvang ongelimiteerde populatie via internet. In deze fase zal de concept technologie op het gebied van de peer to peer gebaseerde UDP videostreaming verder worden ontwikkeld en gebouwd.</t>
  </si>
  <si>
    <t>PROJ-00120</t>
  </si>
  <si>
    <t>Programmeerbare Dieselmanagementsysteem (PDS)</t>
  </si>
  <si>
    <t>Programmable Dieselmanagementsystem (PDS)</t>
  </si>
  <si>
    <t>Moteq Engineering B.V.</t>
  </si>
  <si>
    <t>1e Tussendijk 17, 5705 CG, Helmond</t>
  </si>
  <si>
    <t>https://www.moteq.nl/</t>
  </si>
  <si>
    <t>Ontwikkeling van een nieuwe elektronische diagnosetool die bestaat uit een hardware platform met in- en uitgangen voor uitlezen en aansturen van een dieselmanagementsysteem m.b.v. te ontwikkelen software. Het project richt zich op de sector onderwijs en leerbedrijven.</t>
  </si>
  <si>
    <t>PROJ-00123</t>
  </si>
  <si>
    <t>DOC Collection</t>
  </si>
  <si>
    <t>Marc Reijnders</t>
  </si>
  <si>
    <t>Laarakkerweg 6, 5060 AD, Oisterwijk</t>
  </si>
  <si>
    <t>OISTERWIJK</t>
  </si>
  <si>
    <t>Ontwikkeling en bouw van drie uitvoeringen prototype mobile behandeltafels voor operatiekamers. Ieder prototype is uniek en wordt ontwikkeld voor afzonderlijke toepassingen.</t>
  </si>
  <si>
    <t>PROJ-00127</t>
  </si>
  <si>
    <t>Alertmirror</t>
  </si>
  <si>
    <t>Miortech B.V.</t>
  </si>
  <si>
    <t>High Tech Campus 9, 5656 AE, Eindhoven</t>
  </si>
  <si>
    <t>http://www.miortech.com/Miortech/Welcome.html</t>
  </si>
  <si>
    <t>Ontwikkelen van een zelfdimmende spiegel inclusief signaalfunctie op basis van electrowetting technologie.</t>
  </si>
  <si>
    <t>PROJ-00128</t>
  </si>
  <si>
    <t>CVT in windturbine</t>
  </si>
  <si>
    <t>CVT in windturbines</t>
  </si>
  <si>
    <t>Gear Chain Industrial B.V.</t>
  </si>
  <si>
    <t>Tarasconweg 13, 5627 GB, Eindhoven</t>
  </si>
  <si>
    <t>http://www.gcinet.nl/nl/</t>
  </si>
  <si>
    <t>De ontwikkeling van een continue variabele transmissie voor een windturbine met vermogens tussen de 500 kW en 3 MW. Deze nieuwe CVT dient verder op te schalen te zijn zodat in de nabije toekomst nog grotere vermogens gerealiseerd kunnen worden. De markt voor windenergie is "booming business" jaarlijks groeit de markt met 20% tot 30%. De huidige windturbines zijn uitgerust met een mechanische transmissie een generator en hoge vermogens elektronica om de windenergie om te zetten in elektrische energie. Deze aandrijflijn vergt echter een behoorlijke hoeveelheid onderhoud en is relatief duur. De inzet van een CVT in de aandrijflijn maakt het mogelijk om de dure en onbetrouwbare hoge-vermogenselektronica te ver vangen en ook het energetisch rendement te verhogen. Met de CVT wordt het mogelijk een alternatieve aandrijflijn aan te bieden die daarmee goedkoper en duurzamer is. Doelstelling is om de prijs per kWh met 5% te laten dalen en het energetisch rendement met 5% te laten stijgen.</t>
  </si>
  <si>
    <t>PROJ-00130</t>
  </si>
  <si>
    <t>Ontwikkeling productielijn biologisch roggebrood zonder conserveringsmiddelen</t>
  </si>
  <si>
    <t>Development production line biological rye bread without perservatives</t>
  </si>
  <si>
    <t>Roel Rovers</t>
  </si>
  <si>
    <t>Bellweg 29, 6101 XA, Echt </t>
  </si>
  <si>
    <t>ECHT</t>
  </si>
  <si>
    <t>Het ontwikkelen van een productielijn voor biologisch roggebrood zonder toevoeging van conserveermiddelen. Het opzetten van werkinstructies en controleprocedures opdat het proces voldoende beheerst wordt om zodoende een product in de supermarktschappen te krijgen dat minimaal zes weken houdbaarheid geeft.</t>
  </si>
  <si>
    <t>PROJ-00133</t>
  </si>
  <si>
    <t>Ontwikkeling houten klik kozijn</t>
  </si>
  <si>
    <t>Development of a wooden click-connection window frame</t>
  </si>
  <si>
    <t>Rubruko B.V.</t>
  </si>
  <si>
    <t>Venrayseweg 4, 5928 NZ, Venlo</t>
  </si>
  <si>
    <t>Verder ontwikkelen van het houten klik kozijn.</t>
  </si>
  <si>
    <t>PROJ-00134</t>
  </si>
  <si>
    <t>KWB biologische luchtwasser t.b.v. de reductie van NH3, geur en stof bij pluimveebedrijven</t>
  </si>
  <si>
    <t>KWB biological aircleaner on behalf of the reduction of NH3, smell and dust at poultrybusinesss</t>
  </si>
  <si>
    <t>Kunststofwerktuigbouw KaWebe B.V.</t>
  </si>
  <si>
    <t>Staarten 8, 5281 PL, Boxtel</t>
  </si>
  <si>
    <t>http://www.kwb.nl/nl/home</t>
  </si>
  <si>
    <t>De ontwikkeling van een biologische luchtwasser voor de pluimveehouderij. De luchtbehandeling richt zich op de verwijdering van stof ammoniak en geur.</t>
  </si>
  <si>
    <t>PROJ-00137</t>
  </si>
  <si>
    <t>Optimalisatie productie-, test- en kalibratiefaciliteit voor gasmeetinstrumenten EMS B.V.</t>
  </si>
  <si>
    <t>Optimalisation of the production-, test- and calibrationfacility for gasmeasuringinstruments EMS B.V.</t>
  </si>
  <si>
    <t>Jan Kees Boerman</t>
  </si>
  <si>
    <t>Raiffeisenstraat 24, 4697 CG, Sint-Annaland</t>
  </si>
  <si>
    <t>SINT ANNALAND</t>
  </si>
  <si>
    <t>Doel is een herstructurering van de serie- en maatwerkproductie en een herstructurering van de productie voor prototypen.</t>
  </si>
  <si>
    <t>PROJ-00138</t>
  </si>
  <si>
    <t>Ontwikkeling van flexibele hotelaccommodatie</t>
  </si>
  <si>
    <t>Development of flexible hotelaccomodation</t>
  </si>
  <si>
    <t>Flexotels B.V.</t>
  </si>
  <si>
    <t>Zessprong 14, 5684 NV, Best</t>
  </si>
  <si>
    <t>http://www.flexotels.com/</t>
  </si>
  <si>
    <t>Het ontwikkelen van een flexibele hotelaccommodatie voor gebruik door bezoekers van meerdaagse activiteiten.</t>
  </si>
  <si>
    <t>PROJ-00140</t>
  </si>
  <si>
    <t>Achtbaanwielentester</t>
  </si>
  <si>
    <t>Rollercoasterwheeltester</t>
  </si>
  <si>
    <t>Limburgse Urethaan Chemie B.V.</t>
  </si>
  <si>
    <t>Boschstraat 31, 6442 PB, Brunssum</t>
  </si>
  <si>
    <t>BRUNSSUM</t>
  </si>
  <si>
    <t>http://www.lucgroup.com/nl</t>
  </si>
  <si>
    <t>Het ontwikkelen en bouwen van een testopstelling, waarmee het (materiaal)gedrag van achtbaanwielen achtbaanwielen in kaart gebracht kan worden en die extreme situaties aankan. Hierdoor krijgen engineers en bouwers van achtbanen onderbouwde en gecertificeerde informatie m.b.t. de kwaliteit van achtbaanwielen.</t>
  </si>
  <si>
    <t>PROJ-00141</t>
  </si>
  <si>
    <t>Ontwikkeling volautomatische laser-ablateer installatie</t>
  </si>
  <si>
    <t>Development of a fullautomatical laser-ablation installation</t>
  </si>
  <si>
    <t>Agora B.V.</t>
  </si>
  <si>
    <t>Vouersweg 106, 6161 AG, Geleen</t>
  </si>
  <si>
    <t>http://www.agorabv.nl/</t>
  </si>
  <si>
    <t>Engineering en ontwikkeling van een prototype laser-ablateer installatie voor de verwijdering van coatings bij de productie van hypo-tubes welke worden toegepast in de medische stent-technologie.</t>
  </si>
  <si>
    <t>PROJ-00142</t>
  </si>
  <si>
    <t>Ontwikkeling aandrijving t.b.v. ruimtevaart</t>
  </si>
  <si>
    <t>Developing propulsion on behalf of spaceflight</t>
  </si>
  <si>
    <t>Walk Aandrijftechniek bv.</t>
  </si>
  <si>
    <t>De Groote Heeze 37, 6598 AV, Heijen</t>
  </si>
  <si>
    <t>HEIJEN</t>
  </si>
  <si>
    <t>http://www.walk.nl/</t>
  </si>
  <si>
    <t>Ontwikkelen van een aandrijving voor een door ESA in gebruik te nemen gestandaardiseerd koppelsysteem voor de ruimtevaart.</t>
  </si>
  <si>
    <t>PROJ-00143</t>
  </si>
  <si>
    <t>Ontwikkeling meerpersoons duikboot</t>
  </si>
  <si>
    <t>Development of a multiperson submarine</t>
  </si>
  <si>
    <t>U-Boat Worx BV</t>
  </si>
  <si>
    <t>Oosterhoutseweg 77, 4816 KC, Breda</t>
  </si>
  <si>
    <t>http://www.uboatworx.com/</t>
  </si>
  <si>
    <t>PROJ-00144</t>
  </si>
  <si>
    <t>I-CAR: Next Generation Car Infotainment</t>
  </si>
  <si>
    <t>Eurologics BV</t>
  </si>
  <si>
    <t>Laagsteen 9, 4815 PH, Breda</t>
  </si>
  <si>
    <t>http://www.eurologics.nl/</t>
  </si>
  <si>
    <t>Het ontwikkelen van een machine die verschillende maten kluiten van 70cm tot 140cm kan inpakken. dit moet op een arbespa rende milieuvriendelijke manier gebeuren. de twee ontwikkelingen betreffen het ontwikkelen van een kluitverpakking en een machine die aan deze eisen voldoen.</t>
  </si>
  <si>
    <t>PROJ-00150</t>
  </si>
  <si>
    <t>Ontwikkeling flexibel container afzetsysteem</t>
  </si>
  <si>
    <t>Development of a flexible container disposingsystem</t>
  </si>
  <si>
    <t>VeTi BV</t>
  </si>
  <si>
    <t>Heimarkt 6, 6093 NA, Heythuysen</t>
  </si>
  <si>
    <t>http://www.vetiverhuur.nl/</t>
  </si>
  <si>
    <t>Onderzoek naar alternatieve materialen voor betonmallen om daarmee op een (kosten)efficiënte manier eenvoudigere, nauwkeurigere en lichtere betonmallen te construeren waarmee bovenal complexere vormen gemaakt kunnen worden.</t>
  </si>
  <si>
    <t>PROJ-00151</t>
  </si>
  <si>
    <t>ICUBE OPTIMIZED</t>
  </si>
  <si>
    <t>Kees van  Renswouw</t>
  </si>
  <si>
    <t>Havenstraat 32, 4251 BC, Werkendam</t>
  </si>
  <si>
    <t>WERKENDAM</t>
  </si>
  <si>
    <t>Het experimenteel ontwikkelen van geavanceerd I-CUBE systeem. Hierdoor moet I-CUBE de efficiënte en schaalbare oplossing voor volledig geautomatiseerd flexibele opslag in logistieke centra worden en toepasbaar onafhankelijkleverancier WMS.</t>
  </si>
  <si>
    <t>PROJ-00152</t>
  </si>
  <si>
    <t>Inhuren externe adviseur tbv haalbaarheidsstudie naar tech toepassing vacuüm sublimeertechn. als</t>
  </si>
  <si>
    <t>Hiring an external advisor on behalf of a feasibilityresearch to tech application of vacuüm sublimatetechn.</t>
  </si>
  <si>
    <t>Innovative Sign Group B.V.</t>
  </si>
  <si>
    <t>De Amert 152, 5462 GH, Veghel</t>
  </si>
  <si>
    <t>VEGHEL</t>
  </si>
  <si>
    <t>http://www.sign-innovators.nl/</t>
  </si>
  <si>
    <t>De huidige productiemethode van informatiedragers van ISG maakt gebruik van zelfklevende foliematerialen of zeefdruk voorzien van een beschermende coating. deze productiewijze heeft in praktijk nogal wat nadelen en komt zeker voor verbetering in aanmerking. Vacuüm subliem een is een techiek waarbij de nadelen van het huidige productieproces niet aanwezig zijn. Daarbij biedt de techniek nog verdere voordelen. Met een positief eindresultaat van de studie zal de sublimeertechniek worden geïmplementeerd grotendeels als vervanging van de huidige bestaande productiemethoden.</t>
  </si>
  <si>
    <t>PROJ-00153</t>
  </si>
  <si>
    <t>Habitat Social Housing</t>
  </si>
  <si>
    <t>Matic BV</t>
  </si>
  <si>
    <t>Mon Plaisir 102-C, 4879 AT, Etten-Leur</t>
  </si>
  <si>
    <t>Het ontwerpen en ontwikkelen van een productiestraat die het mogelijk maakt in grote aantallen (nood)woonvoorzieningen te produceren. Daarnaast wordt gestreefd naar het verlengen van de levensduur van de woonvoorziening, waardoor deze geschikt wordt voor een behuizing van 50 jaar.</t>
  </si>
  <si>
    <t>PROJ-00154</t>
  </si>
  <si>
    <t>Sociale innovatie en efficiënt werken</t>
  </si>
  <si>
    <t>Social innovation and efficient working</t>
  </si>
  <si>
    <t>Produlas B.V.</t>
  </si>
  <si>
    <t>Visserijweg 2A, 4906 CJ, Oosterhout</t>
  </si>
  <si>
    <t>OOSTERHOUT NB</t>
  </si>
  <si>
    <t>http://www.produlas.nl/</t>
  </si>
  <si>
    <t>ProduLas Verbindingstechniek moet een stap maken ter verbetering van de efficiency en kwaliteitsverbetering. Door het innovatieve karakter van het bedrijf en de verwachte groei in 2010 is het noodzakelijk dat administratieve procedures helder in beeld komen en aangescherpt worden. Waardoor de administratieve last zal afnemen en een ieder zich meer kan richten op zijn primaire taak.</t>
  </si>
  <si>
    <t>PROJ-00159</t>
  </si>
  <si>
    <t>Safety Turbo Jet Engine</t>
  </si>
  <si>
    <t>Draline B.V.</t>
  </si>
  <si>
    <t>Pannenweg 270, 6031 RK, Nederweert</t>
  </si>
  <si>
    <t>http://www.draline.nl/home/</t>
  </si>
  <si>
    <t>Draline BV wil in samenwerking met AMT Netherlands, gevestigd te Helmond, een innovatieve kleine gasturbinemotor op de markt brengen die als hulpmotor op nieuwe- en bestaande zweefvliegtuigen kan worden ingebouwd. De egineering van deze motor heeft de afgelopen jaren bij AMT, in samenwerking met Draline, plaatsgevonden. Op dit moment worden in zweefvlieg tuigen zuigermotoren als hulpmotor gebruikt. het nieuwe type gasturbinemotor heeft verschillende belangrijke voordelen tov de huidige zuigermotor. Zo is het viermaal kleiner en lichter in een later stadium in te bouwen in bestaande zweefvliegtuigen (markt die nog niet bediend wordt) en veiliger door eenvoudige bediening.</t>
  </si>
  <si>
    <t>PROJ-00160</t>
  </si>
  <si>
    <t>Ontwikkeling productiemachine Lumniflexx</t>
  </si>
  <si>
    <t>Development productionmachine Lumiflexx</t>
  </si>
  <si>
    <t>AG Textiles B.V.</t>
  </si>
  <si>
    <t>Jan Frederik Vlekkeweg 4, 5026 RJ, Tilburg</t>
  </si>
  <si>
    <t>VOORHOUT</t>
  </si>
  <si>
    <t>http://agtextiles.com/</t>
  </si>
  <si>
    <t>Ontwikkeling van een nieuwe productiemachine voor een nieuw ontwikkeld plissé product, genaamd Lumniflex en bijbehorend uniek optreksysteem.</t>
  </si>
  <si>
    <t>PROJ-00161</t>
  </si>
  <si>
    <t>Productontwikkelingsafdeling en Research &amp; Development Formani</t>
  </si>
  <si>
    <t>Productdevelopmentdivion and Researcg &amp; Development Formani</t>
  </si>
  <si>
    <t>Formani Holland B.V.</t>
  </si>
  <si>
    <t>Europalaan 12, 6199 AE, Maastricht-Airport</t>
  </si>
  <si>
    <t>MAASTRICHT-AIRPORT</t>
  </si>
  <si>
    <t>http://www.formani.nl/nl/#/home/</t>
  </si>
  <si>
    <t>Opzetten eigen productielijn en toepassen nieuwe technologieën in de branche van hang- en sluitwerk. Top in de markt zijn, qua design en functionaliteit.</t>
  </si>
  <si>
    <t>PROJ-00163</t>
  </si>
  <si>
    <t>Entree Brouwersdam</t>
  </si>
  <si>
    <t>Entry Brouwersdam</t>
  </si>
  <si>
    <t>Natuur- en Recreatieschap De Grevelingen</t>
  </si>
  <si>
    <t>Zuid-Holland</t>
  </si>
  <si>
    <t>Overschieseweg 204, 3112 NB, Schiedam</t>
  </si>
  <si>
    <t>SCHIEDAM</t>
  </si>
  <si>
    <t>http://www.grevelingen.nl/</t>
  </si>
  <si>
    <t>Uitbreiding RTM-lijn (toeristische tramlijn) op de Brouwersdam Zuid</t>
  </si>
  <si>
    <t>PROJ-00171</t>
  </si>
  <si>
    <t>TriNano, 3D Nanometrologie voor het MKB</t>
  </si>
  <si>
    <t>TriNano, 3D Nanometrology for SME</t>
  </si>
  <si>
    <t>XPress Precision Engineering B.V.</t>
  </si>
  <si>
    <t>Kerkhofstraat 21, 5554 HG, Valkenswaard</t>
  </si>
  <si>
    <t>http://www.xpresspe.com/</t>
  </si>
  <si>
    <t>Het ontwikkelen van een demonstrator die 3D objecten kan bemeten met een nauwkeurigheid van 20 nanometer of beter, in een variabel bereik van ongeveer 30*30mm, waarbij het commerciële product tegen een verkoopprijs van ongeveer 100.000 euro in de markt gezet kan worden.</t>
  </si>
  <si>
    <t>PROJ-00177</t>
  </si>
  <si>
    <t>Ontwikkeling van een innovatieve uienschiller met o.a. wrijvingsloze aansturing van klem- en rota</t>
  </si>
  <si>
    <t>Development of an innovative onionpeeler with a.o. a frictionless control of the claw and</t>
  </si>
  <si>
    <t>Dofra B.V.</t>
  </si>
  <si>
    <t>Nijverheidsstraat 11, 5961 PJ, Horst</t>
  </si>
  <si>
    <t>HORST</t>
  </si>
  <si>
    <t>http://ftnondofra.com/</t>
  </si>
  <si>
    <t>Ontwikkelen van een industriële schilmachine voor het schillen van uien voornamelijk gebruikmakend van een  nieuwe tech nologie die de nadelen van de traditionele technologie oplost.</t>
  </si>
  <si>
    <t>PROJ-00178</t>
  </si>
  <si>
    <t>VC 24/7 - "De toekomst van de verspaning in Brabant"</t>
  </si>
  <si>
    <t>VC 24/7 - "The future of chipping in Brabant"</t>
  </si>
  <si>
    <t>Verspaningstechniek Deurne B.V.</t>
  </si>
  <si>
    <t>Haspelweg 23a, 5751 JH, Deurne</t>
  </si>
  <si>
    <t>VESSEM</t>
  </si>
  <si>
    <t>http://www.aartsverspaning.nl/</t>
  </si>
  <si>
    <t>Doel van het VC 24/7 project is de realisatie van een moderne productiefaciliteit die op prijs en kwaliteit kan concurreren met leveranciers in Oost-Europa en Azië.</t>
  </si>
  <si>
    <t>PROJ-00182</t>
  </si>
  <si>
    <t>Indienstnemen Innovation Officer voor verbetertraject van 3 afdelingen van Delite BV</t>
  </si>
  <si>
    <t>Hiring an Innovation Officer for the improvementtrajectory of 3 divisions of Delite BV</t>
  </si>
  <si>
    <t>Delite B.V.</t>
  </si>
  <si>
    <t>Langheckweg 25, 6468 EL, Kerkrade</t>
  </si>
  <si>
    <t>KERKRADE</t>
  </si>
  <si>
    <t>http://www.delite-bv.nl/</t>
  </si>
  <si>
    <t>Het ontwikkelen van nieuwe en het verbeteren van bestaande producten van Delite B.V. binnen 3 afdelingen, te weten de fruitafdeling, de krokantafdeling en de poederafdeling. Aangezien de benodigde kennis om deze verbeterslag door te voeren op dit moment niet binnen Delite BV aanwezig is, heeft Delite bsloten om een onlangs afgestudeerde HBO-er in dienst te nemen. Het doel is dat deze HBO-er nieuwe technische kennis en nieuwe technieken in gaat voeren in het productieproces van Delite BV. De doelgroep is grootafnemers in (banket)bakkerij-grondstoffen.</t>
  </si>
  <si>
    <t>PROJ-00187</t>
  </si>
  <si>
    <t>Innovation Officer CADAC</t>
  </si>
  <si>
    <t>Calamatic</t>
  </si>
  <si>
    <t>Hoofdstraat 48, 4844 CG, Terheijden</t>
  </si>
  <si>
    <t>Doelstelling van dit project is om binnen twee jaar aan meer dan 90 % van de innovatievraag te kunnen voldoen. Om deze doelstelling te realiseren is een Innovation Officer benodigd die met name twee kennishiaten opvult binnen het huidige ontwikkelteam. Doordat de Innovation Officer deze kennishiaten opvult zal de ontwikkelsnelheid en van Cadac sterk toenemen. Tevens zal de ingebrachte kennis van de Innovation Officer bijdragen aan het vergroten van het marktaandeel van Cadac. De Innovation Officer vervult hierdoor de rol van katalysator met betrekking tot innovatie. Op dit moment kan Cadac aan slechts 70% van bovengenoemde innovatievraag kan voldoen, waardoor 30 % wordt afgewezen.</t>
  </si>
  <si>
    <t>PROJ-00188</t>
  </si>
  <si>
    <t>Nulpuntspansysteem</t>
  </si>
  <si>
    <t>Zeropointspansystem</t>
  </si>
  <si>
    <t>Via Engineering Deurne B.V.</t>
  </si>
  <si>
    <t>Dr. H. van Doorneweg 38, 5753 PM, Deurne</t>
  </si>
  <si>
    <t>DEURNE</t>
  </si>
  <si>
    <t>http://www.viaengineering.nl/</t>
  </si>
  <si>
    <t>Doorontwikkelien van het nieuwe eigen product nulpuntspansysteem voor de fabricage van contactlenzen. Daarop gebaseeerd nieuwe toepassingen ontwikkelen.</t>
  </si>
  <si>
    <t>PROJ-00191</t>
  </si>
  <si>
    <t>`Compacte KVS´</t>
  </si>
  <si>
    <t>Compact KVS'</t>
  </si>
  <si>
    <t>Sommen Automatisering en Elektrotechniek B.V.</t>
  </si>
  <si>
    <t>Bernardusstraat 4, 5113 TG, Ulicoten</t>
  </si>
  <si>
    <t>ULICOTEN</t>
  </si>
  <si>
    <t>http://www.sommen.nl/index.php/nl/</t>
  </si>
  <si>
    <t>Het ontwikkelen van eigen volledig geïntegreerd en innovatief stalbeheersysteem: KVS2. De kern van de ontwikkeling is gelegen in de nieuwe controller die een tienvoudige reductie in onderdelen realiseert. Uiteindelijk leidt dit tot een lagere Bill of Materials. Doelgroep: internationale varkens- en pluimveestalhouders.</t>
  </si>
  <si>
    <t>PROJ-00192</t>
  </si>
  <si>
    <t>Bioconversiepark BEWA Moerdijk</t>
  </si>
  <si>
    <t>Bioconversionpark BEWA Moerdijk</t>
  </si>
  <si>
    <t>Bewa Groep B.V.</t>
  </si>
  <si>
    <t>Appelweg 10, 4782 PX, Moerdijk</t>
  </si>
  <si>
    <t>MOERDIJK</t>
  </si>
  <si>
    <t>http://www.bewagroep.nl/</t>
  </si>
  <si>
    <t>Een project dat wordt ontwikkeld en gedreven voor een zo hoog mogelijke 'verwaarding' of opwaardering van reststromen door o.a. hergebruik van (voedsel)reststromen, mestverwerking, groene grondstoffen, gebruik van duurzame en milieuvriendelijke processen. Als doel heeft dit project op duurzame wijze elektrische energie en restwarmte te produceren.</t>
  </si>
  <si>
    <t>PROJ-00193</t>
  </si>
  <si>
    <t>Certificering diervriendelijk narcosesysteem</t>
  </si>
  <si>
    <t>Certification of an animalfriendly narcosissystem</t>
  </si>
  <si>
    <t>Schippers Europe B.V.</t>
  </si>
  <si>
    <t>Rond Deel 12, 5531 AH, Bladel</t>
  </si>
  <si>
    <t>https://www.schippers.nl/</t>
  </si>
  <si>
    <t>Ontwikkeling van een internationaal gecertificeerd diervriendelijk narcosesysteem t.b.v. het uitvoeren van castraties onder narcose waarbij het dier geen pijn mag lijden en waarbij tevens het stressniveau significant verlaagd wordt.</t>
  </si>
  <si>
    <t>PROJ-00194</t>
  </si>
  <si>
    <t>Milieuvriendelijke Lood- en Zilvervrije Soldeerproducten op basis van SN100C legering</t>
  </si>
  <si>
    <t>Environmentfriendly Lead- and Silverfree Soldringproducts based on SN100C alloy</t>
  </si>
  <si>
    <t>Cobar Europe B.V.</t>
  </si>
  <si>
    <t>Aluminiumstraat 2, 4823 AL, Breda</t>
  </si>
  <si>
    <t>http://www.balverzinn.com/</t>
  </si>
  <si>
    <t>Op basis van SN100C legering soldeerproducten ontwikkelen voor de internationale soldeermarkt.</t>
  </si>
  <si>
    <t>PROJ-00196</t>
  </si>
  <si>
    <t>Brabant Center of Entrepreneurship</t>
  </si>
  <si>
    <t>TU/e Innovation Lab</t>
  </si>
  <si>
    <t>Horsten 1, 5612 AX, Eindhoven</t>
  </si>
  <si>
    <t>https://www.tue.nl/innoveren/over-innovation-lab/</t>
  </si>
  <si>
    <t>Doelstelling van het project is het stimuleren en bevorderen van ondernemerschap onder de studenten van de Technische Universiteit Eindhoven (TU/e) en  de Universiteit van Tilburg (UvT).</t>
  </si>
  <si>
    <t>PROJ-00199</t>
  </si>
  <si>
    <t>DCC Industrial Coating</t>
  </si>
  <si>
    <t>Baril Coatings B.V.</t>
  </si>
  <si>
    <t>Zilverenberg 9, 5234 GL, 's-Hertogenbosch</t>
  </si>
  <si>
    <t>http://www.barilcoatings.nl/</t>
  </si>
  <si>
    <t>Het ontwikkelen van een industriële coating waarmee als gevolg van het unieke werkingsprincipe grote winsten behaald kunnen worden op gebied van tijd, energie en kosten. Dual Cure Chemistry (DCC) is een meervoudig reagerende coating waarbij het uithardingsproces slechts drie uren in beslag neemt zonder geforceerd drogen met externe energie. Bovendien levert deze coating een bijdrage aan de reductie van Vluchtige Organische Stoffen (VOS), in vergelijking met bestaande coatings tot wel 45%.</t>
  </si>
  <si>
    <t>PROJ-00201</t>
  </si>
  <si>
    <t>High end Transmissive Electrowetting Displays</t>
  </si>
  <si>
    <t>Liquavista B.V.</t>
  </si>
  <si>
    <t>Kastanjelaan 400, 5616 LZ, Eindhoven</t>
  </si>
  <si>
    <t>Onderzoek naar en ontwikkeling van de basistechnologie om te komen tot industrieel vervaardigbaar transmissieve electrowetting displays, die geavanceerd genoeg zijn voor de markt van portable PC's. Het eindresultaat is een electrowetting display (EWD) met verbeterde performance (minstens factor 2 tot 3) vergeleken met een LCD qua helderheid, energieverbruik, kleurverzadiging.</t>
  </si>
  <si>
    <t>PROJ-00203</t>
  </si>
  <si>
    <t>Uitbreiding productportfolio met diervriendelijke vleeswaren</t>
  </si>
  <si>
    <t>Expansion productportfolio with animalfriendly meat-products</t>
  </si>
  <si>
    <t>Sleegers Quality Meat vh Beelen Meat Products B.V.</t>
  </si>
  <si>
    <t>Loonseweg 24, 5527 AC, Hapert</t>
  </si>
  <si>
    <t>HAPERT</t>
  </si>
  <si>
    <t>http://www.sleegers.biz/category/nieuws/</t>
  </si>
  <si>
    <t>Het marktsegment van vleeswaren gaan bedienen dat is ontstaan tussen de biologische en gangbare vleeswarenmarkt. Hiervoor wil aanvrager een nieuwe productgroep, diervriendelijke vleeswaren, ontwikkelen en in de markt zetten. Hiermee wil aanvrager de naam verkrijgen van dé diervriendelijke producent van vleeswaren.</t>
  </si>
  <si>
    <t>PROJ-00204</t>
  </si>
  <si>
    <t>Thin Film Solar Equipment</t>
  </si>
  <si>
    <t>De ontwikkeling van een in-line productielijn voor het opdelen van het substraat (van bijvoorbeeld 0,2 m2) in zonnecellen van het gewenste formaat en daarna de P-N overgangen aanbrengen met de volgende processtappen: separeren cellen; patronen voor P-N; aanbrengen van het P-N gedoteerde materiaal in de groeven of gaatjes; het aanbrengen van een contactpatroon op de cel tussen de P-N gedoteerde vakjes.</t>
  </si>
  <si>
    <t>PROJ-00205</t>
  </si>
  <si>
    <t>DCR Innovation</t>
  </si>
  <si>
    <t>Van Haandel Metaal B.V.</t>
  </si>
  <si>
    <t>De Vlonder 211B, 5427 DG, Boekel</t>
  </si>
  <si>
    <t>BOEKEL</t>
  </si>
  <si>
    <t>http://www.vanhaandelmetaal.nl/</t>
  </si>
  <si>
    <t>Het integreren van innovaties in aanvulling op het product(ie)scala van Van Haandel Metaal. Het onderzoeken van mogelijkheden van integratie van nanotechnologie en mechanisatietechnieken en de kennis vast te leggen in een ontwikkelomgeving ten behoeve van een modulaire automatiseringstechniek welke binnen de Van Haandel groep zal worden geproduceerd.</t>
  </si>
  <si>
    <t>PROJ-00207</t>
  </si>
  <si>
    <t>Active Floor Vibration Isolation</t>
  </si>
  <si>
    <t>MI-Partners B.V.</t>
  </si>
  <si>
    <t>Dillenburgstraat 9-N, 5652 AM, Eindhoven</t>
  </si>
  <si>
    <t>http://www.mi-partners.nl/</t>
  </si>
  <si>
    <t>Het ontwikkelen van een trillings-isolatiesysteem om vloertrillingen, die processen op micron en submicron niveau ver storen, op te heffen.</t>
  </si>
  <si>
    <t>PROJ-00209</t>
  </si>
  <si>
    <t>Nieuwe productiemethode voor one-off precisie componenten o.b.v. integrale parameterisatie</t>
  </si>
  <si>
    <t>New productionmethod for one-off precision components based on integral parameterisation</t>
  </si>
  <si>
    <t>Bosch Sprang B.V.</t>
  </si>
  <si>
    <t>Tilburgseweg 2a, 5161 DA, Sprang-Capelle</t>
  </si>
  <si>
    <t>SPRANG-CAPELLE</t>
  </si>
  <si>
    <t>http://www.boschsprang.nl/nl/bosch-sprang/</t>
  </si>
  <si>
    <t>De technologie ontwikkelen om te komen tot een onbemande productie op basis van robottechnologie en hergebruik van geparameteriseerde waarden, met praktische waarde voor de productie van thermoform matrijzen/matrijsonderdelen.</t>
  </si>
  <si>
    <t>PROJ-00210</t>
  </si>
  <si>
    <t>Procesvernieuwing binnen accountantskantoren</t>
  </si>
  <si>
    <t>Procesrenewal within accountancyoffices</t>
  </si>
  <si>
    <t>Petiet Accountants en Belastingadviseurs</t>
  </si>
  <si>
    <t>Geusseltweg 9, 6225 XS, Maastricht</t>
  </si>
  <si>
    <t>http://www.petietaccountants.nl/</t>
  </si>
  <si>
    <t>Stimuleren van online dienstverlening door accountants. Ontwikkelen van tools voor online dienstverlening door accountants. Ontwikkelen van transparante prijsstelling door accountants voor het MKB.</t>
  </si>
  <si>
    <t>PROJ-00211</t>
  </si>
  <si>
    <t>Innovation Officer - FIER Automotive Business Development</t>
  </si>
  <si>
    <t>FIER Automotive</t>
  </si>
  <si>
    <t>http://www.fier.net/</t>
  </si>
  <si>
    <t>Innovatie d.m.v. het verdiepen en verder ontwikkelen van professionele internationaliserings dienstverlening in de automotive cluster.</t>
  </si>
  <si>
    <t>PROJ-00212</t>
  </si>
  <si>
    <t>Transformatie Meerenakkerweg / Beemdstraat</t>
  </si>
  <si>
    <t>Transformation Meerenakkerweg/Beemdstraat</t>
  </si>
  <si>
    <t>Gemeente Eindhoven</t>
  </si>
  <si>
    <t>http://www.eindhoven.nl/</t>
  </si>
  <si>
    <t>Doelstelling van het project is een kwaliteitsverbetering van het vestigingsklimaat op en het versterken van het imago van bedrijventerrein De Hurk, een van de grotere bedrijventerreinen in Noord-Brabant. Door het project wordt onder andere leegstand teruggedrongen en gaat een impuls uit richting nieuwe economische activiteiten en investeringen door ondernemers. Door efficiënter ruimtegebruik zal het aantal arbeidsplaatsen stijgen. Doelstelling is mede om hoogwaardige werkgelegenheid te behouden.</t>
  </si>
  <si>
    <t>PROJ-00215</t>
  </si>
  <si>
    <t>Ontwikkeling intelligente fiets parkeer - verhuur systeem</t>
  </si>
  <si>
    <t>Development of an intelligent bike parking and rental system</t>
  </si>
  <si>
    <t>CallloC B.V.</t>
  </si>
  <si>
    <t>Noord Brabantlaan 265, 5652 LD, EINDHOVEN</t>
  </si>
  <si>
    <t>De (her)ontwikkelingsfase van een stalling met intelligentie, waarin fietsen kunnen worden gestald maar ook gehuurd of geleend met als doel een systeem dat voldoet aan de gestelde eisen zoals gebruiksvriendelijkheid, snelheid, bereikbaar heid, vandaalbestendigheid en afhandeling protocollen met gebruiker/betaling. Er is al een proto gerealiseerd  (binnen Kooymans, een van de eigenaren). Het bestaande ontwerp wordt echter herontwikkeld.</t>
  </si>
  <si>
    <t>PROJ-00217</t>
  </si>
  <si>
    <t>Waterkussen draaitafel</t>
  </si>
  <si>
    <t>Waterkcushion turntable</t>
  </si>
  <si>
    <t>Aerofilm Systems B.V.</t>
  </si>
  <si>
    <t>Mulderweg 16, 5657 EM, Eindhoven</t>
  </si>
  <si>
    <t>http://aerofilmsystems.nl/</t>
  </si>
  <si>
    <t>Het ontwikkelen van waterkussens en bijbehorende waterkussen draaitafel. Hierdoor zullen de kosten en het energiever bruik lager zijn, waardoor de draaitafel economisch rendabeler is dan de huidige luchtkussen en mechanische draaitafels.</t>
  </si>
  <si>
    <t>PROJ-00219</t>
  </si>
  <si>
    <t>Pac-Elec-Trick</t>
  </si>
  <si>
    <t>Leenheer BV</t>
  </si>
  <si>
    <t>Werkmansbeemd 8A, 4907 EW, Oosterhout</t>
  </si>
  <si>
    <t>http://leenheer.eu/</t>
  </si>
  <si>
    <t>PROJ-00221</t>
  </si>
  <si>
    <t>Selectie van cellulosehoudende grondstoffen uit afval</t>
  </si>
  <si>
    <t xml:space="preserve">Selection of cellulose-containing materials from waste </t>
  </si>
  <si>
    <t>Innovative Renewable Energy Solutions B.V. (ï-RES)</t>
  </si>
  <si>
    <t>Postbus 2072, 4800 CB, Breda</t>
  </si>
  <si>
    <t>De technisch-economische haalbaarheid nagaan van het selectief sorteren van cellulosehoudend materiaal uit afval door praktisch onderzoek en het uitvoeren van testen van het ontwerp van een prototype installatie.</t>
  </si>
  <si>
    <t>PROJ-00222</t>
  </si>
  <si>
    <t>Gehoorscreener</t>
  </si>
  <si>
    <t>Hearingscreener</t>
  </si>
  <si>
    <t>Cordial Medical Europe B.V.</t>
  </si>
  <si>
    <t>Hallenweg 40, 5683 CT, Best</t>
  </si>
  <si>
    <t>BEST</t>
  </si>
  <si>
    <t>http://www.cordialmedical.nl/nl/</t>
  </si>
  <si>
    <t>Starten met de ontwikkeling van een eigen produkt om onafhankelijk te worden van haar leverancier.</t>
  </si>
  <si>
    <t>PROJ-00223</t>
  </si>
  <si>
    <t>Toegankelijke interfaces voor fysiologische meet en feedback apparatuur</t>
  </si>
  <si>
    <t>Accesible interfaces for physiolgic measure and feedback equipment</t>
  </si>
  <si>
    <t>Mind Media B.V.</t>
  </si>
  <si>
    <t>Louis Eijssenweg 2B, 6049 CD, Herten</t>
  </si>
  <si>
    <t>http://www.mindmedia.info/CMS2014/</t>
  </si>
  <si>
    <t>Het toegankelijk en gebruiksvriendelijk maken van de complexe apparaten van Mind Media met een groot aantal functionaliteiten voor de doelgroep die deze apparatuur wil inzetten bij klinische behandelingsactiviteiten.</t>
  </si>
  <si>
    <t>PROJ-00226</t>
  </si>
  <si>
    <t>VGA Camera</t>
  </si>
  <si>
    <t>Anteryon Wafer Optics B.V.</t>
  </si>
  <si>
    <t>Zwaanstraat 2-A, 5651 CA, Eindhoven</t>
  </si>
  <si>
    <t>http://anteryon.com/</t>
  </si>
  <si>
    <t>De ontwikkeling van een VGA cameramodule voor mobiele telefonie op basis van de WaferOptics technologie.</t>
  </si>
  <si>
    <t>PROJ-00227</t>
  </si>
  <si>
    <t>Telbase Europe</t>
  </si>
  <si>
    <t>Datacon B.V.</t>
  </si>
  <si>
    <t>Tivolistraat 50-52, 5017 HR, Tilburg</t>
  </si>
  <si>
    <t>https://www.datacon.nl/</t>
  </si>
  <si>
    <t>De doelstelling van dit project is gericht op de ontwikkeling van een nieuwe generatie van Telbase die Europees vermarktbaar en landoverstijgend inzetbaar is. Binnen deze nieuwe generatie worden een aantal zeer innovatieve technieken ondersteund als WiMax/Voip, E-vouchering (zowel off- als online), mobiele loyaliteitssystemen, Identity 2.0 compliance, pay as you go technieken en IP TV. Tevens heeft dit project als doel de architectuur van het platform dusdanig flexibel en schaalbaar te ontwikkelen zodat deze in de toekomst relatief eenvoudig kan worden uitgebreid met de meest innovatieve technologieën.</t>
  </si>
  <si>
    <t>PROJ-00228</t>
  </si>
  <si>
    <t>Tenca Trap</t>
  </si>
  <si>
    <t>Eyeview Systems B.V.</t>
  </si>
  <si>
    <t>IJsselstraat 45, 5347 KG, Oss</t>
  </si>
  <si>
    <t>http://www.eyeviewsystems.nl/</t>
  </si>
  <si>
    <t>Ontwikkeling van een zwembadtrap voor een (openbaar) zwembad t.b.v. bezoekers van zwembaden die fysiek niet in staat zijn via een verticale trap of vanaf de zwembadrand in het bassin af te dalen danwel er weer uit te komen.</t>
  </si>
  <si>
    <t>PROJ-00230</t>
  </si>
  <si>
    <t>"Cloud computing"</t>
  </si>
  <si>
    <t>SpamExperts B.V.</t>
  </si>
  <si>
    <t>Stationsplein 8k, 6221 BT, Maastricht</t>
  </si>
  <si>
    <t>https://www.spamexperts.com/nl</t>
  </si>
  <si>
    <t>Het inzichtelijk maken van de mogelijkheden die "Cloud Computing" biedt aan SpamExperts B.V. en een concluderend advies</t>
  </si>
  <si>
    <t>PROJ-00232</t>
  </si>
  <si>
    <t>Vates</t>
  </si>
  <si>
    <t>Admesy B.V.</t>
  </si>
  <si>
    <t>Branskamp 5, 6014 CB, Ittervoort</t>
  </si>
  <si>
    <t>ITTERVOORT</t>
  </si>
  <si>
    <t>https://www.admesy.com/</t>
  </si>
  <si>
    <t>Ontwikkelen van een meetinstrument voor inline metingen voor kleur metingen i.c.m. gloss en densito</t>
  </si>
  <si>
    <t>PROJ-00234</t>
  </si>
  <si>
    <t>Farma Recorder</t>
  </si>
  <si>
    <t>Trevron Development B.V.</t>
  </si>
  <si>
    <t>Frederikstraat 5, 6433 GK, HOENSBROEK</t>
  </si>
  <si>
    <t>HOENSBROEK</t>
  </si>
  <si>
    <t>Het ontwikkelen van een systeem dat continu (ook in power down situaties) de temperatuur meet, deze gegevens opslaat en op afstand afleesbaar is</t>
  </si>
  <si>
    <t>PROJ-00238</t>
  </si>
  <si>
    <t>Innovatieve conversie van algen in biobrandstof</t>
  </si>
  <si>
    <t>Innovative conversion of algae in biofuel</t>
  </si>
  <si>
    <t>Maris Projects B.V.</t>
  </si>
  <si>
    <t>Huygensweg 26, 5482 TG, Schijndel</t>
  </si>
  <si>
    <t>SCHIJNDEL</t>
  </si>
  <si>
    <t>http://www.maris-projects.nl/</t>
  </si>
  <si>
    <t>Het ontwikkelen van een geschikte conversietechniek van alg naar biobrandstof, om zo de grote opbrengst aan algmassa per jaar per hectare te valoriseren.</t>
  </si>
  <si>
    <t>PROJ-00240</t>
  </si>
  <si>
    <t>Vertical Collapsible Container</t>
  </si>
  <si>
    <t>Colpac Collapsible Containers B.V.</t>
  </si>
  <si>
    <t>http://www.colpac.nl/</t>
  </si>
  <si>
    <t>Het verder ontwikkelen van een prototype van de bestaande verticale opvouwbare container tot een robuust, solide, universeel en marktconform (vlgs. intern. standaarden) product, waarbij tevens pakketten met RFID tags eenvoudig gescand kunnen worden, zonder dat deze uitgeladen en één voor één gescand moeten worden.</t>
  </si>
  <si>
    <t>PROJ-00246</t>
  </si>
  <si>
    <t>Ontwikkeling nieuwe interactieve spelconcepten</t>
  </si>
  <si>
    <t>Development of new interactive gameconcepts</t>
  </si>
  <si>
    <t>nYOYn B.V.</t>
  </si>
  <si>
    <t>http://www.nyoyn.com/nl/</t>
  </si>
  <si>
    <t>Door innovatieve technologische ontwikkelingen te integreren, nieuwe spelconcepten ontwikkelen die bijdragen aan de ont plooiing en ontwikkeling van kinderen van 0 tot 12 jaar bij specifieke doelgroepen (onderwijs/BS0, zorgsector, vrije tijdsector, etc.).</t>
  </si>
  <si>
    <t>PROJ-00248</t>
  </si>
  <si>
    <t>Haalbaarheidsonderzoek Landgoed "De Groote Duynen".</t>
  </si>
  <si>
    <t>Feasibiltyresearch Estate "De Groote Duynen"</t>
  </si>
  <si>
    <t>Ruiterplaat Projecten B.V.</t>
  </si>
  <si>
    <t>Veerweg 3, 4493 AL, Kamperland</t>
  </si>
  <si>
    <t>KAMPERLAND</t>
  </si>
  <si>
    <t>Het laten verrichten van een haalbaarheidsonderzoek naar de commerciële haalbaarheid van luxe verblijfsrecreatie in de vorm van 80 luxe appartementen en een 4 sterren hotel gekoppeld aan wellness en vitaliteitcenter. Dit haalbaarheidsonderzoek is onderdeel van een breder innovatieproject om landgoed De Groote Duynen te ontwikkelen en commercieel in de markt te zetten.</t>
  </si>
  <si>
    <t>PROJ-00254</t>
  </si>
  <si>
    <t>Ontwikkeling en demonstratie van een multi-axiale crossply-machine</t>
  </si>
  <si>
    <t>Development en demonstration of a multiaxial crossply-machine</t>
  </si>
  <si>
    <t>B.V. Machinefabriek Van Wees Tilburg</t>
  </si>
  <si>
    <t>Frans Mannaertsstraat 1, 5046 AK, Tilburg</t>
  </si>
  <si>
    <t>http://www.vanwees.nl/</t>
  </si>
  <si>
    <t>De ontwikkeling en demonstratie van een crossplymachine van de tweede generatie die uitsluitend is gebaseerd op Van Wees-patenten. Vanuit de reeds ontwikkelde en verkochte UD-machines van de tweede generatie is gebleken, dat er marktvraag bestaat naar zo'n crossplymachinelijn.</t>
  </si>
  <si>
    <t>PROJ-00256</t>
  </si>
  <si>
    <t>Een aanjager voor nieuwe schokbrekersets</t>
  </si>
  <si>
    <t>A booster for new shockabsorbersets</t>
  </si>
  <si>
    <t>Protrac B.V.</t>
  </si>
  <si>
    <t>Rietdekkerstraat 3, 5405 AX, Uden</t>
  </si>
  <si>
    <t>UDEN</t>
  </si>
  <si>
    <t>http://www.protrac.nl/</t>
  </si>
  <si>
    <t>Door inschakeling van de beoogde Innovation Officer wil Protrac B.V. een nieuw product in een nieuwe markt zetten, te weten een lijn meervoudig verstelbare schokdempersets die zowel op het racecircuit zijn te gebruiken, als op straat</t>
  </si>
  <si>
    <t>PROJ-00258</t>
  </si>
  <si>
    <t>Innovation Officer Magnamedics</t>
  </si>
  <si>
    <t>Magnamedics</t>
  </si>
  <si>
    <t>De Asselen Kuil 20, 6161 RD, Geleen</t>
  </si>
  <si>
    <t>http://www.magnamedics.com/</t>
  </si>
  <si>
    <t>Het detecteren van innovatiekansen en het vertalen van klantwensen in nieuwe innovatieve toepassingen om zodoende de volledige groeipotentie van het bedrijf te kunnen benutten.</t>
  </si>
  <si>
    <t>PROJ-00260</t>
  </si>
  <si>
    <t>Het ontwikkelen van een lichtgewicht voertuig (PAL-V = Personal Air and Land Vehicle)</t>
  </si>
  <si>
    <t>The development of a lightweight vehicle (PAL-V = Personal Air and Land Vehicle)</t>
  </si>
  <si>
    <t>PAL-V Europe N.V.</t>
  </si>
  <si>
    <t>Baileybrugweg 13f, 4941 TB, Raamsdonksveer</t>
  </si>
  <si>
    <t>RAAMSDONKVEER</t>
  </si>
  <si>
    <t>http://pal-v.com/</t>
  </si>
  <si>
    <t>De ontwikkeling van een voertuig dat kan vliegen en rijden door reeds bestaande voertuigen te combineren (Carver dat kan rijden en de Gyrocopter die kan vliegen).</t>
  </si>
  <si>
    <t>PROJ-00262</t>
  </si>
  <si>
    <t>Autonoom maaien van fairways op golfterreinen</t>
  </si>
  <si>
    <t>Autonomous mowing of fairways on golf courts</t>
  </si>
  <si>
    <t>Probotiq B.V.</t>
  </si>
  <si>
    <t>Kleefkruid 74, 5432 EE, Cuijk</t>
  </si>
  <si>
    <t>CUIJK</t>
  </si>
  <si>
    <t>Het ontwikkelen en praktijkrijp maken van een systeem voor het onbemand maaien van fairways op golfterreinen op basis van Teach&amp;Playback technologie. Hiervoor wordt een 'standaard' golfbaanmaaimachine uitgerust met GPS en sensoren om de machine, na het inleren van de maairoute ('Teach'), een maairoute autonoom te laten volgen ('Playback'). Het project moet een veilig, bedrijfszeker en praktijkgericht systeem opleveren.</t>
  </si>
  <si>
    <t>PROJ-00266</t>
  </si>
  <si>
    <t>BalanceBox</t>
  </si>
  <si>
    <t>Thomas Regout International B.V.</t>
  </si>
  <si>
    <t>Industrieweg 40, 6219 NR, Maastricht</t>
  </si>
  <si>
    <t>http://www.thomasregout.com/</t>
  </si>
  <si>
    <t>Het ontwikkelen van een verticale geleider waarmee een variabele last, zonder fysieke belasting voor de gebruiker, over een gelimiteerde afstand verplaatst kan worden met een blokkering in de statische toestand.</t>
  </si>
  <si>
    <t>PROJ-00268</t>
  </si>
  <si>
    <t>Compact Actuator Series</t>
  </si>
  <si>
    <t>Doedijns Pneumatics B.V.</t>
  </si>
  <si>
    <t>Van Galenweg 23, 5431 LG, Cuijk</t>
  </si>
  <si>
    <t>Ontwikkeling van uiterst compacte actuators op basis van het eigen gepatenteerde lift  'n turn principe, ofwel een Site- Tork CA series (CA = Compact Actuator) voor de olie- en gasindustrie, meer specifiek booreilanden en FPSO's (nichemarkt).</t>
  </si>
  <si>
    <t>PROJ-00270</t>
  </si>
  <si>
    <t>Mobile ImmediateVoice (MIV)</t>
  </si>
  <si>
    <t>Dialogs Unlimited B.V.</t>
  </si>
  <si>
    <t>Takkebijsters 17-11, 4817 BL, Breda</t>
  </si>
  <si>
    <t>Het ontwikkelen van een Mobile Immediate Voice platform, waarmee eenvoudig en goedkoop spraakbediening aan internet websites voor mobiele terminals toegevoegd kan worden. Dit alles moet mogelijk zijn zonder dat hiervoor speciale soft ware en hardware geïnstalleerd hoeft te worden bij zowel de gebruiker (consument) als de eigenaar van deze websites.</t>
  </si>
  <si>
    <t>PROJ-00274</t>
  </si>
  <si>
    <t>Sulaway, H2S verwijderen uit biogas</t>
  </si>
  <si>
    <t>Sulaway, removing H2S from biogas</t>
  </si>
  <si>
    <t>Gazpack B.V.</t>
  </si>
  <si>
    <t>Groene Weegje 25, 4301 RN, Zierikzee</t>
  </si>
  <si>
    <t>http://www.gazpack.nl/nl/</t>
  </si>
  <si>
    <t>Ontwikkelen van een sluitende effectieve oplossing voor ontzwaveling van biogas</t>
  </si>
  <si>
    <t>PROJ-00276</t>
  </si>
  <si>
    <t xml:space="preserve">Ontwikkeling van duurzame borstel en verminderd staalverbruik en omhulsel van deelborstels </t>
  </si>
  <si>
    <t>Developing a sustainable brush and lessing steel use and cover of sidebrushes</t>
  </si>
  <si>
    <t>Rejo Borstelindustrie B.V.</t>
  </si>
  <si>
    <t>Wijde Omloop 32, 4904 PP, Oosterhout</t>
  </si>
  <si>
    <t>Onderzoek en ontwikkeling t.b.v. een vermindering van het staalverbruik in borstels die gebruikt worden bij onkruidverwijdering van wegen. Het betreft de ontwikkeling van een omhulsel voor de stallen koorden in borstels op basis van een milieuafbreekbaar afvalproduct  (cradle to cradle). Door toepassing van dit omhulsel treedt een mindering van het staal verbruik op vanwege minder daadbreuk en wordt voorkomen dat per koord twee stalen ringen in het milieu verdwijnen. Tevens wordt het stalen plaat waarp de borstels bevestigd zijn in de toekomst hergebruikt, dit in tegenstelling tot de huidige situatie.</t>
  </si>
  <si>
    <t>PROJ-00278</t>
  </si>
  <si>
    <t>Ontwikkeling van Cradle to Cradle hangmappen</t>
  </si>
  <si>
    <t>Development of Cradle to Cradle suspensionfiles</t>
  </si>
  <si>
    <t>Jalema B.V.</t>
  </si>
  <si>
    <t>Techniekweg 1, 9600 AA, Hoogezand</t>
  </si>
  <si>
    <t>http://www.jalema.com/nl</t>
  </si>
  <si>
    <t>Ontwikkeling van nieuwe producten en productieprocessen die voldoen aan de eisen van Cradle to Cradle en die in het landelijke MVO-beleid (Maatschappelijk Verantwoord Ondernemen) dienen als voorloper en voorbeeld.</t>
  </si>
  <si>
    <t>PROJ-00280</t>
  </si>
  <si>
    <t>Proeffabriek OrangeS</t>
  </si>
  <si>
    <t>Testplant OrangeS</t>
  </si>
  <si>
    <t>Druppas B.V.</t>
  </si>
  <si>
    <t>Anjerlaan 32, 4286 CR, Almkerk</t>
  </si>
  <si>
    <t>ALMKERK</t>
  </si>
  <si>
    <t>http://www.druppas.nl/</t>
  </si>
  <si>
    <t>Een innovatief productieproces van laboratoriumschaal doorontwikkelen naar een proeffabriek, waarmee fruit tot snoep verwerkt wordt, met behoud van smaak en voedingswaarden</t>
  </si>
  <si>
    <t>PROJ-00282</t>
  </si>
  <si>
    <t>FABPulous Point of Care Hartinfarct Test</t>
  </si>
  <si>
    <t>FABPulous Point of Care Heartattack Test</t>
  </si>
  <si>
    <t>FABPulous B.V.</t>
  </si>
  <si>
    <t>Oxfordlaan 70, 6229 EV, Maastricht</t>
  </si>
  <si>
    <t>http://fabpulous.com/</t>
  </si>
  <si>
    <t>Het ontwikkelen van een sneltest voor het vaststellen van FABP als marker hartinfarct, voor gebruik door eerstelijns deskundigen (huisarts etc.)</t>
  </si>
  <si>
    <t>PROJ-00286</t>
  </si>
  <si>
    <t>Soupserver</t>
  </si>
  <si>
    <t>Vendinova</t>
  </si>
  <si>
    <t>Mandenmaker 26, 5253 RC, Nieuwkuijk</t>
  </si>
  <si>
    <t>NIEUWKUIJK</t>
  </si>
  <si>
    <t>http://www.vendinova.net/</t>
  </si>
  <si>
    <t>Vendinova ontwikkelt een soepmachine die verse soep dispenseert. Alle technologie wordt ontworpen door Vendinova en blijft in eigendom van Vendinova. Binnen Vendinova worden alle technische specificaties opgesteld die ten dele door de partners worden uitgevoerd. Het gaat hier om de software ontwikkeling. PCB-opzet, IT hardware architectuur, mechanische ontwikkeling en de testprocedures.</t>
  </si>
  <si>
    <t>PROJ-00290</t>
  </si>
  <si>
    <t>Ontwikkeling Hotcel GMP Productieproces</t>
  </si>
  <si>
    <t>Development Hotcel GMP Productionprocess</t>
  </si>
  <si>
    <t>IDB Holland B.V.</t>
  </si>
  <si>
    <t>Weverstraat 17, 5111 PV, Baarle-Nassau</t>
  </si>
  <si>
    <t>BAARLE NASSAU</t>
  </si>
  <si>
    <t>http://www.idb-holland.com/</t>
  </si>
  <si>
    <t>Door het onder Good Manufacturing Practice condities produceren van het medicijn Lu-177, dit medicijn tegen Neuro-endocrinologische tumoren wereldwijd kunnen inzetten.</t>
  </si>
  <si>
    <t>PROJ-00292</t>
  </si>
  <si>
    <t>Jakom Active Tool Holder</t>
  </si>
  <si>
    <t>Jakom Cuijk (Hendriks Operational B.V.)</t>
  </si>
  <si>
    <t>Van Galenweg 17, 5431 LG, Cuijk</t>
  </si>
  <si>
    <t>http://www.jakom.nl/</t>
  </si>
  <si>
    <t>Ontwikkeling active tool holder die ervoor zorgt dat optredende trillingen in het bewerkingsproces worden opgeheven.</t>
  </si>
  <si>
    <t>PROJ-00298</t>
  </si>
  <si>
    <t>Van minerale smelt tot hoogwaardig bouwproduct</t>
  </si>
  <si>
    <t>From mineral melt to high-quality buildingproduct</t>
  </si>
  <si>
    <t>IBR Consult BV</t>
  </si>
  <si>
    <t>De Giesel 14, 6081 PH, Haelen</t>
  </si>
  <si>
    <t>HAELEN</t>
  </si>
  <si>
    <t>http://ibrconsult.nl/</t>
  </si>
  <si>
    <t>een nieuw hoogwaardig bouwproduct te ontwikkelen op basis van een minerale smelt. Bij deze innovatie wordt niet uitgegaan van de slak, maar van de smelt die voorafgaat aan de slak. Aan de smelt kunnen nog additieven worden toegevoegd die de eigenschappen van de smelt zelf en ook van het na afkoeling ontstane product positief beïnvloeden. Daarnaast kan door de smelt in speciaal daarvoor bestemde mallen te vullen een hoogwaardig vormgegeven materiaal worden gemaakt. Door deze verandering van de eigenschappen van de smelt en het vormgevn van de smelt middels het gieten en op hoogwaardige toepassing in met name de bouw en voor infrastructurele werken heeft</t>
  </si>
  <si>
    <t>PROJ-00300</t>
  </si>
  <si>
    <t>Slimmer werken bij Jetstone Verkoop B.V.</t>
  </si>
  <si>
    <t>Smarter working at Jetston Verkoop B.V.</t>
  </si>
  <si>
    <t>Jetstone Verkoop B.V.</t>
  </si>
  <si>
    <t>Florijn 9, 5751 PC, Deurne</t>
  </si>
  <si>
    <t>http://www.jetstone.nl/</t>
  </si>
  <si>
    <t>Door middel van analyses van productiemiddelen en processen een gedegen beeld te krijgen van het verbeterpotentieel. Er wordt gekeken naar manieren om de organisatie van werkprocessen  te optimaliseren. Uiteindelijk wil aanvrager naar een situatie toe met hoge flexibiliteit en gelijke of hogere productiviteit. Vanzelfsprekend mag de kwaliteit hier niet onder leiden.</t>
  </si>
  <si>
    <t>PROJ-00302</t>
  </si>
  <si>
    <t>Veilingverdeelsysteem</t>
  </si>
  <si>
    <t>Auctiondividingsystem</t>
  </si>
  <si>
    <t>Inther Logistics Engineering B.V.</t>
  </si>
  <si>
    <t>De Amfoor 15, 5807 GW, Oostrum</t>
  </si>
  <si>
    <t>VENRAY</t>
  </si>
  <si>
    <t>http://www.inther.nl/</t>
  </si>
  <si>
    <t>De ontwikkeling van een werkend prototype van een veilingverdeelsysteem om de distributie van afgeslagen rolkarren en de orderverzameling van sier-, snijbloemen en planten te automatiseren, te mechaniseren en te optimaliseren</t>
  </si>
  <si>
    <t>PROJ-00304</t>
  </si>
  <si>
    <t>Fire Squid</t>
  </si>
  <si>
    <t>De Wit CAD-Tekenbureau B.V.</t>
  </si>
  <si>
    <t>Lauwersmeer 9-B, 5347 JR, Oss</t>
  </si>
  <si>
    <t>http://www.dewitcad.nl/</t>
  </si>
  <si>
    <t>De ontwikkeling van een werkend prototype van een Fire Squid handbrandblusser met brandmanagementsysteem en een werkend prototype van een Fire Squid zonder brandmanagementsysteem.</t>
  </si>
  <si>
    <t>PROJ-00306</t>
  </si>
  <si>
    <t>Technisch ontwerp en prototyping "Zuivelbalansbrok".</t>
  </si>
  <si>
    <t>Technical design and prototyping "Zuivelbalansbrok".</t>
  </si>
  <si>
    <t>Brandenburch B.V.</t>
  </si>
  <si>
    <t>Kanaalweg 6, 5710 AC, Someren</t>
  </si>
  <si>
    <t>SOMEREN</t>
  </si>
  <si>
    <t>http://www.brandenburch.com/nl/</t>
  </si>
  <si>
    <t>Het ontwikkelen van een nieuw rundveevoeder, een "zuivelbalansbrok" waarbij nieuwe grondstoffen en vetbronnen als lijn- zaad en raapzaad in combinatie met technologische behandeling van deze grondstoffen en verwerking in het voeder uiteindelijk moeten leiden tot een verlaging van de hydrogenering in de pens van 90% tot 75%. Hiermee zou het mogelijk worden om aanzienlijk gezondere zuivelproducten te kunnen realiseren. Dit ontwikkelingsproject betekent een volledig nieuwe product-marktcombinatie voor het bedrijf.</t>
  </si>
  <si>
    <t>PROJ-00308</t>
  </si>
  <si>
    <t>Mestwaterverwerkingsinstallatie</t>
  </si>
  <si>
    <t>Meanurewaterprocessingsinstallation</t>
  </si>
  <si>
    <t>Turbin B.V.</t>
  </si>
  <si>
    <t>Kempenbaan 36, 5121 DM, Rijen</t>
  </si>
  <si>
    <t>RIJEN</t>
  </si>
  <si>
    <t>http://www.turbin.nl/</t>
  </si>
  <si>
    <t>Doel is een referentie-installatie te ontwikkelen waarmee zuivering van mestwater plaatsvindt. De output van deze installatie levert door het technisch proces verschillende reststoffen op (bijv. stikstof, al dan niet gebonden) met als eindresultaat water dat geloosd kan worden in het oppervlaktewater. Mestwater is het grootste bestanddeel van mest.</t>
  </si>
  <si>
    <t>PROJ-00312</t>
  </si>
  <si>
    <t>Angelina</t>
  </si>
  <si>
    <t>2M Engineering Limited</t>
  </si>
  <si>
    <t>John F Kennedylaan 3, 5555XC, Valkenswaard</t>
  </si>
  <si>
    <t>https://www.2mel.nl/</t>
  </si>
  <si>
    <t>Het ontwikkelen van ene bloedcentrifuge gebaseerd op een nieuwe maar wel in de praktijk bewezen behandelmethode voor het sneller laten helen van wonden en stimulering vna genezingsprocessen om complicaties na operaties te verminderen en kos ten effectiever resultaten te realiseren bij bepaalde operaties.</t>
  </si>
  <si>
    <t>PROJ-00316</t>
  </si>
  <si>
    <t>Ontwikkeling van productielijn t.b.v. automatische vervaardiging "Fudge &amp; Choc"</t>
  </si>
  <si>
    <t>Development of a production line on behalf of automatic production 'Fudge &amp; Choc'</t>
  </si>
  <si>
    <t>Lonka N.V.</t>
  </si>
  <si>
    <t>Hoevestein 26, 4903 SC, Oosterhout</t>
  </si>
  <si>
    <t>ROOSENDAAL</t>
  </si>
  <si>
    <t>http://www.lonka.nl/</t>
  </si>
  <si>
    <t>De ontwikkeling van een productielijn ten behoeve van de productie van het snoepgoed "Fudge &amp; Choc". Er wordt een machine ontwikkeld waarmee het samenvoegen van fugde en chocolade geautomatiseerd zal verlopen. De doelgroep voor Fudge &amp; Choc betaat uit retailers en snoepleveranciers in geheel Europa (Hancock Candy &amp; Tobacco Inc. (Cleveland), Albert Heijn, Jamin etc).</t>
  </si>
  <si>
    <t>PROJ-00318</t>
  </si>
  <si>
    <t>Alligator IO</t>
  </si>
  <si>
    <t>Alligator Plastics B.V.</t>
  </si>
  <si>
    <t>Ekkersrijt 7602, 5692 HP, Son en Breugel</t>
  </si>
  <si>
    <t>SON</t>
  </si>
  <si>
    <t>http://www.alligator-plastics.nl/</t>
  </si>
  <si>
    <t>het vergroten van het eigen kennisniveau en de innovativiteit</t>
  </si>
  <si>
    <t>PROJ-00322</t>
  </si>
  <si>
    <t>CRM loyaltie systeem</t>
  </si>
  <si>
    <t>CRM Loyalty system</t>
  </si>
  <si>
    <t>Ton Derks</t>
  </si>
  <si>
    <t>Luttelweg 4, 5408 RA, Volkel</t>
  </si>
  <si>
    <t>VOLKEL</t>
  </si>
  <si>
    <t>Het ontwikkelen van een volledig geautomatiseerd administratiesysteem</t>
  </si>
  <si>
    <t>PROJ-00324</t>
  </si>
  <si>
    <t>Gecoate garens voor high tech kabeltoepassingen</t>
  </si>
  <si>
    <t>Coated yarn for high tech cableappliances</t>
  </si>
  <si>
    <t>Artofil B.V.</t>
  </si>
  <si>
    <t>Industrieweg 21, 5753 PB, Deurne</t>
  </si>
  <si>
    <t>http://www.artofil.com/</t>
  </si>
  <si>
    <t>ontwikkeling van nieuwe garens met een coatinglaag voor specifieke specifieke producteigenschappen zoals absorberend- en zwelvermogen, isolatie of roestbescherming</t>
  </si>
  <si>
    <t>PROJ-00326</t>
  </si>
  <si>
    <t>Ontwikkeling en fabricage van complexe gereedschap</t>
  </si>
  <si>
    <t>Development and production of compex tools</t>
  </si>
  <si>
    <t>Axxiflex Turbine Tools B.V.</t>
  </si>
  <si>
    <t>Stedenbaan 15, 5121 DP, Rijen</t>
  </si>
  <si>
    <t>http://www.axxiflextt.com/</t>
  </si>
  <si>
    <t>Het ontwikkelen van Axxiflex van intermediair naar ontwikkelaar / fabrikant van "Tools" en "Ground Support Equipment” voor JSF-Turbines".</t>
  </si>
  <si>
    <t>PROJ-00328</t>
  </si>
  <si>
    <t>2e generatie hardheidstesters 1-2000 gram +/- 1%</t>
  </si>
  <si>
    <t>2nd generation hardnesstesters 1-2000 grams =/- 1%</t>
  </si>
  <si>
    <t>Innovatech Holding B.V.</t>
  </si>
  <si>
    <t>Borgharenweg 140, 6222 AA, Maastricht</t>
  </si>
  <si>
    <t>Het ontwikkelen van een elektronische hardheidstester voor het meten van de hardheid van metalen en kunststoffen.</t>
  </si>
  <si>
    <t>PROJ-00330</t>
  </si>
  <si>
    <t>Wet Section in Progress</t>
  </si>
  <si>
    <t>Robo Paper B.V.</t>
  </si>
  <si>
    <t>Weerterveld 79, 6231 NC, Meerssen</t>
  </si>
  <si>
    <t>MEERSSEN</t>
  </si>
  <si>
    <t>http://www.robopaper.nl/</t>
  </si>
  <si>
    <t>Het realiseren van een optimale ontwatering binnen de gehele natte zone van een papiermachine door: het vochtgehalte van het papier over de volledige breedte van de papierbaan te meten nadat de papierbaan de natte zone heeft verlaten en het verloop en functioneren van het ontwateringsproces in de natte zone te meten, te visualiseren en daar waar nodig bij te sturen.</t>
  </si>
  <si>
    <t>PROJ-00334</t>
  </si>
  <si>
    <t>TOPHA</t>
  </si>
  <si>
    <t>Sonovation B.V.</t>
  </si>
  <si>
    <t>Elschot 30, 4905 AZ, Oosterhout</t>
  </si>
  <si>
    <t>http://www.tuv.com/en/corporate/business_customers/materials_testing_and_inspection/advanced_ndt/advanced_ndt.html?etcc_med=Shortcut&amp;etcc_cmp=advanced-ndt&amp;tuv_cry=CW&amp;tuv_lg=EN</t>
  </si>
  <si>
    <t>Ontwikkeling van het TOPHA-algoritme en daaraan gekoppelde benodigde hardware. TOPHA is een algoritme waarbij twee be staande ultrasone technieken, enerzijds Time Of Flight Diffraction (TOFD), gebaseerd op diffractie aan de uiteinden van defecten en anderzijds (Sampling-) Phased Array (S)PA, voornamelijk gebaseerd op reflectie op de hoofdafmeting van het defect, geïntegreerd worden.</t>
  </si>
  <si>
    <t>PROJ-00340</t>
  </si>
  <si>
    <t>Innovation Officer Jetstone Verkoop B.V.</t>
  </si>
  <si>
    <t>Het aannemen van een productieprocesdeskundige t.b.v. de huidige problematiek m.b.t. de verwerking van aanrechtbladen en invulling aan de technische ontwikkeling van het productieproces ten behoeve van de nieuwe productrange (lichtgewicht aanrechtblad - 12 mm). Daardoor realisatie van een hightech fabriek waar met de nieuwste technologieën kostprijsreductie en productverbreding kunnen worden gerealiseerd.</t>
  </si>
  <si>
    <t>PROJ-00344</t>
  </si>
  <si>
    <t>Ontwikkeling Ventomaathaak</t>
  </si>
  <si>
    <t>Development Ventomaathaak</t>
  </si>
  <si>
    <t>Ventech Venlo B.V.</t>
  </si>
  <si>
    <t>Burgemeester Bloemartsstraat 8, 5913 BE, Venlo</t>
  </si>
  <si>
    <t>Het ontwikkelen van een oplossing om het ophangen en laten vieren van de tomatenplant efficiënt te maken.</t>
  </si>
  <si>
    <t>PROJ-00346</t>
  </si>
  <si>
    <t>SunShade</t>
  </si>
  <si>
    <t>Lianne van Genugten - Productdesign</t>
  </si>
  <si>
    <t>Pieter de Coeckestraat 16, 5643 VK, Eindhoven</t>
  </si>
  <si>
    <t>Het toepassen van zonnecel-technologie in een "levende" parasol. Hierdoor wil Lianne van Genugten laten zien wat de toe gevoegde waarde van zonnecellen kan zijn</t>
  </si>
  <si>
    <t>PROJ-00354</t>
  </si>
  <si>
    <t>07001 needle guide system</t>
  </si>
  <si>
    <t>Giesen Design Consultancy B.V.</t>
  </si>
  <si>
    <t>Baronielaan 245, 4835 JL, Breda</t>
  </si>
  <si>
    <t>Het ontwikkelen, produceren en verkopen van een medisch hulpmiddel te weten een accessoire voor het vergemakkelijken van toedienen van lokale anesthesie met behulp van echo-apparatuur. Dit hulpmiddel zorgt ervoor dat naalden continu zichtbaar zijn in het echobeeld waardoor manipulatie en positionering van de naald optimaal kan gebeuren</t>
  </si>
  <si>
    <t>PROJ-00356</t>
  </si>
  <si>
    <t>Ontwikkeling van een duurzaam, modulair opgebouwd totaalsysteem voor kinderen van 0 tot 5 jaar</t>
  </si>
  <si>
    <t>Development of a sustainable, modular built totalsystem for children from 0 to 5 years old</t>
  </si>
  <si>
    <t>Mutsy B.V.</t>
  </si>
  <si>
    <t>Nieuwkerksedijk 14, 5051 HT, Goirle</t>
  </si>
  <si>
    <t>GOIRLE</t>
  </si>
  <si>
    <t>https://mutsy.com/nlnl/</t>
  </si>
  <si>
    <t>Ontwikkeling van een duurzaam totaalsysteem voor kinderen van 0 tot 5 jaar met een duurzame kinderwagen als kernproduct op basis van de groei en fysiek van het kind. Doel is het ontwikkelen van een kinderwagen die volledig gericht is op de groeifasen van kinderen tussen 0 en 5 jaar waardoor de kinderwagen langer gebruikt wordt dan thans het geval is. Per fase zullen er andere gebruiksmogelijkheden geboden worden, die optimaal aansluiten bij de fysieke mogelijkheden van het kind.</t>
  </si>
  <si>
    <t>PROJ-00358</t>
  </si>
  <si>
    <t>Open Boten Centrum Grevelingendam</t>
  </si>
  <si>
    <t>Open Boat Centre Grevelingendam</t>
  </si>
  <si>
    <t>Aquavitesse B.V.</t>
  </si>
  <si>
    <t>Jachthavenweg 74, 4311 NC, Bruinisse</t>
  </si>
  <si>
    <t>BRUINISSE</t>
  </si>
  <si>
    <t>http://www.aquavitesse.nl/</t>
  </si>
  <si>
    <t>Het laten uitvoeren van een financieel en markttechnisch haalbaarheidsonderzoek met als doel het bepalen van knelpunten van de realisatie van een open boten centrum op de Grevelingendam. De uitkomst van dit onderzoek geeft inzicht in de financieel en technische haalbaarheid van een open boten centrum en oplossingsrichtingen voor mogelijke problemen.</t>
  </si>
  <si>
    <t>PROJ-00364</t>
  </si>
  <si>
    <t>Implementatieonderzoek hybride snij- en doseerinrichting voor voedingsmiddelen</t>
  </si>
  <si>
    <t>Implementationresearch hybrid cut- and dosingdevice for nutrients</t>
  </si>
  <si>
    <t>Producon B.V.</t>
  </si>
  <si>
    <t>Lauwere 306, 5403 XK, Uden</t>
  </si>
  <si>
    <t>http://www.producon.nl/</t>
  </si>
  <si>
    <t>Technische implementatie-haalbaarheidsstudie met prototyping en octrooiering van een in eigen beheer ontwikkelde snijd- en doseerconcept voor voedingsmiddelen. Het ontwikkelde principe is een hybride snijdsysteem dat werkt met een schei- dingsblad waarin microkanaaltjes zijn verwerkt waardoor eeen vloeistof kan worden geperst of dat kan worden verhit of juist gekoeld.</t>
  </si>
  <si>
    <t>PROJ-00368</t>
  </si>
  <si>
    <t>Van Engineering &amp; Consultancy naar marktgerichte conceptontwikkeling naar productie</t>
  </si>
  <si>
    <t>From Engineering &amp; Consultancy to market-aimed conceptdevelopment to production</t>
  </si>
  <si>
    <t>LEDexpert B.V.</t>
  </si>
  <si>
    <t>Meerenakkerplein 9, 5652 BJ, Eindhoven</t>
  </si>
  <si>
    <t>http://aaa-lux-lighting.com/nl/</t>
  </si>
  <si>
    <t>Het opzetten van een innovatie- en productie-afdeling naast het advieswerk. Op basis van haar high power LED applicatie kennis en bestaande- of te vergaren marktinformatie wil LEDexpert marktgerichte concepten ontwikkelen, testen en ver- markten. Ook kan LEDexpert zorgdragen voor de productie van halffabrikaten. Om dit te realiseren denkt LEDexpert een innovation manager te moeten aanstellen.</t>
  </si>
  <si>
    <t>PROJ-00370</t>
  </si>
  <si>
    <t>Tango - een geavanceerd software platform voor workflow management en document beheer</t>
  </si>
  <si>
    <t>Tango - an advanced software platform for workflow management and document administration</t>
  </si>
  <si>
    <t>Circle Software Group B.V.</t>
  </si>
  <si>
    <t>Fellenoord 212, 5611 ZC, Eindhoven</t>
  </si>
  <si>
    <t>http://www.circlesoftware.nl/</t>
  </si>
  <si>
    <t>Het ontwikkelen van het servicegerichte software platform genaamd Tango. Deze software vormt een totaaloplossing voor Enterprise Content Management ten behoeve van (semi-)overheidsorganisaties. Het platform moet dusdanig flexibel zijn dat organisaties hun informatiseringssysteem snel en gemakkelijk aan nieuwe omstandigheden kunnen aanpassen</t>
  </si>
  <si>
    <t>PROJ-00372</t>
  </si>
  <si>
    <t>Ontwikkelen milieuvriendelijke corrosiebeschermingsmiddelen</t>
  </si>
  <si>
    <t>Developing environmental friendly corrosion protection equipment</t>
  </si>
  <si>
    <t>Diffutherm B.V.</t>
  </si>
  <si>
    <t>Industrieweg 2-12, 5570 AB, Bergeijk</t>
  </si>
  <si>
    <t>BERGEIJK</t>
  </si>
  <si>
    <t>http://www.diffutherm.nl/nl</t>
  </si>
  <si>
    <t>Diffutherm is voornemens als eerste producent watergedragen coatings en waxen op de after-market te brengen die minimaal dezelfde eigenschappen bezitten als de VOC-gedragen producten die nu op de markt zijn. De producten moeten milieuvriende lijker worden door het gebruik van giftige oplosmiddelen uit te bannen. Tevens moet de produceerbaarheid van die waterlijker worden door het gebruik van giftige oplosmiddelen uit te bannen. Tevens moet de produceerbaarheid van die water gedragen coatings drastisch verhoogd te worden en dienen de aanbrengmethoden zo veel mogelijk ongewijzigd te blijven.</t>
  </si>
  <si>
    <t>PROJ-00374</t>
  </si>
  <si>
    <t>Innovatieve paardenembryo's door mondiale marktgerichte samenwerking</t>
  </si>
  <si>
    <t>Innovative horse embryo's by worldwide market-aimed collaboration</t>
  </si>
  <si>
    <t>Equine fertility centre</t>
  </si>
  <si>
    <t>Boekhorstweg 4, 6105 AD, Maria-Hoop</t>
  </si>
  <si>
    <t>MARIA HOOP</t>
  </si>
  <si>
    <t>http://www.equinefertilitycentre.nl/</t>
  </si>
  <si>
    <t>Dit project heeft twee doelstellingen: 1) Het ontwikkelen van nieuwe technieken voor het winnen van paardeneicellen en de doorontwikkeling naar paardenembryo's 2) Het produceren van paardenembryo's dat ze ook aan landen buiten de EU geleverd kunnen worden. Bovendien wordt een intensieve samenwerking opgezet met diverse (agrarische) bedrijven universiteiten en onderzoekers in binnen- en buitenland om dit gerealiseerd te krijgen en verder te blijven ontwikkelen. Op lange termijn wil het centrum met de beschikbare kennis uitgroeien tot een wereldwijd onderzoeks- en behandelcentrum op het gebied van gynaecologie en fertiliteit in de professionele paardenhouderij.</t>
  </si>
  <si>
    <t>PROJ-00380</t>
  </si>
  <si>
    <t>Solexus</t>
  </si>
  <si>
    <t>Alrack B.V.</t>
  </si>
  <si>
    <t>Zandven 10, 5508 RN, Veldhoven</t>
  </si>
  <si>
    <t>http://www.alrackinternational.nl/node/4</t>
  </si>
  <si>
    <t>Het ontwikkelen van een junction box die goedkoper is en minder weerstandsverliezen heeft in vergelijking met bestaande producten. Hierbij moet de ontwikkeling &amp; productie geheel onafhankelijk van het nabije verre oosten zijn.</t>
  </si>
  <si>
    <t>PROJ-00382</t>
  </si>
  <si>
    <t>Productinnovatie voor nieuwe markten</t>
  </si>
  <si>
    <t>Productinnovation for new markets</t>
  </si>
  <si>
    <t>Het analyseren van onontgonnen markten (landen) in combinatie met een interne bedrijfsanalyse gericht op nieuwe productinnovaties om uiteindelijk kostprijsverlagend, versneld nieuwe innovatieve producten te introducere op nieuwe markten.</t>
  </si>
  <si>
    <t>PROJ-00384</t>
  </si>
  <si>
    <t>Lock'n'Go Bicycle Unit 3.0</t>
  </si>
  <si>
    <t>Fietsklamp B.V.</t>
  </si>
  <si>
    <t>Stratumsedijk 20, 5611 ND, Eindhoven</t>
  </si>
  <si>
    <t>Ontwikkeling van een Lock'n'Go Bicycle Unit versie 3.0 met technische innovatieve functionaliteiten</t>
  </si>
  <si>
    <t>PROJ-00386</t>
  </si>
  <si>
    <t>Drivercomponenten voor LEDs</t>
  </si>
  <si>
    <t>Drivercomponents for LEDs</t>
  </si>
  <si>
    <t>Eldolab Holding B.V.</t>
  </si>
  <si>
    <t>Luchthavenweg 18-A, 5657 EB, Eindhoven</t>
  </si>
  <si>
    <t>https://www.eldoled.com/</t>
  </si>
  <si>
    <t>Nieuwe drivertechnologie voor LEDs ontwerpen zodat het rendement van LED verlichting veel hoger wordt dan nu het geval is. Eldolab heeft ervaring opgedaan met ontwerpen van nieuwe drivers voor laagvermogen. Eldolab wil nu driverstechnologie ontwerpen t.b.v. hoog voltage. De reden om deze singlebox drivers te ontwerpen zijn systeemkosten, vormfactor en efficiency.</t>
  </si>
  <si>
    <t>PROJ-00390</t>
  </si>
  <si>
    <t>Ontwikkeling geïntegreerde robot met zijbeladingssysteem in combinatie met CNC bewerkingscentra</t>
  </si>
  <si>
    <t>Development of an integrated robot with sidefreightsystem in combination with CNC adjustmentcentres</t>
  </si>
  <si>
    <t>Van den Berkmortel Fijnmetaal B.V.</t>
  </si>
  <si>
    <t>Jan Tooropstraat 8, 5753 DK, Deurne</t>
  </si>
  <si>
    <t>http://www.berkmortelmetaal.nl/</t>
  </si>
  <si>
    <t>Een compacte, eenvoudige en zeer praktische robot maken voor zijbelading van CNC machines tegen een lage kostprijs.</t>
  </si>
  <si>
    <t>PROJ-00396</t>
  </si>
  <si>
    <t>Ontwikkeling LED-assimilatiebelichting voor de glastuinbouw</t>
  </si>
  <si>
    <t>Development LED-assimilationlighting for green house farming</t>
  </si>
  <si>
    <t>Lights Interaction Agro B.V.</t>
  </si>
  <si>
    <t>Achtseweg Noord 12a, 5651 GG, Eindhoven</t>
  </si>
  <si>
    <t>http://www.lights-interaction.com/</t>
  </si>
  <si>
    <t>Het ontwikkelen van een nieuw LED-armatuur voor de gewasbelichting, dat niet alleen energiezuiniger is, maar tevens tot een 15% hogere productie zal leiden.</t>
  </si>
  <si>
    <t>PROJ-00402</t>
  </si>
  <si>
    <t>Innovatieve verpakkingen stoommaaltijden (shielding)</t>
  </si>
  <si>
    <t>Innovative packaging for steam meals (shielding)</t>
  </si>
  <si>
    <t>Conveni B.V.</t>
  </si>
  <si>
    <t>Willige Laagt 2, 5757 PZ, Liessel</t>
  </si>
  <si>
    <t>LIESSEL</t>
  </si>
  <si>
    <t>http://www.conveni.nl/</t>
  </si>
  <si>
    <t>De ontwikkeling van een verpakking (en bijbehorende productietechniek) voor stoommaaltijden waarbij alle individuele onderdelen van de maaltijd (koolhydraten, proteïnen en groenten) tijdens bereiding in de magnetron optimaal en snel gegaard worden. Naar verwachting leidt dit tot beter behoud van voedingswaarden en vitaminen in de maaltijd.</t>
  </si>
  <si>
    <t>PROJ-00404</t>
  </si>
  <si>
    <t>EEG Decision Support System</t>
  </si>
  <si>
    <t>Brainmarker B.V.</t>
  </si>
  <si>
    <t>Dorpsstraat 61, 6122 CE, Buchten</t>
  </si>
  <si>
    <t>BUCHTEN</t>
  </si>
  <si>
    <t>http://www.brainmarker.com/</t>
  </si>
  <si>
    <t>Het ontwikkelen van een markt-klaar online decision support system voor psychische klachten en psychiatrische ziekte beelden, wat aangeboden zal worden in de vorm van een abonnementsstructuur. Huisartsen, psychologen en psychiaters kunnen m.b.v. een innovatief device hersenmetingen (EEG) uitvoeren bij patiënten, waarbij de data automatisch worden doorgestuurd naar een centrale server en worden vergeleken met patiëntspecifieke data. De hulpverlener krijgt dan een automatische rapportage van de resultaten. De metingen objectiveren de diagnostiek, geven richting aan behandeltrajecten en kunnen effecten van behandelingen evalueren.</t>
  </si>
  <si>
    <t>PROJ-00406</t>
  </si>
  <si>
    <t>VGR top changer</t>
  </si>
  <si>
    <t>VGR Equipment B.V.</t>
  </si>
  <si>
    <t>Provincialeweg Zuid 51, 4286 LJ, Almkerk</t>
  </si>
  <si>
    <t>http://www.vgr.nl/</t>
  </si>
  <si>
    <t>Het verder uitwerken van het nieuwe, innovatieve dressleufprincipe (veld binnen een dag weer bespeelbaar) en het opzet ten en doorlopen van ontwikkelingstrajecten.</t>
  </si>
  <si>
    <t>PROJ-00416</t>
  </si>
  <si>
    <t>MGP-Technologie: van bouw- en sloopafval naar hoogwaardige alternatieve grondstoffen en producten</t>
  </si>
  <si>
    <t>MGP-Technology: from build- and demolishwaste to high-quality alternative raw materials and products</t>
  </si>
  <si>
    <t>MGP Technology B.V.</t>
  </si>
  <si>
    <t>Van Konijnenburgweg 56-58, 4612 PL, Bergen Op Zoom</t>
  </si>
  <si>
    <t>BERGEN OP ZOOM</t>
  </si>
  <si>
    <t>Het ontwikkelen van een innovatief proces, waarmee van bouw- en sloopafval en de residuen van rookgasreinigingsinstalla ties verschillende kwalitatief homogene (zeer kleine variatie) grondstoffen kunnen worden onderscheiden en gefilterd, om vervolgens van daaruit de procesvariaties vast te stellen om te geraken tot eindproducten van hoge kwaliteit.</t>
  </si>
  <si>
    <t>PROJ-00420</t>
  </si>
  <si>
    <t>Single Copy Book Production System (SiCoBOPS)</t>
  </si>
  <si>
    <t>Book Factory Systems B.V.</t>
  </si>
  <si>
    <t>Marinus van Meelweg 13, 5657 EN, Eindhoven</t>
  </si>
  <si>
    <t>Definiëren, ontwikkelen en realiseren van een geautomatiseerd transportsysteem inclusief product drager concept t.b.v. boekenproductie. Definiëren, ontwikkelen en realiseren van de BFS control software ter besturing van de dagelijkse productie van boeken.</t>
  </si>
  <si>
    <t>PROJ-00422</t>
  </si>
  <si>
    <t>Transsmart MKB Transport zichtbaarheid en efficiency</t>
  </si>
  <si>
    <t>Transsmart MKB Transport visibilty and efficiency</t>
  </si>
  <si>
    <t>E-loop B.V.</t>
  </si>
  <si>
    <t>Kardinaal van Rossumstraat 120, 5104 HN, Dongen</t>
  </si>
  <si>
    <t>DONGEN</t>
  </si>
  <si>
    <t>https://www.transsmart.nl/nl/home.htm</t>
  </si>
  <si>
    <t>Ontwikkeling met name toepassing van innovatieve software (webbased) welke het mogelijk maakt data (zoals tarieven, beschikbaarheid, doorlooptijd, CO2 belasting e.d.) afkomstig uit verschillende vervoerders te confronteren met vervoers- vragen en verladers. De data van die verladers zijn afkomstig uit hun eigen financiële - operationele programmatuur. Op deze manier wordt het voor verladers zeer snel inzichtelijk op welke wijze zij hun vrachten economisch en zogewenst ecologisch op de beste manier kunnen laten vervoeren. Doelgroep zijn MKB ondernemers zoals groothandel, industriële bedrijven e.d.</t>
  </si>
  <si>
    <t>PROJ-00424</t>
  </si>
  <si>
    <t>Universele intelligente acculader</t>
  </si>
  <si>
    <t>Universal intelligent battery charger</t>
  </si>
  <si>
    <t>Proosten Electronics B.V.</t>
  </si>
  <si>
    <t>Banmolen 14, 5768 ET, Meijel</t>
  </si>
  <si>
    <t>MEIJEL</t>
  </si>
  <si>
    <t>http://www.xenteq.nl/</t>
  </si>
  <si>
    <t>Het omzetten van de huidige acculaders op basis van ringkerntechnologie naar acculaders op basis van switch mode technologie.</t>
  </si>
  <si>
    <t>PROJ-00426</t>
  </si>
  <si>
    <t>Velcro Tule</t>
  </si>
  <si>
    <t>Gebrema B.V.</t>
  </si>
  <si>
    <t>Gulberg 26, 5674 TE, Nuenen</t>
  </si>
  <si>
    <t>NUENEN</t>
  </si>
  <si>
    <t>http://www.gebremaplastics.nl/</t>
  </si>
  <si>
    <t>Het ontwikkelen van een kunststof tule welke past in het nieuwe concept voor dakbedekking die op arbo- en milieuvriendelijke wijze zonder open vuur is aan te brengen. De tule moet een aantal "slimmigheden" bevatten waardoor deze onder andere makkelijk aan te brengen is en de coin vooraf aangebracht kan worden.</t>
  </si>
  <si>
    <t>PROJ-00432</t>
  </si>
  <si>
    <t>I-Cane fase 3</t>
  </si>
  <si>
    <t>I-Cane phase 3</t>
  </si>
  <si>
    <t>I-Cane Social Technology BV</t>
  </si>
  <si>
    <t>Rosmolenstraat 2, 6131 HX, Sittard</t>
  </si>
  <si>
    <t>http://www.i-cane.org/nl/188</t>
  </si>
  <si>
    <t>Ontwikkelen en uitgebreid testen van een voor de gebruikers betaalbaar hulpmiddel voor mobiliteit en zelfredzaamheid in de vorm van een intelligente blindenstok waarin moderne ICT applicaties voor blinden en slechtzienden grote toegevoegde waarde bieden. Hierdoor zal de maatschappelijke participatie en de mobiliteit van blinden en slechtzienden sterk worden vergroot.</t>
  </si>
  <si>
    <t>PROJ-00434</t>
  </si>
  <si>
    <t>Ontwikkeling medicijn herverpakkingssysteem</t>
  </si>
  <si>
    <t>Development of a medicine repackagingsystem</t>
  </si>
  <si>
    <t>4C Care &amp;  Consultancy B.V.</t>
  </si>
  <si>
    <t>Leeuweriklaan 12, 5561 TP, Riethoven</t>
  </si>
  <si>
    <t>RIETHOVEN</t>
  </si>
  <si>
    <t>http://www.4ccare.com/</t>
  </si>
  <si>
    <t>Dit innovatieproject richt zich op de ontwikkeling van een volledig geautomatiseerd en GMP-gevalideerde herverpakkingssysteem voor getabletteerde medicijnen.</t>
  </si>
  <si>
    <t>PROJ-00438</t>
  </si>
  <si>
    <t>Nieuwe innovatieve fietsonderdelen</t>
  </si>
  <si>
    <t>New innovative bike parts</t>
  </si>
  <si>
    <t>De Toolmakers B.V.</t>
  </si>
  <si>
    <t>Biestkampweg 19, 5249 JV, Rosmalen</t>
  </si>
  <si>
    <t>ROSMALEN</t>
  </si>
  <si>
    <t>http://www.toolmakers.nl/</t>
  </si>
  <si>
    <t>Het ontwikkelen van innovatieve lichtgewicht fietsonderdelen (crankstel en frame) die gebruikt gaan worden door topspor ters en later ook door amateur wielrenners.</t>
  </si>
  <si>
    <t>PROJ-00440</t>
  </si>
  <si>
    <t>Ontwikkeling van innovatieve veiligheidssystemen voor spoorwerkplekbeveiliging</t>
  </si>
  <si>
    <t>Development of innovative securitysystems for railroadworkplace protection</t>
  </si>
  <si>
    <t>Dual Inventive B.V.</t>
  </si>
  <si>
    <t>Belgiëstraat 5, 5061 KG, Oisterwijk</t>
  </si>
  <si>
    <t>UDENHOUT</t>
  </si>
  <si>
    <t>http://www.dualinventive.eu/</t>
  </si>
  <si>
    <t>Het ontwikkelen van een systeem waarmee voor binnen- en buitenlandse spooraannemers zowel voor de beperkte toelating (gegarandeerde waarschuwing) als voor de buitendienststelling nieuwe producten in de markt gezet kunnen worden.</t>
  </si>
  <si>
    <t>PROJ-00444</t>
  </si>
  <si>
    <t>Innovatief biotechnologisch proces voor Valanceen</t>
  </si>
  <si>
    <t>Innovative biotechnological process for Valancene</t>
  </si>
  <si>
    <t xml:space="preserve">Het productiever maken van de biobased productie door ontwikkelen van verbeterde fermentatieprotocollen, extractietechnieken te verbeteren en chemische conversie technieken te ontwikkelen voor bestaande en nieuwe conversies. Dit alles om de marge te verbeteren van bestaande en nieuwe producten. </t>
  </si>
  <si>
    <t>PROJ-00446</t>
  </si>
  <si>
    <t>Elektronische detectie, monitoring en bestrijding van houtaantasters, plaagdieren en schadelijke ins</t>
  </si>
  <si>
    <t>Electronic detection, monitoring and repression of woodaffecters, epidemic animals and harmful insects</t>
  </si>
  <si>
    <t>Ellips/Kwestar B.V.</t>
  </si>
  <si>
    <t>Esp 300, 5633 AE, Eindhoven</t>
  </si>
  <si>
    <t>http://ellips.com/nl/</t>
  </si>
  <si>
    <t>Het ontwikkelen van een compleet elektronisch product/systeem dat in principe breed inzetbaar is. Bovendien moet het systeem continu voor langere tijd (meerdere jaren) kunnen worden gebruikt zonder dat het systeem regelmatig moet worden onderhouden.</t>
  </si>
  <si>
    <t>PROJ-00452</t>
  </si>
  <si>
    <t>Prins direct (LPG) injection</t>
  </si>
  <si>
    <t>De ontwikkeling van een nieuwe stand van de techniek die geschikt is om op commerciële basis toegepast te worden bij het uitrusten van automobielen met een directe injectietechniek voor LPG.</t>
  </si>
  <si>
    <t>PROJ-00456</t>
  </si>
  <si>
    <t>Continue industriële deegbereiding en -verwerkingsinstallatie</t>
  </si>
  <si>
    <t>Continuous industrial dough-preparation and processingsinstallation</t>
  </si>
  <si>
    <t>Sotec Beheer B.V.</t>
  </si>
  <si>
    <t>Sleperweg 30, 6222 NK, Maastricht</t>
  </si>
  <si>
    <t>http://www.sotecgroup.nl/</t>
  </si>
  <si>
    <t>Het realiseren van een nieuwe wijze van industrieel brood produceren m.b.v. een continue kneed productieunit i.c.m. een continue deegverwerking. Het realiseren van een recepten bibliotheek. Het maken van een demonstratie lijn. Het demonstreren van de voordelen van bakkerij-eigen ingrediënten. Het institutionaliseren van de samenwerking.</t>
  </si>
  <si>
    <t>PROJ-00458</t>
  </si>
  <si>
    <t>Tractor Loader Excavator en Mower (TLEM)</t>
  </si>
  <si>
    <t>Diverto Technologies B.V.</t>
  </si>
  <si>
    <t>Choorhoekseweg 8, 4424 NW, Wemeldinge</t>
  </si>
  <si>
    <t>WEMELDINGE</t>
  </si>
  <si>
    <t>http://www.diverto.com/</t>
  </si>
  <si>
    <t>Het ontwikkelen van een multifunctionele tractor loader en maaier (TLEM), zowel in diesel- als in hybride uitvoering.</t>
  </si>
  <si>
    <t>PROJ-00460</t>
  </si>
  <si>
    <t>Preventie van Macula Degeneratie via verrijkte eieren</t>
  </si>
  <si>
    <t>Prevention of Macula Degeneration by enriched eggs</t>
  </si>
  <si>
    <t>Newtricious B.V.</t>
  </si>
  <si>
    <t>Rotven 8, 5808 AL, Oirlo</t>
  </si>
  <si>
    <t>OIRLO</t>
  </si>
  <si>
    <t>http://www.newtricious.nl/</t>
  </si>
  <si>
    <t>Het voorkomen van Leeftijdsgebonden Macula Degeneratie (LMD) via de consumptie van met carotenoiden verrijkte eieren door LMD gevoelige personen</t>
  </si>
  <si>
    <t>PROJ-00468</t>
  </si>
  <si>
    <t>Beademing in complexe situaties</t>
  </si>
  <si>
    <t>Artificial respiration in complex situations</t>
  </si>
  <si>
    <t>Dolphys Medical B.V.</t>
  </si>
  <si>
    <t xml:space="preserve">De Lismortel 31, 5612 AR, Eindhoven </t>
  </si>
  <si>
    <t>http://www.ventinova.nl/dolphys</t>
  </si>
  <si>
    <t>De doelstelling van dit project is tweeledig. Fase 1: Het ontwikkelen, preklinisch en klinisch testen van een prototype van een beademingsapparaat (werknaam ActivJet) gebaseerd op de combinatie van venturi-flow en jet-entrainment met dus danige kenmerken dat het veilig is in alle situaties waarin beademing via een katheter met kleine diameter vereist is Fase 2: Het ontwikkelen, in vitro en in vivo testen van een prototype van een jetkatheter die effectief en veilig is voor gebruik bij laserchirurgie in de bovenste luchtwegen in combinatie met het in fase 1 ontwikkelde beademingsdevice.</t>
  </si>
  <si>
    <t>PROJ-00470</t>
  </si>
  <si>
    <t>Protrix</t>
  </si>
  <si>
    <t>http://www.chemtrix.com/</t>
  </si>
  <si>
    <t>Het marktrijp maken van een Protrix micro reactor systeem op basis van kennis uit een samenwerkingsproject met TNO en het High Output Chip Project. Het systeem wordt toegepast voor kleine schaal speciale chemicaliën productie en opschaling van kleine naar grote schaal micro reactor modules en systemen. De doelgroepen zijn de process engineering afdelingen van farmaceutische en fijnchemische sectoren van de chemische industrie.</t>
  </si>
  <si>
    <t>PROJ-00480</t>
  </si>
  <si>
    <t>Lean productie model</t>
  </si>
  <si>
    <t>Lean production model</t>
  </si>
  <si>
    <t>Van Burg Metaalbewerking en Machinebouw B.V.</t>
  </si>
  <si>
    <t>Klein Brabant 40, 4508 NG, Waterlandkerkje</t>
  </si>
  <si>
    <t>WATERLANDKERKJE</t>
  </si>
  <si>
    <t>http://www.burgmetaal.nl/</t>
  </si>
  <si>
    <t>Het omvormen van de huidige werkprocessen en werkmethoden naar een lean-situatie, waarbij meer in teamverband wordt ge werkt. Hierdoor moet het mogelijk worden voor Burg Metaal om optimaal rendement te halen uit de systemen en machines.</t>
  </si>
  <si>
    <t>PROJ-00482</t>
  </si>
  <si>
    <t>Ontwerpen en ontwikkelen fijnstructuur</t>
  </si>
  <si>
    <t>Designing en developing fine-structure</t>
  </si>
  <si>
    <t>King Cuisine B.V.</t>
  </si>
  <si>
    <t>Jules Verneweg 71, 5015 BG, Tilburg</t>
  </si>
  <si>
    <t>http://www.kingcuisine.eu/</t>
  </si>
  <si>
    <t>Men is bezig geweest met de invoering van grofstructuur en het opstarten van het nieuwe managementteam. De volgende stap is het veranderproces het ontwerpen en ontwikkelen van de fijnstructuur. Het doel hiervan is het verder stroomlijnen van de processen en de organisatie zodat er minder verstoringen optreden en het vergroten van het oplossend vermogen van de organisatie. Daarnaast wordt verhoging van betrokkenheid, plezier in het werk en verbreden van de taakinhoud en carrièreperspectief nagestreefd.</t>
  </si>
  <si>
    <t>PROJ-00484</t>
  </si>
  <si>
    <t>Ontwikkeling Prikker-verpakking</t>
  </si>
  <si>
    <t>Development of "Prikker"packaging</t>
  </si>
  <si>
    <t>Gerard van Rijn</t>
  </si>
  <si>
    <t>Kapelstraat 24a, 5824 AJ, Holthees</t>
  </si>
  <si>
    <t>HOLTHEES</t>
  </si>
  <si>
    <t>Doelstelling van het project is de ontwikkeling van een nieuwe product-markt combinatie voor Bloomfield Dairy B.V. In dit project worden nieuwe nog niet op de markt aanwezige kunststof producten ontwikkeld die vormtechnisch geïntegreerd worden in de consumentenverpakking voor kaasblokjes, olijven en andere hartige hapjes.</t>
  </si>
  <si>
    <t>PROJ-00486</t>
  </si>
  <si>
    <t>Van taakgestuurd naar resultaatgestuurd</t>
  </si>
  <si>
    <t>From taskdriven to resultdriven</t>
  </si>
  <si>
    <t>VSM Automatisering BV</t>
  </si>
  <si>
    <t>Grotestraat 80, 5836 AH, Sambeek</t>
  </si>
  <si>
    <t>SAMBEEK</t>
  </si>
  <si>
    <t>https://www.ruma-vsm.nl/</t>
  </si>
  <si>
    <t>doelstelling: VSM uit te laten groeien tot een organisatie met zelfstandige professionals, hieronder wordt verstaan; mensen van alle scholingsniveaus die prima in staat zijn hun eigen verantwoordelijkheid te nemen als ze maar de ruimte krijgen om zichzelf te kunnen ontwikkelen. Daarnaast Moet de ondernemer op  een andere manier zijn mensen kunnen gaan aansturen: participerend leiderschap</t>
  </si>
  <si>
    <t>PROJ-00490</t>
  </si>
  <si>
    <t>Horizontale gevelbeplatingsreiniginsmachine</t>
  </si>
  <si>
    <t>Horizontal frontplating cleaningmachine</t>
  </si>
  <si>
    <t>SkyClean Development B.V.</t>
  </si>
  <si>
    <t>Costerweg 4, 5466 AM, Veghel</t>
  </si>
  <si>
    <t>http://www.gaffert.nl/het+bedrijf/default.aspx</t>
  </si>
  <si>
    <t>Doelstelling: ontwikkeling gevelreinigingsmachine voor het reinigen van gevels van horizontale gevelbeplating die, ivm vereiste flexibiliteit, vanuit kranen bediend kan worden en die in een verticale werkgang een horizontale reinigings beweging kan maken waarbij de machine in balans dient te blijven.</t>
  </si>
  <si>
    <t>PROJ-00496</t>
  </si>
  <si>
    <t>Computergestuurd snijden van champignons op vastgestelde steellengte</t>
  </si>
  <si>
    <t>Computerdriven cutting of mushrooms on determined stalklength</t>
  </si>
  <si>
    <t>Smits Derks Champignons BV</t>
  </si>
  <si>
    <t>Afhangweg 7a, 5961 EA, Horst</t>
  </si>
  <si>
    <t>Het ontwikkelen van een machine waarbij het resultaat moet zijn: - het groot aantal missers terugbrengen naar maximaal 5 % - het nauwkeuriger bepalen van de steellengte en het reduceren van het aantal niet correct gesneden champignons per sortering. Hierdoor wordt een hogere kwaliteit en betere sortering champignons aangeboden aan de afnemer.</t>
  </si>
  <si>
    <t>PROJ-00498</t>
  </si>
  <si>
    <t>Xedule</t>
  </si>
  <si>
    <t>Ontwikkeling van een innovatief planningsysteem voor het plannen van individuele leerwegen ten behoeve van competentiegericht onderwijs voor MBO instellingen</t>
  </si>
  <si>
    <t>PROJ-00500</t>
  </si>
  <si>
    <t>Advisering ontwerpen en constructies van kunststof</t>
  </si>
  <si>
    <t>Advising designs and constructions of plastics</t>
  </si>
  <si>
    <t>Du Puy Sluiskil B.V.</t>
  </si>
  <si>
    <t>Mercuriusstraat 11, 4551 LB, Sas van Gent</t>
  </si>
  <si>
    <t>SAS VAN GENT</t>
  </si>
  <si>
    <t>Het ontwerpen van een compleet nieuwe pijpenbrug-constructie van kunststof en staal, welke restwarmte van een kunstmest fabriek dient af te voeren naar een nieuw te bouwen kassencomplex. De doelstelling is dat Du Puy kennis in huis haalt om kunststofconstructies te kunnen ontwerpen.</t>
  </si>
  <si>
    <t>PROJ-00502</t>
  </si>
  <si>
    <t>Ontwerp &amp; Ontwikkeling iBusiness 2.0</t>
  </si>
  <si>
    <t>Design &amp; Development iBusiness 2.0</t>
  </si>
  <si>
    <t>Kairoh</t>
  </si>
  <si>
    <t>Groenzandweg 44b, 6291 VG, Vaals</t>
  </si>
  <si>
    <t>VAALS</t>
  </si>
  <si>
    <t>Doelstelling: Ontwerp en ontwikkeling van een tweetal kerninnovaties aan een rich internet bedrijfsinformatiesysteem dat bestaat uit een geïntegreerde set van bedrijfsapplicaties voor CRM, HRM, Project Management, Facility Management en Balanced Scorecard toepassingen. Het systeem heeft als doelgroep middelgrote ondernemingen.</t>
  </si>
  <si>
    <t>PROJ-00504</t>
  </si>
  <si>
    <t>De ontwikkeling van een Automatisch Plant Geleidingssysteem (APG)</t>
  </si>
  <si>
    <t>The development of an Automatic Plant Consuctionsystem (APC)</t>
  </si>
  <si>
    <t>Vullings Systemen BV</t>
  </si>
  <si>
    <t>Handelstraat 4, 5961 PV, Horst</t>
  </si>
  <si>
    <t>http://www.vullings-systemen.nl/</t>
  </si>
  <si>
    <t>Doelstelling: De ontwikkeling van een geautomatiseerd systeem t.b.v. de tomatenteelt in de glastuinbouw. Het systeemdient huidige manuele handelingen, te weten het laten zakken, horizontaal verplaatsen en ontclippen van de plant opgeheel geautomatiseerde wijze te vervangen.</t>
  </si>
  <si>
    <t>PROJ-00506</t>
  </si>
  <si>
    <t>Ontwikkeling van microsuspensies voor intraveneuze toepassing</t>
  </si>
  <si>
    <t>Development of microsuspensions for intravenous application</t>
  </si>
  <si>
    <t>Basic Pharma Technologies B.V.</t>
  </si>
  <si>
    <t>Burgemeester Lemmensstraat 352, 6163 JT, Geleen</t>
  </si>
  <si>
    <t>http://basicpharma.nl/en/Basic-pharma</t>
  </si>
  <si>
    <t>PROJ-00512</t>
  </si>
  <si>
    <t>Ontwerp en proefproductie van de Bio-WaterBoxx voor stimulering van productieve boomteelt</t>
  </si>
  <si>
    <t>Design and testproduction of the Bio-WaterBoxx to stimulate productive treecultivation</t>
  </si>
  <si>
    <t>AquaPro BV</t>
  </si>
  <si>
    <t>Franseweg 9, 4651 PV, Steenbergen</t>
  </si>
  <si>
    <t>https://www.groasis.com/en</t>
  </si>
  <si>
    <t>Productie van 10.000 stuks Bio-WaterBoxx systemen voor de uitvoering van praktijkproeven voor verdere verbetering van het ontwerp en strategieontwikkeling van de afzetmarkt. Vertaling van de praktijkresultaten naar een ontwerp van de productiematrijs voor de Bio-WaterBoxx voor grootschalige, commerciële productie.</t>
  </si>
  <si>
    <t>PROJ-00524</t>
  </si>
  <si>
    <t>Baarmoederhalskanker: ontwikkeling en implementatie van een Risk Assessment en Screening Test</t>
  </si>
  <si>
    <t>Cervical cancer: development and implementation of a Risk Asessment and Screening Test</t>
  </si>
  <si>
    <t>PathoFinder</t>
  </si>
  <si>
    <t>Randwycksingel 45, 6229 EG, Maastricht</t>
  </si>
  <si>
    <t>http://www.pathofinder.com/</t>
  </si>
  <si>
    <t>Het ontwikkelen van twee HPV testen: 1. Risk Assessment test voor het bepalen van het risico voor progressie naar invasieve kanker en/of recidivering bij die vrouwen waarbij pre-invasieve kanker is gedetecteerd, 2. Screening test: het opsporen van pre-invasieve en vroeg inavasieve baarmoederhalskanker voordat bij deze patiënten ziektesymptomen zijn opgetreden.</t>
  </si>
  <si>
    <t>PROJ-00530</t>
  </si>
  <si>
    <t>The Matrix</t>
  </si>
  <si>
    <t>A-M Operations B.V.</t>
  </si>
  <si>
    <t>Madame Curieweg 1, 5482 TL, Schijndel</t>
  </si>
  <si>
    <t>Het ontwikkelen en toepassen van een magneetstack-systeem als permanente externe magneet in magneet-navigatiesystemen van Stereotaxis (USA). Deze navigatiesystemen worden gebruikt om een katheter met een magnetische kop heel nauwkeurig en flexibel door de aderen in het lichaam van een patiënt te kunnen sturen, computergestuurd en desgewenst op afstand. Dit is bijvoorbeeld noodzakelijk bij "dotter" operaties.</t>
  </si>
  <si>
    <t>PROJ-00532</t>
  </si>
  <si>
    <t>Innovatieve ultralichte trailer-de grenzen voorbij in trailerbouw</t>
  </si>
  <si>
    <t>Innovative ultralight trailer - crossing borders in trailerbuilding</t>
  </si>
  <si>
    <t>Knapen Trailers B.V.</t>
  </si>
  <si>
    <t>Theo van Doesburgstraat 8, 5753 DL, Deurne</t>
  </si>
  <si>
    <t>http://www.knapen-trailers.nl/</t>
  </si>
  <si>
    <t>Het ontwikkelen van een innovatieve ultralichte trailer, aansluitend bij de huidige marktvraag en de strategie van Knapen Trailers. Bij deze innovatieve ontwikkeling zijn realistische maar tegelijkertijd zeer ambitieuze doelstellingen geformuleerd, gebaseerd op het gegeven "onze klant wil een trailer die niets kost, niets weegt en geen levertijd heeft". Knapen heeft een 3D computersimulatie naar de haalbaarheid gedaan, waaruit bleek dat de belangrijkste doelstellingen (tot 1.000 kg lichter en 10 % goedkoper) haalbaar zijn. De te ontwikkelen trailer moet toepasbaar zjn voor houtproducten, agrarische producten, afval en stukgoed.</t>
  </si>
  <si>
    <t>PROJ-00534</t>
  </si>
  <si>
    <t>Innovation Officer ten behoeve van de militaire markt</t>
  </si>
  <si>
    <t>Innovation Officer on behalf of the military market</t>
  </si>
  <si>
    <t>Veeren Electronic Design Solutions B.V. (V.E.D.S.)</t>
  </si>
  <si>
    <t>http://vedsgroup.nl/</t>
  </si>
  <si>
    <t>Het aannemen van een innovation officer voor het opzetten van innovatietrajecten ten behoeve van de militaire markt</t>
  </si>
  <si>
    <t>PROJ-00538</t>
  </si>
  <si>
    <t>Ontwikkeling van een robotcel voor het bewerken van harde materialen met grote</t>
  </si>
  <si>
    <t>Development of a robotcell for the editing of hard materials with</t>
  </si>
  <si>
    <t>van Raaij</t>
  </si>
  <si>
    <t>Postbus 5275, 6130 PG, Sittard</t>
  </si>
  <si>
    <t>Onderzoek naar en ontwikkeling va een robotcel voor het nabewerken van grote gietstukken. De doelgroep voor de ontwikkelde robotcel bestaat ut gieterijen.</t>
  </si>
  <si>
    <t>PROJ-00540</t>
  </si>
  <si>
    <t>Het kapitaal van Print Unlimited</t>
  </si>
  <si>
    <t>The capital of Print Unlimited</t>
  </si>
  <si>
    <t>Print Unlimited B.V.</t>
  </si>
  <si>
    <t>Trasweg 8, 5712 BB, Someren</t>
  </si>
  <si>
    <t>http://www.printunlimited.nl/nl/</t>
  </si>
  <si>
    <t>De vernieuwing van de huidige arbeidsorganisatie binnen Print Unlimited naar een structuur waarbij de borging van de kennis en kwaliteit kan worden bereikt bij de medewerkers, zelfs bij de voorgenomen groei. Uiteindelijk dient dit te leiden tot de gedeeltelijke ontlasting van de werkgever mbt kwaliteitsborging en speficiek kan worden vrijgemaakt voor verdere research en productontwikkeling.</t>
  </si>
  <si>
    <t>PROJ-00542</t>
  </si>
  <si>
    <t>Smart Food Forming</t>
  </si>
  <si>
    <t>Marel Townsend Further Processing B.V.</t>
  </si>
  <si>
    <t>Kleine Broekstraat 24, 5831 AP, Boxmeer</t>
  </si>
  <si>
    <t>BOXMEER</t>
  </si>
  <si>
    <t>http://marel.com/further-processing</t>
  </si>
  <si>
    <t>De ontwikkeling van vorm elementen voor de vlees convenience markt waarbij de volgende aspecten van belang zijn: - elke vorm moet relatief eenvoudig te maken zijn; - het los van het gevormde product moet plaatsvinden via lucht die tussen het gevormde product en de vorm gebracht moet  worden via een z.g. tangentiele uitstroming. - de reiniging van de vormen moet zodanig zijn dat de voedselveiligheid optimaal gegarandeerd is.</t>
  </si>
  <si>
    <t>PROJ-00544</t>
  </si>
  <si>
    <t>NDS Compiler</t>
  </si>
  <si>
    <t>Het bouwen van een NDS compiler, alsmede alle ondersteunende tooling zoals viewer, test- en analyse tooling. Deze toolset moet Mapscape in staat stellen: - zelf input data te converteren naar NDS formaat; - kaarten in NDS formaat te analyseren, te testen en te certificeren. Dit kunnen zowel zelf gemaakte kaarten, maar ook NDS kaarten gemaakt door externen te zijn. In dit laatste geval levert Mapscape de verificatie/certificatie van de NDS kaart als dienst.</t>
  </si>
  <si>
    <t>PROJ-00546</t>
  </si>
  <si>
    <t>Sociale Innovatie in Interieurbouw (SSIB)</t>
  </si>
  <si>
    <t>Social Innovation in Interior Building (SIIB)</t>
  </si>
  <si>
    <t>Redie Interieurs Oirschot B.V.</t>
  </si>
  <si>
    <t>De Scheper 217, 5688 HP, Oirschot</t>
  </si>
  <si>
    <t>OIRSCHOT</t>
  </si>
  <si>
    <t>http://www.redie.nl/</t>
  </si>
  <si>
    <t>Het anders organiseren van het werk, meer onderlinge kennis uitwisselen (binnen Redie en Koevering) en een andere aan sturing gebaseerd op meer zelfwerkzaamheid en eigen verantwoordelijkheid door te voeren. Hiervoor wordt een bedrijfsbureau ontwikkeld waarbinnen de processen (ontwerp, calculatie, planning en werkvoorbereiding) efficiënter gemaakt worden. En, een voor eht bedrijf nieuwe vorm van aansturing (projectmanagement en projectleiding) waardoor de productiviteit van indirecten en directen (productie en monteurs) vergroot wordt. Dit dient de productiviteit en declarabiliteit te verhogen en de organisatie te optimaliseren.</t>
  </si>
  <si>
    <t>PROJ-00552</t>
  </si>
  <si>
    <t>Schoonmaaklaser</t>
  </si>
  <si>
    <t>Cleaning laser</t>
  </si>
  <si>
    <t>Lion Laser Systems B.V.</t>
  </si>
  <si>
    <t>Nikkelstraat 47, 4823 AE, Breda</t>
  </si>
  <si>
    <t>http://www.lionlasers.nl/</t>
  </si>
  <si>
    <t>Het ontwikkelen van een schoonmaaklaser die voor verschillende typen vervuilingen ingezet kan worden. De schoonmaaklaser moet een alternatief worden voor schoonmaakprocessen die tot problemen leiden op vlakken van milieuverontreiniging, arbeidsomstandigheden en/of tijdverspilling.</t>
  </si>
  <si>
    <t>PROJ-00556</t>
  </si>
  <si>
    <t>Het Kapitaalbehoud en ontwikkeling van Te Baerts</t>
  </si>
  <si>
    <t>The Capitalperservervation and development of Te Baerts</t>
  </si>
  <si>
    <t>Te Baerts Internationale Expeditie en Transport BV</t>
  </si>
  <si>
    <t>Industriestraat 11, 5961 PG, Horst</t>
  </si>
  <si>
    <t>Het totale bedrijfsproces van TE Baerts moet worden doorgelicht om de separate werkprocessen van de diverse afdelingen, die in de huidige starre structuur worden omgevormd naar een flexibele structuur, om te komen tot slimmer werken. In dit proces wordt ook de stap gemaakt naar een bredere basis van de werkzaamheden van de medewerkers en het verhogen van hun inzetbaarheid en verantwoordelijkheid binnen de gehele structuur.</t>
  </si>
  <si>
    <t>PROJ-00558</t>
  </si>
  <si>
    <t>Vergroting zelfsturend vermogen van de organisatie door betere organisatie werkprocessen</t>
  </si>
  <si>
    <t>Expansion self-steering funds of the organisation by improving organisational workprocesses</t>
  </si>
  <si>
    <t>Verbetering van de productiviteit en de kwaliteit en betere benutting van de talenten van de werknemers. Het vergroten van het zelfsturend vermogen van de organisatie (participerende aansturing) door verdere structurering van de werkprocessen en verbeterde performance terugkoppeling nu de organisatie zich vanwege beperkingen in de span of control moet ontwikkelen van een tamelijk overzichtelijke groep van enkele mensen met centrale aansturing naar een ander type organisatie van grotere omvang, waarbij in een herverdeling van taken de verantwoordelijkheid voor inhoud, kwaliteit, projecten en acquisitie steeds meer gedelegeerd dient te worden. Tevens het medeverantwoordelijk maken van met name de seniors in een nieuw senior management, het upgraden van de projectleidersrol, het upgraden van de office manager naar een controllersfunctie, alsook een grotere betrokkenheid van de adviseurs bij de bedrijfsresultaten in de brede zin.</t>
  </si>
  <si>
    <t>PROJ-00560</t>
  </si>
  <si>
    <t>Mesosysteem slim WGE meten</t>
  </si>
  <si>
    <t>Mesosystem smart WGE measuring</t>
  </si>
  <si>
    <t>Vitelec B.V.</t>
  </si>
  <si>
    <t>Minervum 7457, 4817 ZP, Breda</t>
  </si>
  <si>
    <t>http://www.vitelec.nl/</t>
  </si>
  <si>
    <t>In technische zin wordt beoogd een Mesosysteem slim meten (water, gas en elektriciteit) te ontwikkelen, waarbij de data vanuit de huishoudens draadloos verzonden kunnen worden naar de datacollector in de straat of in de wijk. In economische in wordt beoogd: de productie van de systemen in Noord-Brabant te realiseren en met nieuwe systeem sterk internationaal te gaan concurreren.</t>
  </si>
  <si>
    <t>PROJ-00562</t>
  </si>
  <si>
    <t>Innovation Officer Hato</t>
  </si>
  <si>
    <t>Hato B.V.</t>
  </si>
  <si>
    <t>Handelsstraat 31, 6135 KK, Sittard</t>
  </si>
  <si>
    <t>http://www.hato.lighting/nl/</t>
  </si>
  <si>
    <t>Middels het project Innovation Officer zal Hato BV in staat zijn om de huidige innovatieve ideeën om te zetten in concrete innovatieprojecten door middel van het professionaliseren van de ontwikkelactiviteiten wat dient te leiden tot nieuwe product-markt combinaties.</t>
  </si>
  <si>
    <t>PROJ-00570</t>
  </si>
  <si>
    <t>Convertor met meerdere stroomgestuurde uitgangen voor dimbare LED verlichting met behoud van licht..</t>
  </si>
  <si>
    <t>Convertor with multiple currentdriven exits for dimmable LED lighting with conservation of light</t>
  </si>
  <si>
    <t>Power Research Electronics B.V.</t>
  </si>
  <si>
    <t>Minervum 7073, 4817 ZK, Breda</t>
  </si>
  <si>
    <t>http://www.pr-electronics.nl/</t>
  </si>
  <si>
    <t>Doel is een efficiënte convertor technologie te ontwikkelen (MOCC convertor) waarmee het mogelijk wordt om verschillende LEDs te voorzien van een verschillende vooraf in te stellen stroom, zonder vervuiling van de netspanning. Hiermee wordt het mogelijk wit licht te genereren uit verschillende RGBA LEDs, waarbij alle geproduceerde LEDs van verschillende kleuren gebruikt kunnen worden zonder ze te hoeven selecteren op spanning/kleureigenschappen. Daarnaast wordt het mogelijk door naregelen de kleurkwaliteit en warmte over de gehele levensduur te behouden.</t>
  </si>
  <si>
    <t>PROJ-00572</t>
  </si>
  <si>
    <t>Proces optimalisatie</t>
  </si>
  <si>
    <t>Proces optimalisation</t>
  </si>
  <si>
    <t>Syson automatisering B.V.</t>
  </si>
  <si>
    <t>Kroevenlaan 31, 4707 BJ, Roosendaal</t>
  </si>
  <si>
    <t>http://www.syson.nl/</t>
  </si>
  <si>
    <t>Slimmer, efficiënter werken door het beter structureren van werkprocessen waarbij we er zeker naar streven tot zelfsturende teams te komen.</t>
  </si>
  <si>
    <t>PROJ-00576</t>
  </si>
  <si>
    <t>Analyse en implementatie nieuwe innovatieve productieprocessen voor stempelvormen</t>
  </si>
  <si>
    <t>Analysis and implementation new innovative production processes for stampforming</t>
  </si>
  <si>
    <t>Deltavorm B.V.</t>
  </si>
  <si>
    <t>De Lelie 20, 4322 NP, Scharendijke</t>
  </si>
  <si>
    <t>SCHARENDIJKE</t>
  </si>
  <si>
    <t>http://www.deltavorm.com/</t>
  </si>
  <si>
    <t>Analyseren hoe het arbeidsproces op arbo-vriendelijke en tegelijkertijd efficiëntere manier in te kunnen richten. Het onderzoeken wat de mogelijkheden zijn om het productieproces opnieuw in te richten, middels het implementeren van nieuwe en innovatieve productiemethoden, zodat de werkdruk en -belasting voor de werknemers vna Deltavorm significant afnemen.</t>
  </si>
  <si>
    <t>PROJ-00578</t>
  </si>
  <si>
    <t>Combi-Track: Tracking &amp; Tracing van kleding in de totale Supply Chain van fabrikant tot kassa</t>
  </si>
  <si>
    <t>Combi-Track: Track &amp; Tracing of clothing in the complete Supply Chain from factory to cash register</t>
  </si>
  <si>
    <t>Combi Ink B.V.</t>
  </si>
  <si>
    <t>Aloysiuslaan 2, 5262 AH, Vught</t>
  </si>
  <si>
    <t>Doelstelling is het ontwikkelen van een gecombineerde tracking, tracing en beveiligingssysteem voor de kledingretail in de gehele Supply Chain.</t>
  </si>
  <si>
    <t>PROJ-00580</t>
  </si>
  <si>
    <t>Pilotproject ondernemershuis Westelijke Mijnstreek</t>
  </si>
  <si>
    <t>Pilotproject entrepenuershouseWestern Mijnstreek</t>
  </si>
  <si>
    <t>Markt 1, 6161GE, Geleen</t>
  </si>
  <si>
    <t>https://www.sittard-geleen.nl/</t>
  </si>
  <si>
    <t>Hoofddoel is het stimuleren van marktgerichte samenwerking tussen overheid, bedrijfsleven en kennisinstellingen ter intensivering van het innovatieproces en ondernemerschap in de westelijke mijnstreek. Het pilotproject ondernemershuis dient een op activiteiten gebaseerde en resultaatgerichte netwerkorganisatie te zijn, een concentratie van front-offices van dienstverlening aan bedrijven en stad. Daarnaast heeft het als doelstelling het bevorderen van de onderlinge communicatieoftewel persepctief te geven aan de zogenaamde broedplaatsfunctie.</t>
  </si>
  <si>
    <t>PROJ-00582</t>
  </si>
  <si>
    <t>Strategische personeelsplanning</t>
  </si>
  <si>
    <t>Strategic personnelplanning</t>
  </si>
  <si>
    <t>Empower Limburg</t>
  </si>
  <si>
    <t>Valkenburgerweg 17, 6419 AT, Heerlen</t>
  </si>
  <si>
    <t>https://www.baandomein.nl/</t>
  </si>
  <si>
    <t>Permanente inzetbaarheid op de arbeidsmarkt is een belangrijk instrument om werkloosheid tegen te gaan en een hogere productiviteit te kunnen realiseren. De allocatie van arbeid wordt van steeds groter belang naarmate deze arbeid schaars wordt. dit project heeft drie belangrijke doelen voor ogen; kennisontwikkeling, kennisverspreiding en beleidsontwikkeling.</t>
  </si>
  <si>
    <t>PROJ-00586</t>
  </si>
  <si>
    <t>Innoleren</t>
  </si>
  <si>
    <t>Innolearning</t>
  </si>
  <si>
    <t>NHTV Incubator B.V.</t>
  </si>
  <si>
    <t>Archimedesstraat 17, 4816 BA, Breda</t>
  </si>
  <si>
    <t>Het inrichten van een 'loket' waar innovatievragen vanuit het bedrijfsleven in de toeristische &amp; leisure sector samenkomen en neergelegd worden bij deskundigen &amp; studenten voor verdere begeleiding (triple O).</t>
  </si>
  <si>
    <t>PROJ-00588</t>
  </si>
  <si>
    <t>Opwaardering De Gender</t>
  </si>
  <si>
    <t>Upgrading De Gender</t>
  </si>
  <si>
    <t>Gemeente Veldhoven</t>
  </si>
  <si>
    <t>Meiveld 1, 5501 KA, Veldhoven</t>
  </si>
  <si>
    <t>https://www.veldhoven.nl/</t>
  </si>
  <si>
    <t>Bedrijventerrein de Run moet in 2015 het imago van een modern, dynamisch duurzaam bedrijventerrein hebben, passend binnen de ambitie van Brainport. De Gender is een belangrijk ruimtelijk element dat kan worden ingezet voor de attractiviteit van het vestigingsklimaat op De Run. De kademuur geeft draagt bij aan het halen van de doelstelling van De Run.</t>
  </si>
  <si>
    <t>PROJ-00592</t>
  </si>
  <si>
    <t>Portaal van Vlaanderen</t>
  </si>
  <si>
    <t>Portal of Flanders</t>
  </si>
  <si>
    <t>Gemeente Terneuzen</t>
  </si>
  <si>
    <t>Stadhuisplein 1, 4531 GZ, TERNEUZEN</t>
  </si>
  <si>
    <t>TERNEUZEN</t>
  </si>
  <si>
    <t>https://www.terneuzen.nl/</t>
  </si>
  <si>
    <t>Inrichten van een nieuw bezoekerscentrum bij sluizencomplex &amp; haven van Terneuzen. Doelstelling van het project 'De beleving van het nieuwe Portaal van Vlaanderen'  is om een modern, goed geoutilleerd, innovatief en financieel gezond informatiecentrum annex aantrekkelijke toeristische attractie te realiseren op het Sluizencomplex in Terneuzen. Door de realisatie van dit centrum kunnen nieuwe product-markt combinaties tot stand worden gebracht op het gebied van industrieel toerisme en kunnen nieuwe bezoekersstromen naar Terneuzen worden getrokken.</t>
  </si>
  <si>
    <t>PROJ-00594</t>
  </si>
  <si>
    <t>Productieplanning en masterdatabeheer</t>
  </si>
  <si>
    <t>Productionplanning and masterdata administration</t>
  </si>
  <si>
    <t>Invoering van fijnstructuur, het opstarten van het nieuwe managementteam en verandering van de organisatie naar zelfsturende teams. De volgende stap in het veranderproces is het wijzigen van de productieplanning (optimaliseren en verbeteren).</t>
  </si>
  <si>
    <t>PROJ-00596</t>
  </si>
  <si>
    <t>Slimmer werken</t>
  </si>
  <si>
    <t>Smarter working</t>
  </si>
  <si>
    <t>Kranenbouw Group B.V.</t>
  </si>
  <si>
    <t>Industrieweg 20, 5571 LJ, Bergeijk</t>
  </si>
  <si>
    <t>Slimmer werken met als gevolg een hogere arbeidsproductiviteit. Ondersteuning bij herinrichten van bedrijfsprocessen, implementatie, performance management en aandacht voor medewerkerstevredenheid.</t>
  </si>
  <si>
    <t>PROJ-00598</t>
  </si>
  <si>
    <t>Resultaatgericht Ondernemen</t>
  </si>
  <si>
    <t>Result-focused Entrepeneurship</t>
  </si>
  <si>
    <t>Frencken Scholl Architecten</t>
  </si>
  <si>
    <t>Heugemerweg 11, 6221 GD, Maastricht</t>
  </si>
  <si>
    <t>http://www.frenckenscholl.nl/</t>
  </si>
  <si>
    <t>De ambities en drijfveren van de directie helder ontwikkelen van ondernemerschap bij de directieleden. Focus op de koers zodat overdracht kan plaatsvinden naar alle medewekers. Aansturing van de medewerkersop basis van koers.</t>
  </si>
  <si>
    <t>PROJ-00600</t>
  </si>
  <si>
    <t>Effectieve zelforganisatie van de Sensor Partner-medewerker</t>
  </si>
  <si>
    <t>Effective selforganisation of the Sensor Partner-employee</t>
  </si>
  <si>
    <t>Sensor Partners BV</t>
  </si>
  <si>
    <t>James Wattlaan 15, 5151 DP, Drunen</t>
  </si>
  <si>
    <t>DRUNEN</t>
  </si>
  <si>
    <t>http://www.sensorpartners.com/nl/</t>
  </si>
  <si>
    <t>Het bewust maken van werknemers van de noodzaak te veranderen door betrokkenheid te creëren middels delen van informatie hierdoor ontstaat draagvlak binnen de organisatie en ruimte om verdere afspraken te maken en verder te bouwen aan de toekomst. Het is belangrijk dat medewerkers hun verantwoordelijkheden kennen en durven nemen. In het kader van kostenbesparing is efficiënter leren werken een noodzaak.</t>
  </si>
  <si>
    <t>PROJ-00602</t>
  </si>
  <si>
    <t>LoadMax</t>
  </si>
  <si>
    <t>Jentjens Machinetechniek B.V.</t>
  </si>
  <si>
    <t>Leeuwenhoeckweg 6, 5466 AL, Veghel</t>
  </si>
  <si>
    <t>Het LoadMax project richt zich op het ontwikkelen, bouwen en testen van technologie dat in staat is m geautomatiseerd, niet vormgedefiniëerde producten te handelen. De bedoeling is door het wegen van de producten een meest optimale mix samen te stellen per verpakkingseenheid. Deze technologie kan ingezet worden op plaatsen waar gewicht in relatie tot een minimaal vereiste verpakkingshoeveeelheid of sortering een rol speelt en waar de eindgebruiker een financieel voordeel kan behalen.</t>
  </si>
  <si>
    <t>PROJ-00604</t>
  </si>
  <si>
    <t>SmartTab t.b.v. Zonnepanelen</t>
  </si>
  <si>
    <t>SmartTab on behalf of Solar panels</t>
  </si>
  <si>
    <t>Machinefabriek van de Weert Helmond B.V.</t>
  </si>
  <si>
    <t>Rietbeemdweg 1-B, 5705 BH, Helmond</t>
  </si>
  <si>
    <t>https://www.vandeweert.nl/</t>
  </si>
  <si>
    <t>Machinefabriek van de Weert is vornemens om in samenwerking met Scheuten Solar een nieuw volautomatisch proces te ontwikkelen voor het verbinden van zonnecellen zonder gebruik te maken vna stringers en solderen. Heirdoor moet het mogelijk worden om het complexe stringerporces en kostbare reparateproces te vermijden.</t>
  </si>
  <si>
    <t>PROJ-00606</t>
  </si>
  <si>
    <t>Bewaarsysteem voor schelpdieren</t>
  </si>
  <si>
    <t>Storingsystem for shellfish</t>
  </si>
  <si>
    <t>Seafarm BV</t>
  </si>
  <si>
    <t>Jacobahaven 4, 4493 ML, Kamperland</t>
  </si>
  <si>
    <t>http://www.seafarm.nl/</t>
  </si>
  <si>
    <t>Een bewaarsysteem voor mesheften ontwikkelen. De samenwerkende partners willen hiertoe proefbassins ontwikkelen op basis van waterrecirculatie en deze onder realistische omstandigheden testen op de technische en economische haalbaarheid. Het uiteindelijke doel is om een compleet nieuw bewaarsysteem te ontwikkelen dat toepasbaar is voor alle schelpdiersoorten.</t>
  </si>
  <si>
    <t>PROJ-00608</t>
  </si>
  <si>
    <t>Matras met geïntegreerde uitstapdetectie &amp; doorligmonitoringssysteem</t>
  </si>
  <si>
    <t>Matress with integrated get-off detection &amp; bedsoresmonitoringsystem</t>
  </si>
  <si>
    <t>Lightspeed Systems B.V.</t>
  </si>
  <si>
    <t>Ommelseweg 44-A, 5721 WV, Asten</t>
  </si>
  <si>
    <t>ASTEN</t>
  </si>
  <si>
    <t>http://www.lightspeed.nl/</t>
  </si>
  <si>
    <t>Het ontwikkelen van een matras met geïntegreerde optische sensoren, waaraan een unit gekoppeld wordt welke een bepaalde "actie" registreert en indien noodzakelijk een terugkoppeling geeft. De ontwikkeling richt zich hierbij op een tweetal toepassingen binnen de medische sector, welke aan strikte wet- en regelgeving moet voldoen: - Het detecteren van personen die op het punt staan het bed te verlaten; - Het monitoren van beweging van (bedlegerige) patiënten ter preventie en behandeling van doorliggen.</t>
  </si>
  <si>
    <t>PROJ-00610</t>
  </si>
  <si>
    <t>PamBrabant Studie</t>
  </si>
  <si>
    <t>PamGene International B.V.</t>
  </si>
  <si>
    <t>Wolvenhoek 10, 5211 HH, 's-Hertogenbosch</t>
  </si>
  <si>
    <t>https://www.pamgene.com/</t>
  </si>
  <si>
    <t>De overkoepelende doelstelling van de PamBrabant Studie is onderzoek naar de ontwikkeling van een companion diagnostics test voor een snellere en betere behandeling van borstkankerpatiënten.</t>
  </si>
  <si>
    <t>PROJ-00614</t>
  </si>
  <si>
    <t>Revitalisering Emer-Noord - Hintelaken</t>
  </si>
  <si>
    <t>Revitalisation Emer-Noord-Hintelaken</t>
  </si>
  <si>
    <t>Gemeente Breda</t>
  </si>
  <si>
    <t>https://www.breda.nl/</t>
  </si>
  <si>
    <t>PROJ-00618</t>
  </si>
  <si>
    <t>Tilburg Innovation Center</t>
  </si>
  <si>
    <t>TIC The Business Growers</t>
  </si>
  <si>
    <t>Burgemeester Brokxlaan 88-8, 5041 SB, TIlburg</t>
  </si>
  <si>
    <t>http://www.t-ic.nl/</t>
  </si>
  <si>
    <t>Faciliteren van jonge, innovatieve groeiers in speerpuntsectoren medische technologie, zorg en ICT</t>
  </si>
  <si>
    <t>PROJ-00623</t>
  </si>
  <si>
    <t>Heuvel Tilburg, groen stadspodium</t>
  </si>
  <si>
    <t>Heuvel Tilburg, green city stage</t>
  </si>
  <si>
    <t>Gemeente Tilburg</t>
  </si>
  <si>
    <t>Stadhuisplein 128, 5038 TC, Tilburg</t>
  </si>
  <si>
    <t>http://www.tilburg.nl/</t>
  </si>
  <si>
    <t>Omvorming van het Heuvelplein als aantrekkelijke plek voor wonen, werken en recreëren</t>
  </si>
  <si>
    <t>PROJ-00625</t>
  </si>
  <si>
    <t>Ontsluiting Venlo Greenpark</t>
  </si>
  <si>
    <t>Accesability Venlo Greenpark</t>
  </si>
  <si>
    <t>Bedrijvenschap Venlo Greenpark</t>
  </si>
  <si>
    <t>Bedrijvenpark Venlo Greenpark, 5900 AC, Venlo</t>
  </si>
  <si>
    <t>http://www.venlogreenpark.nl/en/venlo-greenpark/financing</t>
  </si>
  <si>
    <t>Het doel is om te komen tot een duurzame ontsluiting van het Venlo Greenpark terrein. 1) aanleggen van een langzaamverkeersverbinding over A73 2) permanente hoofdsluiting van het terrein 3) permanente ontsluiting van het terrein</t>
  </si>
  <si>
    <t>PROJ-00627</t>
  </si>
  <si>
    <t>Leven lang lerenservicecentrum EVC en e portfolio</t>
  </si>
  <si>
    <t>Life long learning servicesenter EVC and e-portfolio</t>
  </si>
  <si>
    <t>Zuyd Hogeschool</t>
  </si>
  <si>
    <t>Nieuw Eyckholt 300, 6419 DJ, Heerlen</t>
  </si>
  <si>
    <t>http://www.zuyd.nl/</t>
  </si>
  <si>
    <t>De doelstelling van het project is om een leven lang leren in Limburg op een hoger plan te tillen door het vergroten van de transparantie en de expertise in het speelveld van EVC tot HRM. Om deze infrastructuur naar de regio te kunnen bieden wordt een kennisinfrastructuur opgezet die toegankelijk is voor alle belanghebbenden.</t>
  </si>
  <si>
    <t>PROJ-00631</t>
  </si>
  <si>
    <t>Aanpassing aansluiting Avantis</t>
  </si>
  <si>
    <t>Adjustment connection Avantis</t>
  </si>
  <si>
    <t>Provincie Limburg</t>
  </si>
  <si>
    <t>Limburglaan 10, 6229 GA, Randwyck-Maastricht</t>
  </si>
  <si>
    <t>http://www.limburg.nl/</t>
  </si>
  <si>
    <t>Realisatie van een robuuste ontsluiting van het grensoverschrijdende bedrijventerrein Avantis. Het doel is om een optimale bereikbaarheid te garanderen gezien de toekomstige activiteiten op dit bedrijventerrein.</t>
  </si>
  <si>
    <t>PROJ-00635</t>
  </si>
  <si>
    <t>Veghelse Bedrijventerreinen Future Proof</t>
  </si>
  <si>
    <t>Businesspark Veghel Future</t>
  </si>
  <si>
    <t>Gemeente Veghel</t>
  </si>
  <si>
    <t>Stadhuisplein 1, 5461 KN, Veghel</t>
  </si>
  <si>
    <t>http://www.veghel.nl/</t>
  </si>
  <si>
    <t>Versterking van het vestigingsklimaat in de regio Oss-Uden-Veghel door het verbeteren van de kwaliteit van de werklocatie in Veghel West waar een conecntratie aan food ondernemingen is gehuisvest.</t>
  </si>
  <si>
    <t>PROJ-00639</t>
  </si>
  <si>
    <t>Voorbereiding internationale school Zuidwest Nederland</t>
  </si>
  <si>
    <t>Preparation Internatioal school Southwest Netherlands</t>
  </si>
  <si>
    <t>Stg tot Bevor. van Int. Onder</t>
  </si>
  <si>
    <t>Mozartlaan 7, 4837 EH, Breda</t>
  </si>
  <si>
    <t>Het openen van en starten met een internationale school voor primair en secundair onderwijs in Breda op 1 augustus 2010 en het uitvoeren van alle noodzakelijke acties op het gebied van huisvesting, onderwijsprogramma, marketing en promotie, organisatie en samenwerking, exploitatie en fundraising.</t>
  </si>
  <si>
    <t>PROJ-00641</t>
  </si>
  <si>
    <t>Ontwikkeling en bouw van een BIO-Skid vergasser</t>
  </si>
  <si>
    <t>Development and building a BIO-Skid gassingsystem</t>
  </si>
  <si>
    <t>Deproco Beheer bv</t>
  </si>
  <si>
    <t>Heiberg 36, 6436 CL, Amstenrade</t>
  </si>
  <si>
    <t>AMSTENRADE</t>
  </si>
  <si>
    <t>Het realiseren van een skid mounted fabriek voor de vergassing van biomassa en de productie van methanol en zeer zuiver CO2. Er wordt bewust gestart met een adviestraject waarbinnen een aantal "witte" vlekken in de chemisch-technologische kennis ten aanzien van de vergasser skid ingevuld moeten gaan worden, om op basis daarvan een goede inschatting te kunnen maken vna de technische en commerciële haalbaarheid van het geheel.</t>
  </si>
  <si>
    <t>PROJ-00645</t>
  </si>
  <si>
    <t>Ultrahoog vacuüm reiniging en kwalificatie</t>
  </si>
  <si>
    <t>Ultrahigh vacuum cleaning and qualification</t>
  </si>
  <si>
    <t>D&amp;M Vacuumsystemen B.V.</t>
  </si>
  <si>
    <t>Albert Plesmanstraat 3, 6021 PR, Budel</t>
  </si>
  <si>
    <t>BUDEL</t>
  </si>
  <si>
    <t>http://www.dm-vacuumsystemen.nl/index.php?lang=nl</t>
  </si>
  <si>
    <t>Het doel van D&amp;M is om een reinigings- en kwalificatiedienst op te zetten door de ontwikkeling van een systeem dat met een ontgassing van 10-11 - 10-12 mbarL/s en met temperaturen tussen 120C en 140C in ongeveer 1,5 dag producten kunnen reinigen en uitgestookte componenten kan analyseren met behulp van een Residiual-Gas-Analyzer (RGA). Het verdere doel is dat de reiniging gecertificeerd kan worden, zodat aan de klanten van D&amp;M een garantie/certificaat kan worden afgegeven waarin staat dat het product gegarandeerd schoon is binnen de gestelde grenzen van het vacuüm- en temperatuurbereik. Na het gehele reinigingsproces zal het product er in een cleanroom handmatig worden uitgenomen en in speciale ultracleane verpakkingen gedaan worden waarna het naar de klant kan.</t>
  </si>
  <si>
    <t>PROJ-00647</t>
  </si>
  <si>
    <t>Intelligent Luchtwisseldruk Matras</t>
  </si>
  <si>
    <t>Intelligent Airchangepressure Matress</t>
  </si>
  <si>
    <t>Goodmorning B.V.</t>
  </si>
  <si>
    <t>De Waal 42, 5684 PH, Best</t>
  </si>
  <si>
    <t>https://www.goodmorning.eu/</t>
  </si>
  <si>
    <t>Het vermarkten van een nieuw en innovatief luchtwisseldruksysteem wat inspeelt op de behoefte van de (semi)-medische markt om personen met o.a. fracturen, doorligwonden, progressieve spierziekte en (zware) wervelkolom klachten en nade lige pjinlijke bjiwerkingen hiervan, gedurende het moment van (nacht)rust drastisch te reduceren met als intentie om de ze pijnklachten en aandoeningen te verhelpen. Het product zal ingezet worden in de medische sector, maar is vrij verkrijgbaar voor de particulier.</t>
  </si>
  <si>
    <t>PROJ-00649</t>
  </si>
  <si>
    <t>Take over</t>
  </si>
  <si>
    <t>John F Kennedylaan 2, 6040 KH, Roermond</t>
  </si>
  <si>
    <t>PROJ-00653</t>
  </si>
  <si>
    <t>Realisatie bezoekerscentrum nationaal park Maasduinen</t>
  </si>
  <si>
    <t>Realisation visitorcenter National Park Maasduinen</t>
  </si>
  <si>
    <t>Stichting het Limburgse Landschap</t>
  </si>
  <si>
    <t>Rijksstraatweg 1, 5943 AA, Lomm</t>
  </si>
  <si>
    <t>ARCEN</t>
  </si>
  <si>
    <t>http://www.limburgs-landschap.nl/</t>
  </si>
  <si>
    <t>Bevorderen van de recreatieve beleving en natuureducatie verhogen de omgevingskwaliteit van woon- en leefklimaat in Noord Limburg door de realisatie van een bezoekerscentrum. Vanuit dit centrum zullen doelgroep bediend worden. Het nationaal park vervult een belangrijke functie als recreatief gebied voor Venlo, Venray, nijmegen alsmede Duitsland.</t>
  </si>
  <si>
    <t>PROJ-00655</t>
  </si>
  <si>
    <t>Veemarktkwartier: Marktplaats voor creatieve industrie</t>
  </si>
  <si>
    <t>Cattle-market quarter: Marketplace for the creative industry</t>
  </si>
  <si>
    <t>Het doel van dit project is het creëren van een marktplaats voor creatieve bedrijvigheid. Het moet een binnenstedelijke ontmoetingsruimte realiseren; een life omgeving waar interactie tussen verschillende type ondernemers onderling en tussen ondernemers en consumenten een uitgangspunt is.</t>
  </si>
  <si>
    <t>PROJ-00659</t>
  </si>
  <si>
    <t>Muziekcentrum Frits Philips NV, muziekgebouw van de toekomst</t>
  </si>
  <si>
    <t>Musiccentre Frits Philips NV, musicbuilding of the future</t>
  </si>
  <si>
    <t>Muziekgebouw Frits Philips Eindhoven</t>
  </si>
  <si>
    <t>Jan van Lieshoutstraat 3, 5600 AX, Eindhoven</t>
  </si>
  <si>
    <t>https://www.muziekgebouweindhoven.nl/</t>
  </si>
  <si>
    <t>De doelstelling van dit project is een redesign van muziekcentrum Frits Philips in Eindhoven tot het muziekcentrum van de toekomst waardoor het als hoogwaardige internationale culturele voorziening een nog prominentere functie vervult in de brainport regio.</t>
  </si>
  <si>
    <t>PROJ-00661</t>
  </si>
  <si>
    <t>Regiobranding Zuid-Limburg</t>
  </si>
  <si>
    <t>Regiobranding South-Limburg</t>
  </si>
  <si>
    <t>Stichting Regiobranding Zuid-Limburg</t>
  </si>
  <si>
    <t>Transportlaan 33, 6163 CX, Geleen</t>
  </si>
  <si>
    <t>https://www.zuidlimburg.nl/</t>
  </si>
  <si>
    <t>Doelstelling is versterking van de aantrekkingskracht van de regio Zuid-Limburg</t>
  </si>
  <si>
    <t>PROJ-00663</t>
  </si>
  <si>
    <t>Masterplan: C2C als motor voor innovatie en economische samenwerking</t>
  </si>
  <si>
    <t>Masterplan: C2C as drive for innovation and economic cooperation</t>
  </si>
  <si>
    <t>Gemeente Venlo</t>
  </si>
  <si>
    <t>Prinsessesingel 30, 5911 HT, Venlo</t>
  </si>
  <si>
    <t>https://www.venlo.nl/</t>
  </si>
  <si>
    <t>Regio Venlo ontwikkelen tot toptechnologische Cradle-to-cradle regio. Mede hierdoor de regio aantrekkelijk maken voor bedrijven, jongeren en kenniswerkers.</t>
  </si>
  <si>
    <t>PROJ-00665</t>
  </si>
  <si>
    <t>Buurteconomie Heuvel</t>
  </si>
  <si>
    <t>Neighbourhoodeconomy Heuvel</t>
  </si>
  <si>
    <t>Vitaliseren van de wijk Heuvel in Breda door middel van creeren van bedrijvigheid en werkgelegenheid.</t>
  </si>
  <si>
    <t>PROJ-00669</t>
  </si>
  <si>
    <t>Catalyst</t>
  </si>
  <si>
    <t>Twice Eindhoven BV</t>
  </si>
  <si>
    <t>http://www.twice.nl/nl/Home</t>
  </si>
  <si>
    <t>Ontwikkeling en bouw van een bedrijfsverzamelgebouw voor technostarters op het terrein van TU/e</t>
  </si>
  <si>
    <t>PROJ-00673</t>
  </si>
  <si>
    <t>VSMS (Vital Signs Mattress System)</t>
  </si>
  <si>
    <t>Innofa B.V.</t>
  </si>
  <si>
    <t>Minosstraat 20, 5048 CK, Tilburg</t>
  </si>
  <si>
    <t>http://www.innofa.com/</t>
  </si>
  <si>
    <t>Ontwikkelen van een bedmat waarbij middels een intelligente laagdrempelige indicator van nachtelijke rust/onrust, beademing en hartslag het algehele welzijn van (ouderen) personen/patiënten/risicogroepen desgewenst op locatie contactloos en op belangrijke rustmomenten wordt geregistreerd. Doelgroep hierbij zijn primair ouderen en personen die al dan niet op medische gronden tot de risicogroepen behoren. Voor de langere termijn tevens directe toegang tot de consumentenmarkt.</t>
  </si>
  <si>
    <t>PROJ-00675</t>
  </si>
  <si>
    <t>Ontwikkeling 2e generatie photobioreactor voor algenkweek</t>
  </si>
  <si>
    <t>Development 2nd generation photobioreactor for algaeculture</t>
  </si>
  <si>
    <t>Algaelink N.V.</t>
  </si>
  <si>
    <t>Industrieweg 21, 4401 LA, Yerseke</t>
  </si>
  <si>
    <t>YERSEKE</t>
  </si>
  <si>
    <t>http://www.algaelink.nl/joomla/</t>
  </si>
  <si>
    <t>Ontwikkeling van een 2e generatie PBR met een lengte van 2 km waarmee efficiënt, grootschalig en gecontroleerd algen geproduceerd kunnen worden. Het te ontwikkelen systeem moet daarbij alle benodigde productiestappen bevatten, van het kweken en voeden toten met drogen van algenpasta die geschikt is voor eindproducten (olie of voedingsstoffen). AlgaeLink wil het systeem dusdanig ontwikkelen dat investering- en exploitatiekosten laag blijven.</t>
  </si>
  <si>
    <t>PROJ-00677</t>
  </si>
  <si>
    <t>Overlay Management</t>
  </si>
  <si>
    <t>NewMont BV</t>
  </si>
  <si>
    <t>Avenue Ceramique 237, 6221 KX, Maastricht</t>
  </si>
  <si>
    <t>Doelstelling van het project is dat MK pensioenfondsen een product aanbiedt dat ervoor zorgt dat die pensioenfondsen constant op de hoogte zijn van hun financiële positie en dat - indien nodig- deze financiële positie bijgestuurd wordt zodat het risico dat het fonds loopt in de lijn is met de draagkracht van het fonds. Dat structureren van de financiële positie van het fonds naar draagkracht vindt plaats middels software. Het feitelijke implementeren van de daarvoor benodigde aanpassingen in de beleggingsportefeuille vindt plaats via de aan- en verkoop van derivaten.</t>
  </si>
  <si>
    <t>PROJ-00679</t>
  </si>
  <si>
    <t>Echt en puur innoveren en beleven bij De Bisschopsmolen</t>
  </si>
  <si>
    <t>Real and pure innovating and experience at De Bisschopsmolen</t>
  </si>
  <si>
    <t>De Bisschopsmolen vof</t>
  </si>
  <si>
    <t>Stenenbrug 1, 6211 HP, Maastricht</t>
  </si>
  <si>
    <t>http://www.bisschopsmolen.nl/</t>
  </si>
  <si>
    <t>Het ontwikkelen van nieuwe producten, diensten en activiteiten die het speltconcept verder ontwikkelen tot een absoluut belevingsconcept waarin gezond leven en eten, (sensorisch) beleven, inspireren ervaren en leren (insperience &amp; sensory) een zeer belangrijke rol spelen is noodzakelijk. M.a.w. het inspelen op trends zoals back to basic, authenticiteit, echt beleven, puur en echtheid. Het uitdragen van het  belevingsconcept zal ook bijdragen aan het "branden" van De Bisschopsmolen als merk.</t>
  </si>
  <si>
    <t>PROJ-00681</t>
  </si>
  <si>
    <t>Sociale Innovatieregeling</t>
  </si>
  <si>
    <t>Social Innovationregulation</t>
  </si>
  <si>
    <t>Stala Innovatie B.V.</t>
  </si>
  <si>
    <t>Bielzenspoor 5, 5131 PJ, Alphen</t>
  </si>
  <si>
    <t>ALPHEN NB</t>
  </si>
  <si>
    <t>http://www.stala-innovatie.nl/</t>
  </si>
  <si>
    <t>Implementeren van processen waarbij slimmer kan worden gewerkt. De talenten van de directie en overig personeel ontplooien zodat de directie de eigen onderneming dynamisch kan managen</t>
  </si>
  <si>
    <t>PROJ-00683</t>
  </si>
  <si>
    <t>Scenario's voor slimmer en flexibeler (samen)werken</t>
  </si>
  <si>
    <t>Scenarios for smarter and more flexible working (together)</t>
  </si>
  <si>
    <t>Icares</t>
  </si>
  <si>
    <t>Veldmaarschalk Montgomerylaan 341, 5612 BG, Eindhoven</t>
  </si>
  <si>
    <t>http://www.icares.nl/nl/index</t>
  </si>
  <si>
    <t>Doelstelling is om externe gerichtheid te vergroten door pro-activiteit en het innovatief vermogen van de medewerkers te versterken zodat de organisatie beter kan inspelen op nieuwe markten.</t>
  </si>
  <si>
    <t>PROJ-00685</t>
  </si>
  <si>
    <t>Talentmanagement en Binding</t>
  </si>
  <si>
    <t>Talentmanagement and Binding</t>
  </si>
  <si>
    <t>Saasen Opleidingen B.V.</t>
  </si>
  <si>
    <t>Bijenkorf 17, 5731 ST, Mierlo</t>
  </si>
  <si>
    <t>http://www.saasen.nl/</t>
  </si>
  <si>
    <t>Doelstelling is om de ondernemende cultuur en entrepreneurship bij verschillende soorten medewerkers te ontwikkelen om op die manier de betrokkenheid en motivatie van medewerkers te vergroten.</t>
  </si>
  <si>
    <t>PROJ-00689</t>
  </si>
  <si>
    <t>de interne organisatie verandert</t>
  </si>
  <si>
    <t>The internal organisation changes</t>
  </si>
  <si>
    <t>Dio-Agro B.V.</t>
  </si>
  <si>
    <t>Bukkumweg 1-A, 5081 CT, Hilvarenbeek</t>
  </si>
  <si>
    <t>HILVARENBEEK</t>
  </si>
  <si>
    <t>http://www.dio-agro.nl/</t>
  </si>
  <si>
    <t>De volgende resultaten wil het bedrijf realiseren: - communicatief en effectief vervaardiger te opereren als directeur naar de medewerker; - een heldere, eenduidige en werkbare organisatiestructuur, processen en functies; - persoonlijke ontwikkelplannen voor zowel leiding als medewerkers; - een verbeterende beslissingsstructuur en overlegstructuur; - kortom: een organisatie met groeiperspectief waar eenieder fluitend naar het werk gaat en weet wat ie moet doen.</t>
  </si>
  <si>
    <t>PROJ-00691</t>
  </si>
  <si>
    <t>Slimmer werken bij Lonka</t>
  </si>
  <si>
    <t>Smarter working at Lonka</t>
  </si>
  <si>
    <t>Middels analyses van productiemiddelen en processen een gedegen beeld te krijgen van verbeterpotentieel. Er wordt gekeken naar manieren om de organisatie van werkprocessen te optimaliseren. Uiteindelijk wil de aanvrager naar een situatie toe met hoge flexibiliteit en gelijke of hogere productiviteit. Vanzelfsprekend mag de kwaliteit er niet onder leiden.</t>
  </si>
  <si>
    <t>PROJ-00693</t>
  </si>
  <si>
    <t>Wijkeconomie</t>
  </si>
  <si>
    <t>Neighbourhoodeconomy</t>
  </si>
  <si>
    <t>Gemeente Eindhoven sector EZ</t>
  </si>
  <si>
    <t>Koppeling tussen wijkgerichte aanpak en de doelstellingen qua economische ontwikkeling en innovatie</t>
  </si>
  <si>
    <t>PROJ-00699</t>
  </si>
  <si>
    <t>Brabant in de ban van buiten</t>
  </si>
  <si>
    <t>Brabant under the spell of outside</t>
  </si>
  <si>
    <t>Natuurmuseum Brabant</t>
  </si>
  <si>
    <t>Spoorlaan 434, 5038 CH, Tilburg</t>
  </si>
  <si>
    <t>http://www.natuurmuseumbrabant.nl/</t>
  </si>
  <si>
    <t>Verdere uitbouw van Natuurmuseum Brabant voor de diverse doelgroepen, en toegankelijk maken van informatie</t>
  </si>
  <si>
    <t>PROJ-00701</t>
  </si>
  <si>
    <t>Solarcoat: ontwikkeling van nieuwe coating materialen voor low-cost solar films</t>
  </si>
  <si>
    <t>Solarcoat: development of new coating materials for low-cost solar films</t>
  </si>
  <si>
    <t>Kriya Materials B.V.</t>
  </si>
  <si>
    <t>Urmonderbaan, 6167 RD, Geleen</t>
  </si>
  <si>
    <t>http://kriya-materials.com/en/home/</t>
  </si>
  <si>
    <t>De ontwikkeling van solar coatings waarmee op drukmachines solar films geproduceerd kunnen worden. De solar coatings zijn het functionele deel van de solar films. Solar films worden in toenemende mate gebruikt om de zonnewarmte uit gebouwen te houden t.b.v. binnenklimaatbeheersing en energiebesparing. Huidige solar films zijn relatief duur t.o.v. de energiebesparing die behaald kan worden. Hierdoor wordt onvoldoende geïnvesteerd in solar films als energiebesparend middel. De kostprijs van solar films wordt in sterke mate bepaald door de kosten van het productieproces. Kriya beoogt een solar coating te ontwikkelen die coating bedrijven kunnen verwerken op drukmachines. Deze zijn sneller en goedkoper dan het huidige alternatief: sputteren. Het gevolg is dat de solarfilm door de nieuw te ontwikkelen solar coating goedkoper te produceren is op een drukmachine.</t>
  </si>
  <si>
    <t>PROJ-00703</t>
  </si>
  <si>
    <t>Ontwikkeling van een suikermaïskolven ontbladermachine voor de versmarkt</t>
  </si>
  <si>
    <t>Development of a low-cost sugarcorncobs defoliatemachine for the fresh product market</t>
  </si>
  <si>
    <t>Sweere Food Processing Equipment B.V.</t>
  </si>
  <si>
    <t>Standdaarbuitensedijk 1A, 4751 SG, Oud Gastel</t>
  </si>
  <si>
    <t>OUDENBOSCH</t>
  </si>
  <si>
    <t>http://www.sweere.net/nl/welcome.html</t>
  </si>
  <si>
    <t>De ontwikkeling van een suikermaïs ontbladermachine voor de versmarkt. Er wordt een machine ontwikkeld die geautomati seerd maïskolven kan ontbladeren zonder dat de korrels op de kolven te beschadigd worden. De doelgroep voor deze machine zijn maïstelers/verwerkers in Europa en Amerika. Er zal een octrooi worden aangevraagd op de ontwikkelde werkings methodiek.</t>
  </si>
  <si>
    <t>PROJ-00705</t>
  </si>
  <si>
    <t>Brouwersdam Hotspot for Active Leisure</t>
  </si>
  <si>
    <t>Doel van dit deelproject is om door middel van publieke investeringen m.n. op de entree van de Brouwersdam Zuid waarmee private ontwikkelingen gericht op waterbeleving (waterthemapark) gestimuleerd worden.</t>
  </si>
  <si>
    <t>PROJ-00707</t>
  </si>
  <si>
    <t>Cepheus</t>
  </si>
  <si>
    <t>Genexis  B.V.</t>
  </si>
  <si>
    <t>Lodewijkstraat 1-A, 5652 AC, Eindhoven</t>
  </si>
  <si>
    <t>https://genexis.eu/</t>
  </si>
  <si>
    <t>Het ontwikkelen van demonstrators en een productieproces voor een 12-voudige, geïntegreerde transceiver-array voor Fiber- to-the-home ethernet-netwerken, waarmee energieverbruik, materiaalkosten en installatiekosten substantieel worden verlaagd, waardoor in combinatie met de excellente technische eigenschappen de competitiviteit van glasvezeltechniek wordt vereist.</t>
  </si>
  <si>
    <t>PROJ-00711</t>
  </si>
  <si>
    <t>Bformat</t>
  </si>
  <si>
    <t>Bomacon B.V.</t>
  </si>
  <si>
    <t>Ampèrestraat 12, 6003 DJ, Weert</t>
  </si>
  <si>
    <t>WEERT</t>
  </si>
  <si>
    <t>http://www.bomacon.nl/</t>
  </si>
  <si>
    <t>Ontwikkelen en realiseren van een straatstenenformeermachine (Bformat) die in gebruik genomen wordt in de herbestratingsbranche.</t>
  </si>
  <si>
    <t>PROJ-00713</t>
  </si>
  <si>
    <t>Ontwikkeling van "Safe &amp; Sound" t.b.v. bedrijfshulpverlening</t>
  </si>
  <si>
    <t>Ontwikkeling van "Safe &amp; Sound" on behalf of corporate emergency services</t>
  </si>
  <si>
    <t>AED Solutions BV</t>
  </si>
  <si>
    <t>Wilhelminastraat 17, 6039 AB, Stramproy</t>
  </si>
  <si>
    <t>STRAMPROY</t>
  </si>
  <si>
    <t>http://www.rescuemate.eu/</t>
  </si>
  <si>
    <t>Het project biedt een totaal vernieuwde aanpak rond EHBO en Bedrijfshulpverlening, zodat hulpverleners gemakkelijker de benodigde vaardigheden kunnen verwerven c.q. toepassen en er meer hulpverleners tegelijk getraind kunnen worden (minder arbeidsintensief).</t>
  </si>
  <si>
    <t>PROJ-00715</t>
  </si>
  <si>
    <t>Swebbic</t>
  </si>
  <si>
    <t>Chatway International B.V.</t>
  </si>
  <si>
    <t>Heyendallaan 64, 6464 EP, Kerkrade</t>
  </si>
  <si>
    <t>Swebbic heeft als doelstelling nieuwe innovatieve crossmediale communicatie en live interactie op internet te realiseren naar keuze gecombineerd met een 3D-virtuele omgeving.</t>
  </si>
  <si>
    <t>PROJ-00717</t>
  </si>
  <si>
    <t>Modulair systeem voor high speed laden en lossen schudsterilisatoren</t>
  </si>
  <si>
    <t>Modular system for high speed loading and offloading shakesterilators</t>
  </si>
  <si>
    <t>LAN Handling Systems International B.V.</t>
  </si>
  <si>
    <t>Jules Verneweg 123, 5015 BK, Tilburg</t>
  </si>
  <si>
    <t>http://www.lanhandling.com/nl/</t>
  </si>
  <si>
    <t>Het eigen maken van een conceptueel en modulair ontwerpen van complexe elektromachinische systemen. Dit door de ontwikkeling van een modulair systeem voor high-speed laden en lossen van schudstabilisatoren. Bij een succesvolle ontwikkeling hebben wij enerzijds de kennis opgedaan in nieuwe ontwerpmethodieken en tegelijkertijd een product gerealiseerd dat fors zal bijdragen aan omzetvergroting, margeverbetering, waardoorop de lange termijn continuiteit van de onderneming gewaarborgd kan worden. Nieuwe markten kunnen worden bediend en de werkgelegenheid (en investeringen later) zullen toenemen. En dit in Tilburg.</t>
  </si>
  <si>
    <t>PROJ-00719</t>
  </si>
  <si>
    <t>ERUTAN</t>
  </si>
  <si>
    <t>Best Wool Carpets B.V.</t>
  </si>
  <si>
    <t>Kanaaldijk 3, 5683 CR, Best</t>
  </si>
  <si>
    <t>http://www.bestwoolcarpets.com/nl/</t>
  </si>
  <si>
    <t>Best Wool Carpets is voornemens om samen met projectpartners ecologisch en maatschappelijk verantwoorde vloerbedekking uit natuurlijke materialen te ontwikkelen. Hiermee wil Best Wool Carpets een belangrijke bijdrage leveren aan het stimuleren van een duurzame tapijtmarkt door het ontwikkelen van een milieu- en consumentvriendelijke vloerbedekking.</t>
  </si>
  <si>
    <t>PROJ-00721</t>
  </si>
  <si>
    <t>Sociale Innovatie bij Deventer Profielen C.V.</t>
  </si>
  <si>
    <t>Social Innovation by Deventer Profielen C.V.</t>
  </si>
  <si>
    <t>Deventer Profielen C.V.</t>
  </si>
  <si>
    <t>Voorerf 75, 4824 GM, Breda</t>
  </si>
  <si>
    <t>http://www.deventer-profielen.nl/</t>
  </si>
  <si>
    <t>Het projectdoel is organisatieverbetering met als doel opbrengstverhoging van de extrusielijnen.</t>
  </si>
  <si>
    <t>PROJ-00727</t>
  </si>
  <si>
    <t>Maasboulevard: publieke ruimte</t>
  </si>
  <si>
    <t>Maasboulevard: public space</t>
  </si>
  <si>
    <t>https://www.venlo.nl</t>
  </si>
  <si>
    <t>Doel is om het binnenstedelijk gebied rondom de Maasboulevard te transformeren tot een veilige en aantrekkelijke omgeving waar stad en water samenkomen om economische groei te stimuleren.</t>
  </si>
  <si>
    <t>PROJ-00730</t>
  </si>
  <si>
    <t>CADCAM-werkplaats .ekwc</t>
  </si>
  <si>
    <t>CADCAM-workplace</t>
  </si>
  <si>
    <t>Europees Keramisch Werkcentrum</t>
  </si>
  <si>
    <t>Almystraat 10, 5061 PA, Oisterwijk</t>
  </si>
  <si>
    <t>https://sundaymorning.ekwc.nl/</t>
  </si>
  <si>
    <t>Het bouwen &amp; inrichten van de CADCAM-werkplaats (CADCAM =Computer Aided Design-Computer Aided Manufacturing). CAD is daarbij een stuk digitaal gereedschap, CAM is de automatisering (het maken van een model). Architecten, ontwerpers en beeldend kunstenaars gebruiken de mogelijkheden van CADCAM steeds intensiever. Waar het hen echter vaak aan ontbreekt, is de mogelijkheid om te experimenteren en dit als creatieve bron te gebruiken. Het .ekwc creëert met de nieuwewerkplaats een broedplaats voor ideeën.</t>
  </si>
  <si>
    <t>PROJ-00731</t>
  </si>
  <si>
    <t>Brainport Industries</t>
  </si>
  <si>
    <t>Aanpak kredietcrisis in Brainport-regio door informatieverschaffing aan bedrijven, steunmaatregelen en versterken 'industriele ecosysteem' van regio.</t>
  </si>
  <si>
    <t>PROJ-00732</t>
  </si>
  <si>
    <t>Lichtmicroscopische HER2-test met dubbelkleuring voor HER2/HR17 Ratio</t>
  </si>
  <si>
    <t>Lightmicroscoping HER2-testing with dualcoloring doe HER2/HR17 Ratio</t>
  </si>
  <si>
    <t>PanPath B.V.</t>
  </si>
  <si>
    <t>Instraat 5 B003, 6021 AC, Budel</t>
  </si>
  <si>
    <t>http://www.panpath.nl/</t>
  </si>
  <si>
    <t>Ontwikkeling van een "dual-probe" chromogene HER2-kit. Het inzetten van een innovatietraject, gericht op het ontwikkelen van een lichtmicroscopische Her2-test met dubbelkleu ring voor het bepalen van her2/CEP17 ratio.</t>
  </si>
  <si>
    <t>PROJ-00733</t>
  </si>
  <si>
    <t>Online beurs &amp; handelsplaats</t>
  </si>
  <si>
    <t>Online stock exchange and trading space</t>
  </si>
  <si>
    <t>3D Clip BV</t>
  </si>
  <si>
    <t>Brusselsestraat 71, 6211 PC, Maastricht</t>
  </si>
  <si>
    <t>Het project richt zich primair op (internationale) organisaties die B-B beurzen organiseren. Daarbij wordt een model onderzocht en ontwikkeld dat deze beursorganisaties in staat stelt om, parallel aan de verkoop vierkante standmeters tijdens een "real time" beurs ook een online buerscommunity te faciliteren. De inrichting en facilitering van de online beurscommunity moet: - attractief en inhoudsvol zijn voor de exposanten en bezoekers; - vanaf de start over een verdienmodel beschikken; - van een on-line ontmoetingsplaats doorgroeien naar een online B-B handelsplaats</t>
  </si>
  <si>
    <t>PROJ-00734</t>
  </si>
  <si>
    <t>Multi fitt</t>
  </si>
  <si>
    <t>Tersia Nederland B.V.</t>
  </si>
  <si>
    <t>Hogerwerf 11, 4704 RV, Roosendaal</t>
  </si>
  <si>
    <t>http://www.tersia.nl/</t>
  </si>
  <si>
    <t>Ontwikkeling van een lasbare kunststof koppeling t.b.v. de installatiebranche</t>
  </si>
  <si>
    <t>PROJ-00735</t>
  </si>
  <si>
    <t>Ontwikkeling prototype MTT micro WKK</t>
  </si>
  <si>
    <t>Development prototype MTT micro WKK</t>
  </si>
  <si>
    <t>Micro Turbine Technology B.V.</t>
  </si>
  <si>
    <t>De Rondom 1, 5612 AP, Eindhoven</t>
  </si>
  <si>
    <t>http://www.mtt-eu.com/</t>
  </si>
  <si>
    <t>Het project is gericht op het door ontwikkelen van de MTT micro  turbine tot een geïntegreerd prototype micro WKK unit geschikt voor applicatie in een micro WKK systeem. Vanaf medio 2009 tot medio 2011 zal MTT een serie prototypes ontwikkelen waarmee aan het eind van het project een micro WKK unit is ontwikkeld, welke in een veldtest kan worden getest</t>
  </si>
  <si>
    <t>PROJ-00736</t>
  </si>
  <si>
    <t>Flexibele Productiemethode met een instelbaar pennenbed</t>
  </si>
  <si>
    <t>Flexible Productionmethod with an adjustable bed of nails</t>
  </si>
  <si>
    <t>Optimal Forming Solutions</t>
  </si>
  <si>
    <t>Hondsruglaan 62, 5629 GA, Eindhoven</t>
  </si>
  <si>
    <t>http://www.optimalforming.nl/</t>
  </si>
  <si>
    <t>Een onderzoek naar de technische en economische haalbaarheid van de automatische aansturingsunit met bijbehorende intelligente software voor de flexibele mal. Vanuit een 3D CAD model zal het pennenbed automatisch moeten worden kunnen ingesteld. Dit is essentieel voor de werking van een compleet FlexiMold systeem. Effect van het project: antwoord krijgen op de vraag of een dergelijk systeem technisch en commercieel kan concurreren met conventionele omvormprocessen met vaste mallen en matrijzen voor de verpakkingsindustrie.</t>
  </si>
  <si>
    <t>PROJ-00737</t>
  </si>
  <si>
    <t>Ontwikkelen van een eindloos vlechtmachine</t>
  </si>
  <si>
    <t>Development of an endless braidingmachine</t>
  </si>
  <si>
    <t>Wesp Mechatronics BV</t>
  </si>
  <si>
    <t>Glaslaan 2-SWA714, 5616 LW, Eindhoven</t>
  </si>
  <si>
    <t>http://www.wesp-bv.com/newsite/index.html</t>
  </si>
  <si>
    <t>WESP wil een eindloos vlechtmachine ontwikkelen volgens de in het patent beschreven methode die geschikt is om diverse demonstratieproducten te fabriceren. Deze tastbare producten zijn essentieel om de WESP technologie te kunnen vermarkten Afzetmarkten zijn onder andere: - vliegtuigbouw; - automobielbouw; - sport/vrije tijd, met name fietsen.</t>
  </si>
  <si>
    <t>PROJ-00741</t>
  </si>
  <si>
    <t>Procesoptimalisatie door WCM implementatie: meer output met minder medewerkersbelasting.</t>
  </si>
  <si>
    <t>Processoptimalisation by WCM implementation: more output with less pressure on the employees</t>
  </si>
  <si>
    <t>Rombouts Betonstaalvlechterij BV</t>
  </si>
  <si>
    <t>Scherpdeel 2, 4703 HT, Roosendaal</t>
  </si>
  <si>
    <t>Middels analyses van productiemiddelen en processen een gedegen beeld te krijgen van het verbeterpotentieel. Er wordt gekeken naar de organisatie vna werkprocessen en er zal worden geanlayseerd waar verliezen optreden en hoe deze te reduceren zijn. Uiteindelijk wil aanvrager naar een situatie toe met hoge flexibiliteit  en gelijke of hogere productiviteit. Vanzelfsprekend mag de kwaliteit hier niet onder leiden. De doelgroep van dit project is het personeel van de afdeling Knippen/Buigen en Lassen. Deze werknemers zijn degenen die het vlechtwerk verrichten: knippen van betonijzer, in de juiste vorm buigen en laswerkzaamheden uitvoeren.</t>
  </si>
  <si>
    <t>PROJ-00742</t>
  </si>
  <si>
    <t>Scan huisartsenpraktijk</t>
  </si>
  <si>
    <t>Scan General Practitioners practise</t>
  </si>
  <si>
    <t>Huisartspraktijk Steensel</t>
  </si>
  <si>
    <t>Van Kriekenbeeckhof 19, 5524 BM, Steensel</t>
  </si>
  <si>
    <t>STEENSEL</t>
  </si>
  <si>
    <t>https://huisartspraktijksteensel.praktijkinfo.nl/</t>
  </si>
  <si>
    <t>De scan huisartsenpraktijk geeft inzicht, informatie en adviezen aan de praktijk m.b.t. de bedrijfsmatige aspecten van de bedrijfsvoering.</t>
  </si>
  <si>
    <t>PROJ-00743</t>
  </si>
  <si>
    <t>Onderzoek en ontwikkeling van een on-line viscositeitsmeter in suspensies</t>
  </si>
  <si>
    <t>Research and development of an on-line viscocitymeter in suspensions</t>
  </si>
  <si>
    <t>Millvision B.V.</t>
  </si>
  <si>
    <t>Molenstraat 2b, 4944 AC, Raamsdonk</t>
  </si>
  <si>
    <t>RAAMSDONK</t>
  </si>
  <si>
    <t>http://www.millvisionweb.eu/</t>
  </si>
  <si>
    <t>Onderzoek aan en ontwikkeling van een (high-tech) on-line viscositeits sensor, als onderdeel van een duurzaam M&amp;R concept, om suspensiegebaseerde stofstromen in de industrie te stabiliseren. Dit moet leiden tot milieu/energie- kosten reductie; energie ca. 15 %.</t>
  </si>
  <si>
    <t>PROJ-00744</t>
  </si>
  <si>
    <t>Ontwerp en constructie van een multifunctionele capillairboor voor boomteelt</t>
  </si>
  <si>
    <t>Design and construction of a multifunctional capillairboor for treecultivation</t>
  </si>
  <si>
    <t>Ontwerp en constructie van een multifunctionele capillairboor die in verschillende bodemsoorten en onder verschillende terreincondities (hellingen, puin, etc.) een reproduceerbaar boorgat kan maken dat optimaal geschikt is, qua vorm en locatie, voor het plaatsen van een te planten boom in combinatie met de (bio-based) Powertree. De capillairboor dient toepasbaar te zijn op een getrokken kar achter een tractor en aan een grierarm en te beschikken over horizontaalstelling en (D)GPS-positionering.</t>
  </si>
  <si>
    <t>PROJ-00745</t>
  </si>
  <si>
    <t>Bremen Bouwadviseurs B.V.</t>
  </si>
  <si>
    <t>Wilhelminaplein 25, 6400 AM, Heerlen</t>
  </si>
  <si>
    <t>http://www.bremenba.nl/</t>
  </si>
  <si>
    <t>Het gaat hier om een traject volgens de methode van resultaatgericht ondernemen, met als doelen: ambitieus en drijfveren van de leden van het managementteam helder te krijgen als input voor het businessplan, ontwikkelen van ondernemerschap bij de leden van het mangementteam, focus op koers zodat overdracht kan plaatsvinden naar alle medewerkers en aansturing van de medewerkers op basis van koers.</t>
  </si>
  <si>
    <t>PROJ-00746</t>
  </si>
  <si>
    <t>"Going further" vereist een gedegen verbeterproces</t>
  </si>
  <si>
    <t>"Going further" requires a solid improvementprocess</t>
  </si>
  <si>
    <t>Ramaer Printed Circuits B.V.</t>
  </si>
  <si>
    <t>Vossenbeemd 101, 5705 CL, Helmond</t>
  </si>
  <si>
    <t>http://www.ramaer.nl/</t>
  </si>
  <si>
    <t>Aanvrager is voornemens om middels analyses van productiemiddelen en processen een gedegen beeld te krijgen van het verbeterpotentieel. Er wordt per productie-unit gekeken naar de organisatie van werkprocessen en er zal worden geanalyseerd waar verliezen optreden en hoe deze te reduceren zijn. Uiteindelijk wil aanvrager naar een situatie toe met hoge flexibiliteit en minder uitval (en dus hogere productiviteit). Vanzelfsprekend mag de kwaliteit hier niet onder lijden.</t>
  </si>
  <si>
    <t>PROJ-00747</t>
  </si>
  <si>
    <t>Layered Cocktail Device</t>
  </si>
  <si>
    <t>LayerNation Beverage Solutions B.V. i.o.</t>
  </si>
  <si>
    <t>Peelterbaan 10, 6002 NK, Weert</t>
  </si>
  <si>
    <t>http://www.duotank.nl/</t>
  </si>
  <si>
    <t>Ontwikkelen van een apparaat om snel gelaagde cocktails te maken gebaseerd op prototype-ontwerp, het ontwikkelen van een 0-serie, en het testen in de markt van deze 0-serie. Het klaarmaken van productie van eerste series. Het apparaat is bedoel om waarde te creëren in horeca-gelegenheden.</t>
  </si>
  <si>
    <t>PROJ-00748</t>
  </si>
  <si>
    <t>Ontwikkeling gestandaardiseerde hybride aanbouw met geïntegreerde warmtepomp</t>
  </si>
  <si>
    <t>Development of a standardised hybid expansion with integrated warmthpump</t>
  </si>
  <si>
    <t>GEO-Energie B.V.</t>
  </si>
  <si>
    <t>Havenweg 24, 4455 AP, Nieuwdorp</t>
  </si>
  <si>
    <t>NIEUWDORP ZLD</t>
  </si>
  <si>
    <t>https://www.geo-energie.nl/</t>
  </si>
  <si>
    <t>Het ontwikkelen en testen van een betaalbare gestandaardiseerde prefab hybride aanbouw met daarin geïntegreerd een innovatief warmtepompsysteem met bijbehorende innovatieve boormachine.</t>
  </si>
  <si>
    <t>PROJ-00749</t>
  </si>
  <si>
    <t>Zuidwest-Nederland als aantrekkelijk vestigingsgebied voor Aziatische bedrijven</t>
  </si>
  <si>
    <t>Southwest-Netherlands as attractive settlingarea for Asian companies</t>
  </si>
  <si>
    <t>N.V. Economische Impuls Zeeland</t>
  </si>
  <si>
    <t>Edisonweg 37D-1, 4382 NV, Vlissingen</t>
  </si>
  <si>
    <t>VLISSINGEN</t>
  </si>
  <si>
    <t>http://www.impulszeeland.nl/</t>
  </si>
  <si>
    <t>regiobranding dmv promoten prov Zeeland voor vestiging Aziatische/Chinese  bedrijven in die regio</t>
  </si>
  <si>
    <t>PROJ-00751</t>
  </si>
  <si>
    <t>pilotfase RRR</t>
  </si>
  <si>
    <t>Pilotphase RRR</t>
  </si>
  <si>
    <t>Stichting Reumacentrum Reintegratie / Revalidatie</t>
  </si>
  <si>
    <t>Kerkplein 32, 6461 EG, Kerkrade</t>
  </si>
  <si>
    <t>http://www.stichting-rrr.nl/</t>
  </si>
  <si>
    <t>In een pilotfase onderbouwen dat de gecombineerde behandeling van reuma patiënten aantoonbaar leidt tot snellere belastbaarheid van de patiënt waardoor een snellere terugkeer in het arbeidsproces mogelijk is. Daarbij dient tevens de economische efficiente wijze aangetoond te worden. In het centrum wil men reuma patienten op een innovatieve manier behandelen.</t>
  </si>
  <si>
    <t>PROJ-00753</t>
  </si>
  <si>
    <t>Zorgeloos zwembad</t>
  </si>
  <si>
    <t>Carefree swimming pool</t>
  </si>
  <si>
    <t>Nepro Europe B.V.</t>
  </si>
  <si>
    <t>Fijenhof 4, 5652AE, Eindhoven</t>
  </si>
  <si>
    <t>Ontwikkelen van technologie waarmee het zwembad zorgeloos gemaakt kan worden in alle fasen van de productlevenscyclus. Centraal hierbij staan de maatregelen en technieken die het bad onderhoudsarm, gemakkelijk te bedienen, duurzaam en mul tifunctioneel maken.</t>
  </si>
  <si>
    <t>PROJ-00756</t>
  </si>
  <si>
    <t>Hydroform Wrinkle Bending</t>
  </si>
  <si>
    <t>Hydroform Beheer bv</t>
  </si>
  <si>
    <t>Nobelweg 21, 6101 XB, Echt</t>
  </si>
  <si>
    <t>http://www.kissengineering.nl/</t>
  </si>
  <si>
    <t>Het met behulp van PWB technologie creëren van compleet nieuwe constructie- en designmogelijkheden, alsmede het toegankelijk maken van nieuwe materiaaltoepassingen in complexe vormdelen.</t>
  </si>
  <si>
    <t>PROJ-00757</t>
  </si>
  <si>
    <t>Ontwikkelen van Balkenlasmachine voor het staalconstructiebedrijf</t>
  </si>
  <si>
    <t>Developing of a beamwelding-machine for the steelconstruction-company</t>
  </si>
  <si>
    <t>Het ontwikkelen van een balkenlassysteem dat d ekosten van het lasproces en de logistiek met maximaal 50% zal reduceren. Doelgroep is de staalconstructiebranche.</t>
  </si>
  <si>
    <t>PROJ-00758</t>
  </si>
  <si>
    <t>Efficiënte ammoniakstripping t.b.v. mestverwerking en hergebruik van de gevormde ammoniumzouten</t>
  </si>
  <si>
    <t>Efficient ammoniastripping on behalf of manureprocessing and reuse of the formed ammoniasalts</t>
  </si>
  <si>
    <t>Adviesburo voor Milieutechniek Colsen B.V.</t>
  </si>
  <si>
    <t>Kreekzoom 5, 4561 GX, Hulst</t>
  </si>
  <si>
    <t>HULST</t>
  </si>
  <si>
    <t>http://www.colsen.nl/</t>
  </si>
  <si>
    <t>Om gezamenlijk een technologie te ontwikkelen om annomiak uit digestaat te verwijderen en een totaal verwijderings concept te presenteren met een gegarandeerde afzet van nevenproducten.</t>
  </si>
  <si>
    <t>PROJ-00759</t>
  </si>
  <si>
    <t>KMS600</t>
  </si>
  <si>
    <t>MEAF Machines BV</t>
  </si>
  <si>
    <t>Industrieweg 10, 4401 LB, Yerseke</t>
  </si>
  <si>
    <t>http://www.meaf.nl/</t>
  </si>
  <si>
    <t>Het ontwikkelen en vervaardigen van een kantelende thermovormmachine op basis van een nieuw en innovatief elektromechanisch aandrijfprincipe, de KMS600, waarmee productiekosten worden verlaagd, productiesnelheid verhoogd en productie flexibiliteit vergroot en waarmee zodoende de concurrentiepositie van Meaf Machines B.V. wordt versterkt. De doelgroep van dit project zijn kunststofverwerkende fabrieken in met name de voedingsmiddelen verpakkende industrie. MEAF richt zich hierbij zowel op verder weg gelegen regio's als het Midden-Oosten, het Verre Oosten, Midden- en Zuid Amerika, Rusland en Afrika, maar ook gebieden dichterbij als de Balkan en West-Europa.</t>
  </si>
  <si>
    <t>PROJ-00761</t>
  </si>
  <si>
    <t>Ontwikkeling van een geluidsarme, thermisch verzinkte, stalen voegovergang</t>
  </si>
  <si>
    <t xml:space="preserve">Development of a silent, thermic galvanized, steel flushtransition </t>
  </si>
  <si>
    <t>Brabotech Aannemingsbedrijf BV</t>
  </si>
  <si>
    <t>Gouden Rijder 15, 4879 AW, Etten-Leur</t>
  </si>
  <si>
    <t>http://www.brabotech.nl/Home.aspx</t>
  </si>
  <si>
    <t>Aanvrager zal een duurzame, stille voegovergang met een zaagtandvormgeving ontwikkelen in plaats van de huidige voeg overgang met rijrooster (zie projectplan), met de doelstelling om voor langere periodes bewegingen van het wegdek op te vangen en geluidsarm te functioneren.</t>
  </si>
  <si>
    <t>PROJ-00762</t>
  </si>
  <si>
    <t>Wasmachine</t>
  </si>
  <si>
    <t>Washing machine</t>
  </si>
  <si>
    <t>Peer System B.V.</t>
  </si>
  <si>
    <t>Keskesweg 21, 5721 WS, Asten</t>
  </si>
  <si>
    <t>http://www.peersystem.nl/nl/</t>
  </si>
  <si>
    <t>Het vervaardigen van een prototype wasmachine voor gespecialiseerde vrachtwagens voor het vervoer van slachtkippen. Doelgroep zijn vervoerders van slachtkippen die gebruik maken van het zgn. Peer System. Dit laatste behelst het volledig geautomatiseerd vangen van slachtkippen, overzetten in gespecialiseerde vrachtwagens en het afleveren bij de slachterij. Afnemers van de wasmachine zijn dan ook slachterijen en/of vervoerders die het Peer System exploiteren.</t>
  </si>
  <si>
    <t>PROJ-00763</t>
  </si>
  <si>
    <t>Innovation Officer Prinsen B.V.</t>
  </si>
  <si>
    <t>Prinsen B.V.</t>
  </si>
  <si>
    <t>Sojadijk 2, 5704 RL, Helmond</t>
  </si>
  <si>
    <t>http://www.prinsen.com/nl_HOME.aspx</t>
  </si>
  <si>
    <t>Doelstelling is om met behulp van de Innovation Officer als de aanjager van de innovatie, in het gehele proces bij Prinsen het productieproces en daarmee de positie ten opzichte van de hele supply chain te verbeteren. Het proces van de klant dient leidend te worden en niet langer het interne proces bij Prinsen.</t>
  </si>
  <si>
    <t>PROJ-00764</t>
  </si>
  <si>
    <t>Beach Container</t>
  </si>
  <si>
    <t>Gooren B.V.</t>
  </si>
  <si>
    <t>De Hulst 7, 5807 EW, Oostrum</t>
  </si>
  <si>
    <t>OOSTRUM LB</t>
  </si>
  <si>
    <t>Doel is de realisatie van een prototype van een nieuwe zelfvoorzienende toiletunit, op basis van een containerchassis. In deze eenvoudig en goedkoop te plaatsen container worden acht toiletten gemaakt, uitgerust met vacuümtechniek en energievoorziening in de vorm van op het dak geplaatste zonnepanelen. Door toepassing van vacuümtechnologie wordt chemisch afval voorkomen (zoals ontstaat bij bijv. een traditionele Dixi) en zijn grote infrastructurele investeringen overbodig. Door gebruik te maken van zonnepanelen wordt een duurzame energiehuishouding gerealiseerd. Bovendien zal de unit, naast haar primaire sanitaire functie, ook uitgerust kunnen worden met kluisjes, kleedruimtes, snoep- en frisdrankautomaten, billboard reclame en informatievoorziening via LED-schermen.</t>
  </si>
  <si>
    <t>PROJ-00765</t>
  </si>
  <si>
    <t>Brains Unlimited</t>
  </si>
  <si>
    <t>SLIM - Stichting Life Science Incubator Maastricht</t>
  </si>
  <si>
    <t>Duboisdomein 30, 6200 MD, Maastricht</t>
  </si>
  <si>
    <t>Doel project is realisatie van Neuroimaging Centre Brains Unlimited (incl. incubator en scannerlab) in Maastricht.</t>
  </si>
  <si>
    <t>PROJ-00770</t>
  </si>
  <si>
    <t>Forza</t>
  </si>
  <si>
    <t>Thijs van Loon</t>
  </si>
  <si>
    <t>Leemstraat 13, 4700 AA, Roosendaal</t>
  </si>
  <si>
    <t>Peeters Produkten is fabrikant van chocoladepasta's en wil met de markt mee kunnen groeien. (5 tot 10% per jaar). Om deze groei in de toekomst aan te kunnen en de concurrentiepositie te handhaven moet de productie efficiënter gaan werken. Door toenemende diversiteit en steeds kleinere seriegroottes is de belangrijkste efficiëntieslag te slaan in het zo beperkt mogelijk houden van de omsteltijd en storingen adequaat op te lossen om zodoende de capaciteit van de lijnen optimaal te benutten.</t>
  </si>
  <si>
    <t>PROJ-00772</t>
  </si>
  <si>
    <t>Effectiever maken van de organisatiestructuur</t>
  </si>
  <si>
    <t>Improving the effectiveness of the organisationstructure</t>
  </si>
  <si>
    <t>P.S.T.  Office B.V.</t>
  </si>
  <si>
    <t>Herculeslaan 3, 5694 VP, Breugel</t>
  </si>
  <si>
    <t>Werken in een zelfsturend team: de voorwaarden, de theorie en de uitvoering: Zelfsturende teams om te komen tot een noodzakelijke koppeling van een betere arbeidsorganisatie aan de continuïteit van de onderneming; De deelnemers bewust laten worden van de missie, visie,strategie en waarden van Mercuur Smart Logistics en de implicaties die dit voor eenieder heeft; Praktische vaardigheden om aan de nieuwe aanpak contreet gestalte te geven.</t>
  </si>
  <si>
    <t>PROJ-00774</t>
  </si>
  <si>
    <t>Scholing tijdens deeltijd WW en in tijden van minder werk</t>
  </si>
  <si>
    <t>Education during part time Unemployment benefit and in times of less work</t>
  </si>
  <si>
    <t>In een dialoog tussen werkgever (management) en medewerkers ontwerpen van leerinterventies uitgaande van het organisatieniveau die zullen leiden tot meer flexibiliteit (als organisatiedoelstelling) en meer employability (als medewerkersdoelstelling). Het verbeteren van de inzetbaarheid van medewerkers op basis van het verbreden en/of verdiepen van technical skills en/of het vergroten van de commerciële slagkracht van de organisatie door medewerkers dusdanig te ontwikkelen dat zij slagkracht van de organisatie door medewerkers dusdanig te ontwikkelen dat zij als ambassadeur van hun bedrijf kunnen optreden bij (potentiële) klanten.</t>
  </si>
  <si>
    <t>PROJ-00775</t>
  </si>
  <si>
    <t>Waarin kunnen wij ons onderscheiden van de concurrent door onszelf te presenteren</t>
  </si>
  <si>
    <t>Making a distinction between us and our concurrent by presenting us differently</t>
  </si>
  <si>
    <t>Fysicon Medical Technology B.V.</t>
  </si>
  <si>
    <t>Hoogheuvelstraat 114, 5349 BA, Oss</t>
  </si>
  <si>
    <t>https://www.fysicon.nl/</t>
  </si>
  <si>
    <t>PROJ-00776</t>
  </si>
  <si>
    <t>Lean: slimmer werken bij Composiet Produktie Asten</t>
  </si>
  <si>
    <t>Lean: smarter working by Composiet Produktie Asten</t>
  </si>
  <si>
    <t>Composiet Produktie Asten B.V.</t>
  </si>
  <si>
    <t>Stikker 1, 5721 VD, Asten</t>
  </si>
  <si>
    <t>http://www.kemie.nl/</t>
  </si>
  <si>
    <t>Aanvrager is voornemens om middels analyses van werkprocessen een gedegen beeld te krijgen van het verbeterpotentieel. De ordervoorbereiding en de productieplanning zullen worden onderzocht en er zal worden geanalyseerd waar verliezen op treden en hoe deze te reduceren zijn. Uiteindelijk wil aanvrager naar een situatie toe met hoge flexibiliteit en waarbij de interactie tussen de productie en verkoop soepel verloopt. Vanzelfsprekend dient de kwaliteit hoog te blijven.</t>
  </si>
  <si>
    <t>PROJ-00777</t>
  </si>
  <si>
    <t>Slimmer werken bij Natuursteen Produktie Asten</t>
  </si>
  <si>
    <t>Smarter working by Natural stone Production</t>
  </si>
  <si>
    <t>Natuursteen Produktie Asten B.V.</t>
  </si>
  <si>
    <t>Industrielaan 6, 5721 BC, Asten</t>
  </si>
  <si>
    <t>Aanvrager is voornemens om middels analyses van werkprocessen een gedegen beeld te krijgen van het verbeterpotentieel. De ordervoorbereiding en de productieplanning zullen worden onderzocht en er zal worden geanalyseerd waar verliezen op treden en hoe deze te reduceren zijn. Uiteindelijk wil aanvrager naar een situatie toe met hoge flexibiliteit en waarbij de interactie tussen de productie en verkoop soepel verloopt. Vanzelfsprekend dient de kwaliteit hoog te blijven.De doelgroep van dit project is het personeel van de productieafdeling. Deze werknemers zijn gedegen die de machines bedienen, de producten hanteren en/of assembleren.</t>
  </si>
  <si>
    <t>PROJ-00778</t>
  </si>
  <si>
    <t>Haven Wanssum</t>
  </si>
  <si>
    <t>Harbour Wanssum</t>
  </si>
  <si>
    <t>Gemeente Venray</t>
  </si>
  <si>
    <t>Raadhuisstraat 1, 5801 MB, Venray</t>
  </si>
  <si>
    <t>https://www.venray.nl/</t>
  </si>
  <si>
    <t>realiseren van een noodzakelijke ontsluitingsweg tbv de uitbreiding van bestaande bedrijfshaven.</t>
  </si>
  <si>
    <t>PROJ-00779</t>
  </si>
  <si>
    <t>Fietsrouteplanner Zuid-Nederland</t>
  </si>
  <si>
    <t>Bicyclerouteplanner South-Netherlands</t>
  </si>
  <si>
    <t>Het ontwikkelen van een online routeplanner voor fietsers in de provincies Limburg, N-Brabant en Zeeland</t>
  </si>
  <si>
    <t>PROJ-00780</t>
  </si>
  <si>
    <t>Ontwikkeling Photovoltaic (PV) vlakvullend gevel/dak element</t>
  </si>
  <si>
    <t>Development Photovoltiac (PV) surfacefilling facade/roof element</t>
  </si>
  <si>
    <t>Green Power Nederland</t>
  </si>
  <si>
    <t>Beegderveld 5, 6099 NC, Beegden</t>
  </si>
  <si>
    <t>HEEL</t>
  </si>
  <si>
    <t>http://www.greenpowerzonnepanelen.nl/</t>
  </si>
  <si>
    <t>Het project dient totaalsystemen op te leveren waarmee een architectonisch en esthetisch verantwoorde, gebouwsgeïnte greerde PV technologie mogelijk wordt. De huidige negatieve factoren op rendement en esthetica als vaste maatvoeringen, zeer beperkte kleurschakeringen en schaduwgevoeligheid van installaties worden weggenomen. Daarnaast zal een nieuw montagesysteem worden ontwikkeld, waarmee glas/glas PV panelen van groot tot klein onzichtbaar als gevel vullend element bevestigd kunnen worden. Tot slot het combineren van nieuwe omvormer technologie met panelen van diverse afmetingen in PV installaties waardoor opbrengstoptimalisatie gegarandeerd is.</t>
  </si>
  <si>
    <t>PROJ-00782</t>
  </si>
  <si>
    <t>MSX</t>
  </si>
  <si>
    <t>Autobedrijf Creusen B.V.</t>
  </si>
  <si>
    <t>Terhoevenderweg 98, 6412 ZJ, Heerlen</t>
  </si>
  <si>
    <t>http://www.creusencars.nl/</t>
  </si>
  <si>
    <t>Op 1 januari 2010 is er een gestructureerde, professioneel werkende, smalle organisatie ontstaan, waarbij mensen multi functioneel inzetbaar zijn en versnippering wordt tegengegaan. Dit plan zal leiden tot slagvaardigheid, oppakken van signalen, vernieuwing van dienstverlening en verbeterde levensvatbaarheid.</t>
  </si>
  <si>
    <t>PROJ-00787</t>
  </si>
  <si>
    <t>Transformers in Progress</t>
  </si>
  <si>
    <t>Erik Rommens</t>
  </si>
  <si>
    <t>Vang 20, 4661 TX, Halsteren</t>
  </si>
  <si>
    <t>HALSTEREN</t>
  </si>
  <si>
    <t>De hoofddoelstelling van Transformers in Progress: het verkrijgen van transparantie van het ontwikkelproces en het blootleggen van de spanningsvelden tussen alle verschillende afdelingen bij de acceptatie, opstart en uitvoering van nieuwe opdrachten van klanten. Hierbij zullen ketendenken (supply chain) als de kwalitatieve als kwantitatieve aspecten een wezenlijk deel uitmaken van het proces.</t>
  </si>
  <si>
    <t>PROJ-00788</t>
  </si>
  <si>
    <t>HiRes Tracking &amp; Capture System IR</t>
  </si>
  <si>
    <t>Het ontwikkelen van een uiterst geavanceerd automatisch herkenningssysteem, gebaseerd op de nieuwste hard en software dat boven de snelweg geplaatst, in staat is om bij hoge snelheden zeer fijne, tot op 4 mm, kenmerken van voertuigen kan opnemen, interpreteren en direct realtime verwerken. Het project wordt uitgevoerd door 3 specialistische en elkaar aanvullende bedrijven.</t>
  </si>
  <si>
    <t>PROJ-00798</t>
  </si>
  <si>
    <t>Verbeteren ontsluiting Piushaven Tilburg</t>
  </si>
  <si>
    <t>Improving accesability Piusharbour Tilburg</t>
  </si>
  <si>
    <t>Doelstelling is het verbeteren van de ontsluiting van de Piushaven Tilburg om zorg te dragen voor goede bereikbaarheid. Een adequate verkeersstructuur is voorwaarde voor slagen transformatie Piushaven naar levendig Havenkwartier, omdat met nieuwe werk- en woonbedrijvigheid de verkeersdrukte zal toenemen. Subsidiabele activiteiten bestaan uit 2 onderdelen: 1. Nieuwe brug over Piushaven en 2. onsluitingsweg 'Zuidelijke inprikker'.</t>
  </si>
  <si>
    <t>PROJ-00803</t>
  </si>
  <si>
    <t>Slimmer werken: meer doen in minder tijd</t>
  </si>
  <si>
    <t>Smarter working: doing more in less time</t>
  </si>
  <si>
    <t>Dragon Plastics B.V.</t>
  </si>
  <si>
    <t>Verbindingsweg 1, 4695 RV, Sint-Maartensdijk</t>
  </si>
  <si>
    <t>SINT MAARTENSDIJK</t>
  </si>
  <si>
    <t>http://www.dragonplastics.nl/nl/</t>
  </si>
  <si>
    <t>Aanvrager is voornemens om middels analyses van productiemiddelen en processen een gedegen beeld te krijgen van het verbeterpotentieel. Er wordt gekeken naar de organisatie van werkprocessen en er zal worden geanalyseerd waar verliezen optreden en hoe deze te reduceren zijn. Uiteindelijk wil aanvrager naar een situatie toe met hoge flexibiliteit en gelijke of hogere productiviteit. Vanzelfsprekend mag de kwaliteit hier niet onder lijden. De doelgroep van dit project is met name de productieafdeling. Deze medewerkers zijn gedegen die de matrijzen wisselen de producten lossen en/of de rotatiepers bedienen.</t>
  </si>
  <si>
    <t>PROJ-00805</t>
  </si>
  <si>
    <t>Ontwikkeling nieuwe generatie IPTV technologie</t>
  </si>
  <si>
    <t>Development new generation IPTV technology</t>
  </si>
  <si>
    <t>United Content Distributors B.V.</t>
  </si>
  <si>
    <t>Veldstraat 16a, 4261 TB, Wijk en Aalburg</t>
  </si>
  <si>
    <t>WIJK EN AALBURG</t>
  </si>
  <si>
    <t>UCD biedt via haar box-technologie en content-providers nieuwe oplossingen voor interactieve digitale TV, inclusief elektronische programmagidsen, video on demand, personal video recorders, VoIP, interactief winkelen, interactieve en gerichte advertenties, games en gaming, een zeer uitgebreide IPTV oplossing en een groot scala aan klantbeheer en communicatie applicaties. Doel van het project is de experimentele ontwikkeling van een tweede generatie IPTV platform technologie met de bijbehorende integratie van achterliggende netwerken (UCD network, server, IPTV streams) in een schaalbaar, open model. En om de werking ervan op pilot schaal te testen.</t>
  </si>
  <si>
    <t>PROJ-00806</t>
  </si>
  <si>
    <t>World Class Aviation Academy, a centre of excellence in maintenance en innovatie</t>
  </si>
  <si>
    <t>World Class Aviation Academy, a centre of excellence in maintenance and innovatie</t>
  </si>
  <si>
    <t>Aircraft Maintenance &amp; Training School (AM&amp;TS)</t>
  </si>
  <si>
    <t>Aviolandalaan 35, 4631 RV, Hoogerheide</t>
  </si>
  <si>
    <t>HOOGERHEIDE</t>
  </si>
  <si>
    <t>http://www.am-ts.nl/nl/</t>
  </si>
  <si>
    <t>De realisatie van een Training Center of Excellence teneinde de tekorten aan goed gekwalificeerd personeel voor luchtvaarttechnische organisaties op te lossen en de ontwikkeling van nieuwe kansen in de markt te creëren.</t>
  </si>
  <si>
    <t>PROJ-00813</t>
  </si>
  <si>
    <t>Support aan ondernemers bij (micro)financiering</t>
  </si>
  <si>
    <t>Support for entrepeneurs by (mico)financing</t>
  </si>
  <si>
    <t>Support aan startende en bestaande ondernemers en daarmee beschikbaarheid van kredietfaciliteiten te verhogen</t>
  </si>
  <si>
    <t>PROJ-00817</t>
  </si>
  <si>
    <t>Security labels</t>
  </si>
  <si>
    <t>Vrancken</t>
  </si>
  <si>
    <t>Den Dolech 2 Helixbuilding 021, 5600 AM, Eindhoven</t>
  </si>
  <si>
    <t>http://www.autoschade-vrancken.nl/</t>
  </si>
  <si>
    <t>Ontwerp, engineering en bouw innovatieve productie faciliteit/ -machine voor security labels.</t>
  </si>
  <si>
    <t>PROJ-00819</t>
  </si>
  <si>
    <t>Talentontplooiing Inpakafdeling Napoleon</t>
  </si>
  <si>
    <t>Talentdevelopment Packingdivision Napoleon</t>
  </si>
  <si>
    <t>Confiserie Napoleon BV</t>
  </si>
  <si>
    <t>Deltahoek 110, 4511 PA, Breskens</t>
  </si>
  <si>
    <t>BRESKENS</t>
  </si>
  <si>
    <t>http://www.mijn-napoleon.nl/nl/</t>
  </si>
  <si>
    <t>Is erop gericht om de werkprocessen op de inpakafdeling bij Napoleon te verbeteren door talenten van de medewerkers te ontplooien.</t>
  </si>
  <si>
    <t>PROJ-00820</t>
  </si>
  <si>
    <t>Slimmer werken en talentontplooiing</t>
  </si>
  <si>
    <t>Smarter working and talentdevelopment</t>
  </si>
  <si>
    <t>Coremans B.V.</t>
  </si>
  <si>
    <t>Haltestraat 78, 4411 NH, Rilland</t>
  </si>
  <si>
    <t>RILLAND</t>
  </si>
  <si>
    <t>http://www.coremans.com/</t>
  </si>
  <si>
    <t>Een sterkere focus op innovatie richting de toekomst. Een attitudeverandering binnen de organisatie gericht op doorgroeien. De realisatie van en verdere groei waarmee de werkgelegenheid in de regio wordt gestimuleerd. Een betere aansluiting van het arbeidsaanbod op de arbeidsvraag door sociale innovatie.</t>
  </si>
  <si>
    <t>PROJ-00822</t>
  </si>
  <si>
    <t>Empowerment in het Groen</t>
  </si>
  <si>
    <t>Empowerment in the Groen</t>
  </si>
  <si>
    <t>Jansen Hoveniers</t>
  </si>
  <si>
    <t>Bremstraat 120a, 4711 CK, Sint Willebrord</t>
  </si>
  <si>
    <t>St. Willebrord</t>
  </si>
  <si>
    <t>http://www.jansenhoveniers.com/</t>
  </si>
  <si>
    <t>Het project moet verdere groei mogelijk maken, creëren van extra arbeidsplaatsen, behoud van oudere medewerkers binnen de bedrijfstak. Verhogen van de productiviteit en rendement. Hoveniersbedrijven zijn vaak ambachtelijk en sterk top-down gestructureerd. Ontwikkeling van medewerkers sterk vakinhoudelijk gericht, weinig aandahct voor organisatieontwikkeling. Door de zwaarte van het werk en beperkte doorgroeimogelijkheden stromen oudere medewerkers uit of loopt de productiviteit terug. Hiermee gaat kostbare kennis en ervaring verloren. Invoering van moderne organisatie concepten en meer zelf sturend vermogen binnen operationele teams meot ervoor zorgen dat het bedrijf kan groeien zonder veel overhead te creëren en kennis en ervaring van ouderen behouden blijft voor het bedrijf.</t>
  </si>
  <si>
    <t>PROJ-00824</t>
  </si>
  <si>
    <t>Clipbandsluitmachine</t>
  </si>
  <si>
    <t>Clipbandclosingmachine</t>
  </si>
  <si>
    <t>RSE Bakery Equipment B.V.</t>
  </si>
  <si>
    <t>Energieweg 31, 4906 CG, Oosterhout</t>
  </si>
  <si>
    <t>OOSTERHOUT</t>
  </si>
  <si>
    <t>http://www.rsebakery.com/</t>
  </si>
  <si>
    <t>Ontwikkeling van een broodsnij- en inpaklijn waarmee het mogelijk wordt de capaciteit te verhogen tot minimaal 80 broden per minuut en waarbij het uitvalpercentage wordt teruggebracht tot maximaal 0,2%.</t>
  </si>
  <si>
    <t>PROJ-00825</t>
  </si>
  <si>
    <t>Implants for Life</t>
  </si>
  <si>
    <t>Ft Innovations B.V.</t>
  </si>
  <si>
    <t>Braamsluiper 1, 5831 PW, Boxmeer</t>
  </si>
  <si>
    <t>http://ftinnovations.nl/</t>
  </si>
  <si>
    <t>In dit project wordt een medisch implantaat ontwikkeld dat een sterke vergroeiing met botweefsel kan realiseren en tevens in staat is om de gevolgen van grote, wisselende krachten op te vangen. Uiteindelijk moet het beoogde implantaat een leven lang probleemloos in bijvoorbeeld de heup kunnen blijven zitten. Cruciaal hierbij is dat de benodigde technische inzichten om dit medisch implantaat te kunnen ontwikkelen tot op heden nog niet beschikbaar waren. In dit project brengen we technische kennis van verschillende partners bij elkaar om tot de ontwikkeling van een implantaat te kome dat uniek kan worden toegepast ls bot vervanger.</t>
  </si>
  <si>
    <t>PROJ-00830</t>
  </si>
  <si>
    <t>Visioen van de Stad</t>
  </si>
  <si>
    <t>Vision of the City</t>
  </si>
  <si>
    <t>Stichting Jheronimus Bosch 500</t>
  </si>
  <si>
    <t>Sint Jorisstraat 131, 5211 HA, 's-Hertogenbosch</t>
  </si>
  <si>
    <t>https://www.bosch500.nl/</t>
  </si>
  <si>
    <t>Project ter bevordering van de sociale cohesie in Den Bosch middels drie activiteiten: Bosch Parade, Bosch Diner en Stadsluik. Tevens ter bevordering van uitstraling vestigingsklimaat onder thema van beroemde schilder Jheronimus Bosch.</t>
  </si>
  <si>
    <t>PROJ-00831</t>
  </si>
  <si>
    <t>Resultaatgericht ondernemen</t>
  </si>
  <si>
    <t>Van Tilburg Installatietechniek BV</t>
  </si>
  <si>
    <t>Expeditiestraat 2, 5961 PX, Horst</t>
  </si>
  <si>
    <t>http://www.vantilburgbv.nl/</t>
  </si>
  <si>
    <t>Ontwikkelen beleidsplan en draagvlak creëren door personeel hierin te betrekken. Beleidsplan implementeren: a: acties definiëren met duidelijke performance indicatoren en met oweners en deadlines (participerende aansturing) b: welke competenties ontwikkelen om het beleidsplan te implementeren (competentiemanagement, employability, loopbaanbeleid, talenontplooiing).</t>
  </si>
  <si>
    <t>PROJ-00832</t>
  </si>
  <si>
    <t>Sociale Innovatie</t>
  </si>
  <si>
    <t>Social Innovation</t>
  </si>
  <si>
    <t>Poels - Jansen Logistics B.V.</t>
  </si>
  <si>
    <t>Herenbosweg 43, 5962 NW, Melderslo</t>
  </si>
  <si>
    <t>MELDERSLO</t>
  </si>
  <si>
    <t>http://www.poels-janssen.nl/</t>
  </si>
  <si>
    <t>PROJ-00833</t>
  </si>
  <si>
    <t>Kwalificeren en certificeren van steriele cleanrooms</t>
  </si>
  <si>
    <t>Qualification and certification of sterile cleanrooms</t>
  </si>
  <si>
    <t>Het aanboren van nieuwe markten, waardoor de regio aantrekkelijker wordt voor ontwikkelingen in de farmaceutische branche. Dit komt de werkgelegenheid en bedrijvigheid zeker ten goede.</t>
  </si>
  <si>
    <t>PROJ-00834</t>
  </si>
  <si>
    <t>TOP bij FMS</t>
  </si>
  <si>
    <t>TOP by FMS</t>
  </si>
  <si>
    <t>Full Management Support</t>
  </si>
  <si>
    <t>Wilhelminasingel 3, 4818 AA, Breda</t>
  </si>
  <si>
    <t>http://www.fullmanagementsupport.com/nl/</t>
  </si>
  <si>
    <t>Implementatie van talentmanagement binnen FMS en stimuleren van zelfondernemend vermogen van het team van medewerkers en indien mogelijk het implementeren van zelfsturende teams.</t>
  </si>
  <si>
    <t>PROJ-00836</t>
  </si>
  <si>
    <t>Herontwikkeling en inrichting stationsgebied Breda-Noord</t>
  </si>
  <si>
    <t>Redevelopment and furnishing trainstationarea Breda-Noord</t>
  </si>
  <si>
    <t>Gemeente Breda,afd.Programmamanagement en Proj.</t>
  </si>
  <si>
    <t>Herinrichting van de openbare ruimte noordelijk van het centraal station, met het oog op de leefbaarheid en de economische situatie.</t>
  </si>
  <si>
    <t>PROJ-00839</t>
  </si>
  <si>
    <t>Structuurversterking bedrijventerrein Dombosch</t>
  </si>
  <si>
    <t>Structurestrenghtening businesspark Dombosch</t>
  </si>
  <si>
    <t>Gemeente Geertruidenberg</t>
  </si>
  <si>
    <t>Vrijheidstraat 2, 4941 DX, Raamsdonksveer</t>
  </si>
  <si>
    <t>RAAMSDONKSVEER</t>
  </si>
  <si>
    <t>http://www.geertruidenberg.nl/</t>
  </si>
  <si>
    <t>Kwaliteitsimpuls voor dit belangrijke bovenregionale bedrijventerrein</t>
  </si>
  <si>
    <t>PROJ-00840</t>
  </si>
  <si>
    <t>Waterpoort naar Waterdunen</t>
  </si>
  <si>
    <t>Watergateway to Waterdunen</t>
  </si>
  <si>
    <t>https://www.zeeland.nl/</t>
  </si>
  <si>
    <t>Realiseren getijdenduiker en inrichting attractief gebied rond duiker en getijdenkanaal.</t>
  </si>
  <si>
    <t>PROJ-00841</t>
  </si>
  <si>
    <t>HOV Oosterhout - Breda - Etten-Leur</t>
  </si>
  <si>
    <t>Herinrichting openbare ruimte in stationsgebied Breda t.b.v. de HOV-lijn.</t>
  </si>
  <si>
    <t>PROJ-00842</t>
  </si>
  <si>
    <t>de Wijk van Morgen</t>
  </si>
  <si>
    <t>Tomorrow's Neighbourhood</t>
  </si>
  <si>
    <t>Abdij 6, 4331 BK, Middelburg</t>
  </si>
  <si>
    <t>De investeringskosten om op Avantis de wijk van morgen te realiseren. Doelstelling van de wijk van morgen is om in de theoretische beroepsopleidingen beter te laten aansluiten op de praktijk. Daarnaast is het doen van onderzoek op gebied van duurzame ontwikkeling en nieuwe technoligiee in de woning/ kantoor bouw.</t>
  </si>
  <si>
    <t>PROJ-00844</t>
  </si>
  <si>
    <t>Ontwikkeling automatisch beladingssysteem Promaster</t>
  </si>
  <si>
    <t>Development of an automatic loadingsystem</t>
  </si>
  <si>
    <t>Promas BV</t>
  </si>
  <si>
    <t>Voltaweg 18, 5993 SE, Maasbree</t>
  </si>
  <si>
    <t>MAASBREE</t>
  </si>
  <si>
    <t>http://www.promascnc.nl/</t>
  </si>
  <si>
    <t>De ontwikkeling van een nieuw product in het assortiment van Promas voor verdere automatisering in de metaalbewerkingsindustrie. De huidige beladingssystemen zijn gebaseerd op schappen waar halffabricaten en gereed product op geplaatst worden. Vanwege de beperkte toegankelijkheid door een robot (alleen aan voor- en achterkant) is de capaciteit van deze schappenbeladingssystemen beperkt. Het idee is opgevat om een ladensysteem te ontwikkelen waardoor de toegankelijkheid door de robot sterk verbeterd wordt en de capaciteit van het beladingssysteem aanzienlijk verhoogd wordt. Deze laden moeten via computergestuurde programmering en bewegingsmechanismen die afgestemd zijn op de bewerkingsprogramma's van een of meerdere aan het systeem gekoppelde metaalbewerkingsmachines geopend en gesloten kunnen worden. Het product zal zodanig ontworpen worden dat het modulair kan worden uitgebreid aan de diverse capaciteitsbehoeften van de afnemers. De beoogde doelgroep voor het toekomstig product van Promas zijn metaalbewerkingsbedrijven.</t>
  </si>
  <si>
    <t>PROJ-00845</t>
  </si>
  <si>
    <t>Opwaardering Beatrixkanaal</t>
  </si>
  <si>
    <t>Upgrading Beatrixcanal</t>
  </si>
  <si>
    <t>Het Beatrixkanaal wordt opgewaardeerd tot vaarklasse III, waardoor grotere schepen de industrieterreinen bereiken. Ook goede inpassing van natuur en recreatie rondom het kanaal.</t>
  </si>
  <si>
    <t>PROJ-00847</t>
  </si>
  <si>
    <t>Logistics Accelerator</t>
  </si>
  <si>
    <t>Dinalog Dutch Institute for advanced logistics</t>
  </si>
  <si>
    <t>Graaf Engelbertlaan 75, 4837 DS, Breda</t>
  </si>
  <si>
    <t>http://www.dinalog.nl/</t>
  </si>
  <si>
    <t>de supply chain campus moet een impuls zijn voor de logistieke sector en de bestaande hotspots in Zuid Nederland. De regionale partners willen middels dit project ervoor zorgen dat de supply chain campus en het innovatieprogramma een extra impuls krijgen. Dit doel moet bereikt worden door het coordineren, stimuleren en toeleiden van regionaal bedrijfs leven naar innovatieprogramma.</t>
  </si>
  <si>
    <t>PROJ-00848</t>
  </si>
  <si>
    <t>Reconstructie oude haven Hulst</t>
  </si>
  <si>
    <t>Reconstruction old harbour Hulst</t>
  </si>
  <si>
    <t>Gemeente Hulst</t>
  </si>
  <si>
    <t>Grote Markt 21, 4561 EA, Hulst</t>
  </si>
  <si>
    <t>https://www.gemeentehulst.nl/</t>
  </si>
  <si>
    <t>Het terugbrengen van water in de stad door middel van de aanleg van een havenkanaal op de plek waar in de morfologie van de historische stad Hulst voorheen een haven heeft gelegen.</t>
  </si>
  <si>
    <t>PROJ-00849</t>
  </si>
  <si>
    <t xml:space="preserve"> Maintenance Value Park</t>
  </si>
  <si>
    <t>Valuepark Terneuzen</t>
  </si>
  <si>
    <t>Schelpenpad 2, 4531 PD, Terneuzen</t>
  </si>
  <si>
    <t>http://www.vpterneuzen.com/</t>
  </si>
  <si>
    <t>Voorbereidingsactiviteiten ten bate van de ontwikkeling van het maintenance value park in Terneuzen. Hier moet een campusontwikkeling plaatsvinden op het gebied van maintenance. De campusomgeving is gericht op samenwerking en innovatie.</t>
  </si>
  <si>
    <t>PROJ-00850</t>
  </si>
  <si>
    <t>Omvormen van de productieorganisatie naar een lean-model</t>
  </si>
  <si>
    <t>Reshaping the productorganisation to a lean-model</t>
  </si>
  <si>
    <t>FMI Precisie</t>
  </si>
  <si>
    <t>Marconilaan 15, 4622 RD, Bergen op Zoom</t>
  </si>
  <si>
    <t>http://www.fmi.nl/fmi-bedrijven/fmi-precision</t>
  </si>
  <si>
    <t>Het omvormen van de huidige organisatie tot een lean-model.</t>
  </si>
  <si>
    <t>PROJ-00851</t>
  </si>
  <si>
    <t>Sociale Innovatie bij Deventer Profielen CV Kader en Kantoor</t>
  </si>
  <si>
    <t>Social Innovation by Deventer Profielen C.V. Kader en Kantoor</t>
  </si>
  <si>
    <t>Deventer Profielen wil dit project uitvoeren om de werkprocessen te verbeteren, zodat producten sneller ontwikkeld worden, minder fouten ontstaan (en dus minder klachten) en de werknemers goed kunnen samenwerken.</t>
  </si>
  <si>
    <t>PROJ-00854</t>
  </si>
  <si>
    <t>Waterefficiency in de fruitsector</t>
  </si>
  <si>
    <t>Waterefficiency in the fruitsector</t>
  </si>
  <si>
    <t>Vogelaar Vredehof B.V.</t>
  </si>
  <si>
    <t>Polderdijk 2, 4157 JE, Enspijk</t>
  </si>
  <si>
    <t>KRABBENDIJKE</t>
  </si>
  <si>
    <t>http://www.vogelaar.com/</t>
  </si>
  <si>
    <t>Het doel van dit project betreft het realiseren van een systeem waarin de waterkwaliteit, zowel visueel als fysisch/ chemisch wordt verbeterd en waarbij het waterverbruik zoveel mogelijk wordt verlaagd door het optimaliseren van hergebruik. De primaire doelstelling voor Vogelaar Vredehof betreft het verbeteren va nde marktpositie en het verhogen van de duurzaamheid van de organisatie.</t>
  </si>
  <si>
    <t>PROJ-00855</t>
  </si>
  <si>
    <t>World Class Maintenance Management</t>
  </si>
  <si>
    <t>Dutch Institute World Class Maintenance</t>
  </si>
  <si>
    <t>Princenhagelaan 13, 4813 DA,Breda</t>
  </si>
  <si>
    <t>http://www.worldclassmaintenance.com/nl/</t>
  </si>
  <si>
    <t>Het voorgestelde project WCMM gaat in op de behoefte aan professioneel management voor het WCM innovatieprogramma, het handhaven en uitbreiden van de dynamiek die in Zuid Nederland rondom maintenance is ontstaan naar Nederland als geheel, sturing houden op de lopende, regionale business development initiatieven, nieuwe regionale business development activiteiten aan te jagen en professionele PR &amp; communicatie en kennisdeling te verzorgen vanuit WCM. WCMM wordt opgezet voor de coordinatie hiervan.</t>
  </si>
  <si>
    <t>PROJ-00856</t>
  </si>
  <si>
    <t>Connex</t>
  </si>
  <si>
    <t>Winc West Brabant B.V. i.o.</t>
  </si>
  <si>
    <t>Realisatie van een incubator in Breda</t>
  </si>
  <si>
    <t>PROJ-00857</t>
  </si>
  <si>
    <t>Skidome 2011</t>
  </si>
  <si>
    <t>Sneeuwattractiepark Skidome</t>
  </si>
  <si>
    <t>Baanvelden 13, 4715 RH, Rucphen</t>
  </si>
  <si>
    <t>RUCPHEN</t>
  </si>
  <si>
    <t>https://www.skidome.nl/nl</t>
  </si>
  <si>
    <t>Onder de naam Skidome 2011 wordt een tweede ski-helling en kinder-sneeuw-speeltuin in Rucphen gerealiseerd naast de bestaande faciliteit. Naast de uitbreiding zal ook de organisatie verbouwd worden. De commerciële doelstellingen worden veel hoger want het familie-karakter zal worden losgelaten</t>
  </si>
  <si>
    <t>PROJ-00858</t>
  </si>
  <si>
    <t>Herinrichting Kruisstraat en Woenselse Markt</t>
  </si>
  <si>
    <t>Redevelopment Kruisstraat en Woenselse Markt</t>
  </si>
  <si>
    <t>Versterken profiel van het gebied, bevordering ondernemerschap en vestigingsklimaat.</t>
  </si>
  <si>
    <t>PROJ-00861</t>
  </si>
  <si>
    <t>Verbetering van pootviskwaliteit door ontwikkeling van een genetisch programma voor snoekbaars</t>
  </si>
  <si>
    <t>Improving the fryquality by developing a genetic programme for pike-perch</t>
  </si>
  <si>
    <t>Excellence Fish B.V.</t>
  </si>
  <si>
    <t>Oude Peeldijk 31, 5964 NX, Meterik</t>
  </si>
  <si>
    <t>METERIK</t>
  </si>
  <si>
    <t>http://www.excellencefish.nl/</t>
  </si>
  <si>
    <t>De kwaliteit van de pootvis te verbeteren door een genetica en fokkerijprogramma. Haalbaarheidsstudie uitvoeren waarin wordt geanalyseerd welke strategische stappen er door Excellence Fish genomen kunnen worden om dit zo efficiënt mogelijk uit te voeren.</t>
  </si>
  <si>
    <t>PROJ-00862</t>
  </si>
  <si>
    <t>Efficiency door slimmer werken</t>
  </si>
  <si>
    <t>Efficiency by smarter working</t>
  </si>
  <si>
    <t>Geelhoed Betonwapening B.V.</t>
  </si>
  <si>
    <t>Nijverheidsstraat 18, 4458 ZG, 's-Heer Arendskerke</t>
  </si>
  <si>
    <t>'S-HEER ARENDSKERKE</t>
  </si>
  <si>
    <t>http://www.geelhoed.nl/</t>
  </si>
  <si>
    <t>Middels analyses van productiemiddelen en processen een gedegen beeld te krijgen van het verbeterpotentieel. Er wordt gekeken naar de organisatie van werkprocessen en er zal worden geanalyseerd waar verliezen optreden en hoe deze te reduceren zjin. Uiteindelijk naar een situatie met hoge flexibiliteit en gelijke of hogere productiviteit, zonder kwali teitsverlies</t>
  </si>
  <si>
    <t>PROJ-00865</t>
  </si>
  <si>
    <t>Incubator Zeeland</t>
  </si>
  <si>
    <t>Stichting Incubator Zeeland</t>
  </si>
  <si>
    <t>Edisonweg 41 A5, 4382 NV, Vlissingen</t>
  </si>
  <si>
    <t>http://www.dok41.nl/</t>
  </si>
  <si>
    <t>Het project is, zoals de naam al verraadt een incubator of broedplaats voor startende ondernemers. Het betreft de renovatie en inrichting van een 6-tal vervallen loodsen op een bestaand bedrijventerrein in Vlissingen.</t>
  </si>
  <si>
    <t>PROJ-00867</t>
  </si>
  <si>
    <t>Nieuwe toepassingsmogelijkheden schelpengrit</t>
  </si>
  <si>
    <t>New utilizationpossibilities shellgrit</t>
  </si>
  <si>
    <t>Van der Endt-Louwerse B.V.</t>
  </si>
  <si>
    <t>Molenpolderweg 48, 4401 NR, Yerseke</t>
  </si>
  <si>
    <t>http://www.vde-shells.com/</t>
  </si>
  <si>
    <t>Toepassing voor schelpengrit te vinden anders dan als toevoeging in de pluimveehouderij ter verbetering van de eischaal- kwaliteit. Dit moet leiden tot een nieuwe product-markt combinatie.</t>
  </si>
  <si>
    <t>PROJ-00868</t>
  </si>
  <si>
    <t>Technocollege/de Werelden</t>
  </si>
  <si>
    <t>Stichting DaCapo College</t>
  </si>
  <si>
    <t>Valkstraat 4, 6135 GC, Sittard</t>
  </si>
  <si>
    <t>http://www.dacapo-college.nl/</t>
  </si>
  <si>
    <t>Het project beoogt een leeromgeving te creëren die optimaal aansluit bij de wensen van het bedrijfsleven in de regio Sittard-Geleen.</t>
  </si>
  <si>
    <t>PROJ-00870</t>
  </si>
  <si>
    <t>Bolwerk St. Jan</t>
  </si>
  <si>
    <t>Bulwark St. Jan</t>
  </si>
  <si>
    <t>https://www.s-hertogenbosch.nl/</t>
  </si>
  <si>
    <t>De doelstelling is het opnieuw beleefbaar maken van de stadsentree door de reconstructie van het bolwerk met diverse ruimten voor informatieve, educatieve en commerciële activiteiten.</t>
  </si>
  <si>
    <t>PROJ-00873</t>
  </si>
  <si>
    <t>Tidal energy from the Oosterschelde Stormvloedkering</t>
  </si>
  <si>
    <t>DEN OEVER</t>
  </si>
  <si>
    <t>http://www.tocardo.com/</t>
  </si>
  <si>
    <t>Het GOSK samenwerkingsverband beoogt een praktische bijdrage te leveren aan economische opwekking van duurzame energie. Hierbij wordt gedacht aan de inzet van de Oosterschelde Stormvloedkering.</t>
  </si>
  <si>
    <t>Nieuwe generatie kolomboormachines</t>
  </si>
  <si>
    <t>New generation pillar drills</t>
  </si>
  <si>
    <t>Creusen Metalworking Machines B.V.</t>
  </si>
  <si>
    <t>http://www.creusen.nl/</t>
  </si>
  <si>
    <t>Het ontwerp van de nieuwe generatie kolomboormachine is zeer complex, omdat diverse modules eenvoudig (naar wens van de klant) moeten kunnen worden aangesloten. Bovendien dient er met een zeer lage boortolerantie geboord worden. Om dit bij de afnemer te bevorderen is onderzoek vereist naar integratie van een boorinformatiesysteem. Dit systeem moet de gebruiker informatie geven over bijvoorbeeld de boordiepte, het toerental, het materiaalsoort, de koelstatus, het koppel en het afgenomen vermogen. Aan de hand van deze informatie begeleidt de kolomboormachine de gebruiker bij het uitvoeren van een specifieke boortaak.</t>
  </si>
  <si>
    <t>PROJ-00875</t>
  </si>
  <si>
    <t>Samenwerking en efficiënter proces bij Van Houte</t>
  </si>
  <si>
    <t>Coöperation and more efficient process at Van Houte</t>
  </si>
  <si>
    <t>Bouwbedrijf Mart van Houte B.V.</t>
  </si>
  <si>
    <t>Pluimpotweg 21B, 4695 RS, Sint-Maartensdijk</t>
  </si>
  <si>
    <t>http://www.vanhoutebouw.nl/</t>
  </si>
  <si>
    <t>Het doel van het proces is om de werkprocessen beter te organiseren en medewerkers een participerende rol te bieden. Het project is erop gericht om de werkomgeving en werkprocessen bij Bouwbedrijf Mart van Houte B.V. te verbeteren om tot een productieve en flexibele organisatie te komen. Hierbij zullen de medewerkers zoveel mogelijk worden betrokken en gestimuleerd om mee te denken aan verbetervoorstellen. Het dagelijks werk wordt daardoor interessanter met meer verantwoordelijkheden en inspraak. Concreet gezegd wil het bouwbedrijf 10 tot 20% efficiënter gaan werken, wat neerkomt op 10 tot 20 % meer omzet verzetten met hetzelfde personeel. Daarnaast zal de doorlooptijd worden verkort.</t>
  </si>
  <si>
    <t>PROJ-00876</t>
  </si>
  <si>
    <t>Human Capital in de Wijk</t>
  </si>
  <si>
    <t>Human Capital in the Neighbourhood</t>
  </si>
  <si>
    <t xml:space="preserve">Vergoten aantal startende ondernemers, verbeteren huisvesting in wijken, verbeteren aansluiting </t>
  </si>
  <si>
    <t>PROJ-00877</t>
  </si>
  <si>
    <t>Linssen Fast Transit</t>
  </si>
  <si>
    <t>Haalbaarheidsonderzoek naar een nieuw te ontwikkelen rompvorm waarmee een hogere snelheid behaald kan worden (24 knopen) met behoud van comfort en volume van een waterverplaatser.</t>
  </si>
  <si>
    <t>PROJ-00881</t>
  </si>
  <si>
    <t>Talentontplooiing en participerende aansturing</t>
  </si>
  <si>
    <t>Talentdevelopment and participating directing</t>
  </si>
  <si>
    <t>Het verbeteren van het productieproces. Verhogen van de kwantiteit door minder uitval en verbeterde werkprocessen. Verbeteren van de kwaliteit door meer verantwoording op werkvloer. Verbeteren van het werkklimaat door een geoptimaliseerde aansturing.</t>
  </si>
  <si>
    <t>PROJ-00882</t>
  </si>
  <si>
    <t>Een verkenning naar product- en procesinnovatie voor Bladgroenteverwerking</t>
  </si>
  <si>
    <t>An exploration to process- and productinnovation for leaf vegetables</t>
  </si>
  <si>
    <t>Onderzoek naar mogelijkheden tot een succesvolle marktintroductie van een innovatieve productielijn voor de verwerking van bladgroenten.</t>
  </si>
  <si>
    <t>PROJ-00883</t>
  </si>
  <si>
    <t>Efficiënty verbetering door slimmer werken</t>
  </si>
  <si>
    <t>Efficiency improvement by smarter working</t>
  </si>
  <si>
    <t>EJA Mechanics B.V.</t>
  </si>
  <si>
    <t>http://www.eja.nl/</t>
  </si>
  <si>
    <t>Middels analyses van productiemiddelen en processen een gedegen beeld te krijgen van het verbeterpotentieel. Er wordt gekeken naar de organisatie van werkprocessen en er zal worden geanalyseerd waar verliezen optreden en hoe deze te reduceren zijn. Uiteindelijk wil aanvrager naar een situatie toe met hoge flexibiliteit en gelijke of hogere productiviteit. Vanzelfsprekend mag de kwaliteit hier niet onder leiden. De doelgroep van dit project is lijn 3. Deze lijn is de enige lijn waarop het nieuwe product kan worden geproduceerd. Er is hier echte sprake van grote inefficiëntie. Door een betere inzet van de bestaande werknemers en slimme hulpmiddelen kan neit alleen de efficiëntie worden verhoogd, maar kunnen ook op arbeidsomstandigheden worden verbeterd. Zie voor nadere uitwerking het projectplan.</t>
  </si>
  <si>
    <t>PROJ-00884</t>
  </si>
  <si>
    <t>Kustlaboratorium en coöperatief Broedhuis</t>
  </si>
  <si>
    <t>Coastal laboratory and cooperative Breedinghouse</t>
  </si>
  <si>
    <t>Stichting Het Zeeuwse Landschap</t>
  </si>
  <si>
    <t>Brugstraat 51, 4475 AN, Wilhelminadorp</t>
  </si>
  <si>
    <t>WILHELMINADORP</t>
  </si>
  <si>
    <t>http://www.hetzeeuwselandschap.nl/</t>
  </si>
  <si>
    <t>Doelstelling is om een voorbeeld te realiseren van een kustzone die de nieuwste inzichten op het gebied van kustveiligheid combineert met duurzame aquacultuur in een landschappelijke en ecologisch waardevol kader. Daarnaast het ontwikkelen van een nieuwe competitieve economische sector gebaseerd op de binnendijkse productie van zagers, zeetong, schelpdieren en zilte gewassen in harmonie met zilte natuur.</t>
  </si>
  <si>
    <t>PROJ-00885</t>
  </si>
  <si>
    <t>OPStart Fhealinc</t>
  </si>
  <si>
    <t>StartUP Fhealinc</t>
  </si>
  <si>
    <t>Het project OPStart Fhealinc is gericht op het verweven en versterken van toegepast onderzoek, onderwijs en bedrijvigheid op het gebied van voeding &amp; gezondheid en de ontwikkeling van concrete producten. Aanvrager is gemeente 's Hertogenbosch, penvoerder HAS Kennistransfer. Het samenwerkingsverband bestaat uit Avans, ZLTO, Jeroen Bosch Ziekenhuis, HAS Den Bosch en HAS Kennistransfer.</t>
  </si>
  <si>
    <t>PROJ-00886</t>
  </si>
  <si>
    <t>Bouwen met Vlas</t>
  </si>
  <si>
    <t>Building with Flax</t>
  </si>
  <si>
    <t>Van de Bilt Zaden en Vlas BV</t>
  </si>
  <si>
    <t>Langeweg 26, 4541 PC, Sluiskil</t>
  </si>
  <si>
    <t>SLUISKIL</t>
  </si>
  <si>
    <t>http://www.vandebiltzadenvlas.com/</t>
  </si>
  <si>
    <t>Ontwikkelen van bouwproducten op basis van vlasvezelcomposiet</t>
  </si>
  <si>
    <t>PROJ-00887</t>
  </si>
  <si>
    <t>Ultra low weight platform</t>
  </si>
  <si>
    <t>Het doel van dit machineconcept is om een combinatie te maken van de Diverto kinematiek met beschikbare hefinrichting en aftakas, packaging, hybride aandrijving, besturing, speciale banenfuncties, frames, vering en joystick functies. Dit moet resulteren in een 3-1 machine die compleet vernieuwend is en die momenteel nog niet door anderen op de markt gebracht is of wordt. Het totaal moet specifiek voor het gebruik bij park- en tuinonderhoud toepasbaar alsmede ook voor golfbanen. Doelstelling van deze machine is vervanging van 3 op zichzelf staande machines. Door deze nieuwe ontwikkeling is er maar 1 machine nodig.</t>
  </si>
  <si>
    <t>PROJ-00890</t>
  </si>
  <si>
    <t>Transformatietraject Hoppenbrouwers rondom het autoschadeherstelproces</t>
  </si>
  <si>
    <t>Transformation trajectory Hoppenbrouwers regarding the carrepairprocess</t>
  </si>
  <si>
    <t>Autoschadebedrijf Hoppenbrouwers B.V.</t>
  </si>
  <si>
    <t>Van Konijnenburgweg 41, 4612 PL, Bergen op Zoom</t>
  </si>
  <si>
    <t>http://www.absautoherstel.nl/page/vestigingen/noord-brabant/hoppenbrouwers</t>
  </si>
  <si>
    <t>De activiteiten van de aanvrager zijn gericht op verkorting van de doorlooptijden en een flexibelere inzet van de medewerkers. Hierdoor kan de onderneming doorgroeien in omzet en bijdragen aan het scheppen van extra werkgelegen heid in de regio. Een uitbreiding van het personeelsbestand met 2 à 3 fte wordt beoogd.</t>
  </si>
  <si>
    <t>PROJ-00899</t>
  </si>
  <si>
    <t>Van Kader naar Lean</t>
  </si>
  <si>
    <t>From Kader to Lean</t>
  </si>
  <si>
    <t>Logrikon B.V.</t>
  </si>
  <si>
    <t>Distributieweg 84906 AD, Oosterhout</t>
  </si>
  <si>
    <t>Hoe een organisatie beter haar processen kan organiseren en uitvoeren. Daarnaast verhogen arbeidsvreugde van de medewerkers.</t>
  </si>
  <si>
    <t>PROJ-00901</t>
  </si>
  <si>
    <t>Implementeren van POLCA</t>
  </si>
  <si>
    <t>Implementing of POLCA</t>
  </si>
  <si>
    <t>Metaalwerken Bergen op Zoom B.V.</t>
  </si>
  <si>
    <t>Bongaertsweg 8, 4612 PL, Bergen op Zoom</t>
  </si>
  <si>
    <t>http://www.bozgroup.nl/index.php/nl/</t>
  </si>
  <si>
    <t>Middels implementatie van POLCA de werkprocessen binnen de BOZ Group te optimaliseren en daardoor de werkdruk op het personeel te verlagen en het plezier in het werkt doen toenemen. Hierbij zullen alle medewerkers betrokken worden middels informatiesessies en trainingen. Het dagelijks werk wordt daardoor interessanter, met meer verantwoordelijkheden en betere communicatie tussen werknemers onderling. Dit versterkt uiteindelijk ook de binding met de werkgever en levert een belangrijke bijdrage aan de sociale innovatie van de medewerkers.</t>
  </si>
  <si>
    <t>PROJ-00903</t>
  </si>
  <si>
    <t>Organisatie 2011</t>
  </si>
  <si>
    <t>Organisation 2011</t>
  </si>
  <si>
    <t>Van der Zalm Nuth BV</t>
  </si>
  <si>
    <t>Horselstraat 7, 6361 HC, Nuth</t>
  </si>
  <si>
    <t>NUTH</t>
  </si>
  <si>
    <t>http://www.vanderzalm.eu/</t>
  </si>
  <si>
    <t>Het verbeteren van de productiviteit en de efficiency binnen de onderneming door optimalisering van de interne werk processen en door optimale benutting van de competenties van de medewerkers.</t>
  </si>
  <si>
    <t>PROJ-00904</t>
  </si>
  <si>
    <t>Onderzoek naar haalbaarheid overal wiskundig model flexpicken</t>
  </si>
  <si>
    <t>Reserach to the feasibility of the overall mathmatical model flexpicking</t>
  </si>
  <si>
    <t>Budé Innovatie Solutions BV</t>
  </si>
  <si>
    <t>Karveelweg 3, 6222 NJ, Maastricht</t>
  </si>
  <si>
    <t>http://www.bude.com/nl/bgr/home/</t>
  </si>
  <si>
    <t>Door deze ontwikkeling is het mogelijk om grotere projecten met singlepickers te verwerven</t>
  </si>
  <si>
    <t>PROJ-00906</t>
  </si>
  <si>
    <t>Sociale Innovatie De Voogd Grijpskerke "Naar coachend leiderschap en zelfsturing"</t>
  </si>
  <si>
    <t>Social Innovation De Voogd Grijpskerke "To coaching leadership and selfdirecting"</t>
  </si>
  <si>
    <t>Aannemingsbedrijf De Voogd Grijpskerke B.V.</t>
  </si>
  <si>
    <t>Hondegemsweg 25, 4364 RA, Grijpskerke</t>
  </si>
  <si>
    <t>GRIJPSKERKE</t>
  </si>
  <si>
    <t>http://www.devoogdgrijpskerke.nl/</t>
  </si>
  <si>
    <t>Het optimaliseren van de organisatie en het professionaliseren van het personeel, zowel managers als medewerkers.</t>
  </si>
  <si>
    <t>PROJ-00907</t>
  </si>
  <si>
    <t>Coöperatieve competenties</t>
  </si>
  <si>
    <t>Coöperative competences</t>
  </si>
  <si>
    <t>Frigé</t>
  </si>
  <si>
    <t>Aziëlaan 1, 6199 AG, Maastricht-Airport</t>
  </si>
  <si>
    <t>http://www.frige.nl/nl/home/index.aspx</t>
  </si>
  <si>
    <t>PROJ-00909</t>
  </si>
  <si>
    <t>Haalbaarheidonderzoek zonnecel toplaag</t>
  </si>
  <si>
    <t>Feasibilityresearch solarcell top layer</t>
  </si>
  <si>
    <t>SolarExcel B.V.</t>
  </si>
  <si>
    <t>Keizersveld 30, 5803 AN, Venray</t>
  </si>
  <si>
    <t>http://www.solarexcel.nl</t>
  </si>
  <si>
    <t>Solaxexcel wil met behulp van externe partijen een technisch haalbaarheidsonderzoek uitvoeren om de slaagkans van de ontwikkeling, bouw en marktintroductie van een nieuwe zonneceltoplaag, waarmee de reflectie van de zonnecellen wordt teruggedrongen naar bijna 0 % te vergroten. Reflectie bij zonnecellen bedraagt opdit moment nog tussen de 8-20% Door het wegnemen van de reflectie zal het rendement van de zonnecel aanzienlijk toenemen</t>
  </si>
  <si>
    <t>PROJ-00910</t>
  </si>
  <si>
    <t>Duurzaamheid en produceerbaarheid zonnecel toplaag</t>
  </si>
  <si>
    <t>Durability and producability solar cell top layer</t>
  </si>
  <si>
    <t>Solarexcel wil met behulp van externe partijen, in de vorm van een technisch haalbaarheidsonderzoek, de slaagkans van de ontwikkeling bouw en marktintroductie van een nieuwe zonneceltoplaag, waarmee de reflectie van zonnecellen van een nieuwe zonneceltoplaag wordt teruggedrongen naar bijna 0 % vergroten. Refelctie bij zonnecellen bedraagt op dit moment nog tussen de 8-20%. Door het wegnemen van de reflectie zal het rendement van de zonnecel aanzienlijk toenemen.</t>
  </si>
  <si>
    <t>PROJ-00911</t>
  </si>
  <si>
    <t>Onbemande helikopter voor stedelijke gebieden</t>
  </si>
  <si>
    <t xml:space="preserve">Remote controlled helicopter for urban areas </t>
  </si>
  <si>
    <t>Geocopter B.V.</t>
  </si>
  <si>
    <t>Olivier van Noortweg 7, 5928 LX, Venlo</t>
  </si>
  <si>
    <t>http://www.epicos.com/EPCompanyProfileWeb/GeneralInformation.aspx?id=664</t>
  </si>
  <si>
    <t>Profileren van Zuid-Nederland als een toptechnologische regio . Met het stimuleren van Geocopter vanuit de Adviesregeling wordt aan de hoofd- en subdoelstellingen van OP-Zuid voldaan: - Het ontwikkelingstraject bevat innovatieve elementen met een hoog technologisch karakter; - Geocopter haalt externe kennis in huis, past deze toe en genereert hieruit omzet; - Geocopter is een startend (&lt; 5 jr.) MKB bedrijf met ambitieuze maar realistische ondernemers; - De nieuwe te ontwikkelen onbemande helikopter vult een behoefte in de markt; - De bijdrage stimuleert innovatie en verhoogt het innovatieve vermogen; - Het project versterkt de concurrentiepositie en draagt bij aan de continuïteit van het bedrijf; - Het project zorgt voor extra werkgelegenheid binnen het bedrijf</t>
  </si>
  <si>
    <t>PROJ-00912</t>
  </si>
  <si>
    <t>Zuig- afzakmachine t.b.v. asbest</t>
  </si>
  <si>
    <t>Suction and prolapsemachine for asbetosremoval</t>
  </si>
  <si>
    <t>X-Itrac Benelux V.O.F.</t>
  </si>
  <si>
    <t>Vriesdonk 7, 4907 XR, Oosterhout</t>
  </si>
  <si>
    <t>Het ontwikkelen van een zuig-afzakmachine tbv asbest waarmee zeer snel, op een ergonomisch verantwoorde wijze, alle noodzakelijk te verwijderen met asbest vervuild stof, as en stukjes materiaal kunnen worden opgezogen en betrouwbaar en veilig worden opeslagen in Big Bags zonder dat asbestdeeltjes kunnen ontsnappen.</t>
  </si>
  <si>
    <t>PROJ-00914</t>
  </si>
  <si>
    <t>MVP: Realisatie kennis-, innovatie en Leer- werkomgeving</t>
  </si>
  <si>
    <t>MVP: realisation knowledge-, innovation and study-work environment</t>
  </si>
  <si>
    <t>De inrichting en exploitatie van een kennis -en innovatiecentrum, inclusief een leer-werk/onderzoeksomgeving als hart van het Maintenance Valuepark. Het centrum initieert, stimuleert en begeleidt open innovatie en biedt een moderne praktijkomgeving aan voor onderwijs en bijscholing. De output is het tegengaan van de vergrijzing in de sector en de introductie van nieuwe maintenance services.</t>
  </si>
  <si>
    <t>PROJ-00915</t>
  </si>
  <si>
    <t>Gubbels-21e eeuw</t>
  </si>
  <si>
    <t>Gubbels- 21st century</t>
  </si>
  <si>
    <t>Elbert Gubbels &amp; Zonen B.V.</t>
  </si>
  <si>
    <t>Oude Trambaan 27a, 6049 GT,  HERTEN</t>
  </si>
  <si>
    <t>http://www.gubbelspipes.com/nl/</t>
  </si>
  <si>
    <t>Het optimaliseren van de productiviteit en de efficiëncy binnen de onderneming door geheel of gedeeltelijke vernieuwing van de interne werkprocessen welke zullen worden afgestemd op optimale benutting van de vaardigheden en competenties van de medewerkers.</t>
  </si>
  <si>
    <t>PROJ-00916</t>
  </si>
  <si>
    <t>Verbetering van de huidige arbeidsproductiviteit en concurrentiepositie door een reorganisatie en verdere optimalisatie van de huidige arbeid- en werkprocessen.</t>
  </si>
  <si>
    <t>PROJ-00917</t>
  </si>
  <si>
    <t>Antonissen Interieurbouw B.V.</t>
  </si>
  <si>
    <t>Minervum 7359, 4817 ZH, Breda</t>
  </si>
  <si>
    <t>http://www.antonissen.nl/</t>
  </si>
  <si>
    <t>Taken en verantwoordelijkheden personeel verhelderen. Door het toedelen van taken en verantwoordelijkheden ontstaan er functieprofielen. Deze dienen houvast te bieden en richting te geven aan de uit te voeren werkzaamheden. Daarnaast denkt denkt het management door eht personeel een bredere verantwoordelijkheid en rol te geven de gehele onderneming slagvaardiger, innovatiever en daardoor ook concurrerend zal zijn en blijven. Het management verwacht door meer verantwoordelijk heid bij medewerkers neer te leggen , meer ideeën en initiatieven door de medewerkers ingebracht zullen worden. De organisatie wil dit bereiken door te gaan werken met zelfsturende verbeterteams.</t>
  </si>
  <si>
    <t>PROJ-00918</t>
  </si>
  <si>
    <t>IMAX - Immuunsysteem versterkende arabinoxylanen uit tarwe</t>
  </si>
  <si>
    <t>IMAX - Immunesystem strengthening arabinoxylanes from wheat</t>
  </si>
  <si>
    <t>BioActor B.V.</t>
  </si>
  <si>
    <t>http://www.bioactor.com/</t>
  </si>
  <si>
    <t>Als direct gevolg van het project zal er extra personeel aangeworven worden. Daarnaast zal een deel van de subsidie aangewend worden om onderzoek uit te laten voeren bij de Universiteit Maastricht en het MUMC. De ultieme doelstel ling is om Kennis om te zetten in Kassa.</t>
  </si>
  <si>
    <t>PROJ-00919</t>
  </si>
  <si>
    <t>Smartwinch</t>
  </si>
  <si>
    <t>Hotraco Agri BV</t>
  </si>
  <si>
    <t>Stationsstraat 142, 5963 AC, Hegelsom</t>
  </si>
  <si>
    <t>http://www.hotraco-agri.com/nl</t>
  </si>
  <si>
    <t>In samenwerking met externe deskundigen de technische haalbaarheid te toetsen of de huidige, op standaard gelijkstroom en wisselstroommotoren gebaseerde ventilatiesystemen, vervangen kunnen worden met krachtige  software geregelde custom-made stappenmotoren met geïntegreerde pulsgevers en sensoren in de tandwielkast.</t>
  </si>
  <si>
    <t>PROJ-00920</t>
  </si>
  <si>
    <t>Kunststof pallets uit gemengde, opgeschuimde kunststof reststromen</t>
  </si>
  <si>
    <t>Plastic pallets from mixed, frothed plastic side streams</t>
  </si>
  <si>
    <t>Cradle to Cradle Products bv</t>
  </si>
  <si>
    <t>Nieuwstadterweg 21, 6136 KN, Sittard</t>
  </si>
  <si>
    <t>http://www.c2cp.com/</t>
  </si>
  <si>
    <t>Door het inzichtelijk maken van goedkopere alternatieven aan grondstoffen, alsmede het ter uitlocentïering beschermen van de voor het businessconcept specifieke IP, zal een uniek marktpositie gecreëerd kunnen worden.</t>
  </si>
  <si>
    <t>PROJ-00921</t>
  </si>
  <si>
    <t>Innoveren met Dyneema, van veiligheidsschoen tot vislijn</t>
  </si>
  <si>
    <t>Innovating with Dyneema, from safetyshoe to fishingline</t>
  </si>
  <si>
    <t>Eurofibers</t>
  </si>
  <si>
    <t>Withuisveld 8, 6226 NV, Maastricht</t>
  </si>
  <si>
    <t>http://eurofibers.com/</t>
  </si>
  <si>
    <t>Het onderzoeken van de technische en commerciële haalbaarheid van twee innovatieve toepassingen van Dyneema: de tussen zool en toe cap in veiligheidsschoenen en de gesponnen vislijn.</t>
  </si>
  <si>
    <t>PROJ-00923</t>
  </si>
  <si>
    <t>Beleidsplan</t>
  </si>
  <si>
    <t>Policy</t>
  </si>
  <si>
    <t>Klinkers Interieurproducties B.V.</t>
  </si>
  <si>
    <t>Burgemeester Visschersstraat 141, 6235 EB, Ulestraten</t>
  </si>
  <si>
    <t>ULESTRATEN</t>
  </si>
  <si>
    <t>http://www.klinkers.nl/</t>
  </si>
  <si>
    <t>Het verbeteren van de productiviteit en de efficiëncy binnen de onderneming door optimalisering van de interne werkprocessen en door optimale benutting van de competenties van de medewerkers.</t>
  </si>
  <si>
    <t>PROJ-00924</t>
  </si>
  <si>
    <t>Hotraco Group BV</t>
  </si>
  <si>
    <t>http://www.hotraco-group.com/nl</t>
  </si>
  <si>
    <t>Met de resultaten van deze sociale innovatie verwacht Hotraco Group in de toekomst de interne proceskosten te optimaliseren en tegelijkertijd haar kenniscapaciteit te verhogen en daardoor de concurrentiepositie van de Zuid Nederlandse maakindustrie positief te beïnvloeden. Door verbeterde werk-methodieken, kennismanagement met daarbij behorende competentie-ontwikkeling zal de bais voor toekomstige werkgelegenheid in deze sector geconsolideerd worden.</t>
  </si>
  <si>
    <t>PROJ-00925</t>
  </si>
  <si>
    <t>Ontwikkeling prototype residuverwijdering met VAM-residuce</t>
  </si>
  <si>
    <t>Development prototype residueremoval with VAM residue</t>
  </si>
  <si>
    <t xml:space="preserve">VAM-Watertech </t>
  </si>
  <si>
    <t>Monsterweg 64, 4454 AC, Borssele</t>
  </si>
  <si>
    <t>BORSSELE</t>
  </si>
  <si>
    <t>http://vam-watertech.com/?lang=nl</t>
  </si>
  <si>
    <t>Het ontwikkelen van een waterverbruik besparende, geïntegreerde was- en zuiveringsinstallatie, die er enerzijds voor zorgt dat producten uit de fruitteelt op het gebied van voedselveiligheid verbeterd worden door het in belangrijke mate reduceren van het residu van bestrijdingsmiddelen en die er anderzijds voor zorgt dat aan toekomstige lozingseisen wordt voldaan.</t>
  </si>
  <si>
    <t>PROJ-00927</t>
  </si>
  <si>
    <t>Innovatief organiseren op de kokerij bij Napoleon</t>
  </si>
  <si>
    <t>Innovative organising on the catering at Napoleon</t>
  </si>
  <si>
    <t>De doelstelling van dit project is erop gericht de werkprocessen op de kokerij bij Napoleon te verbeteren om tot een productieve en flexibele organisatie te komen. Hierbij zullen de medewerkers zoveel mogelijk worden betrokken en gestimuleerd om mee te denken aan verbetervoorstellen. Het dagelijkse werk wordt daardoor interessanter met meer verantwoordelijkheden en inspraak.</t>
  </si>
  <si>
    <t>PROJ-00928</t>
  </si>
  <si>
    <t>Kwaliteitsimpuls II centrum Helmond</t>
  </si>
  <si>
    <t>Qualityimpulse II citycentre Helmond</t>
  </si>
  <si>
    <t>http://www.helmond.nl/</t>
  </si>
  <si>
    <t>Kwaliteitsverbetering van een aantal locaties in het centrum van Helmond, met het oog op economische meerwaarde en leefomgeving.</t>
  </si>
  <si>
    <t>PROJ-00929</t>
  </si>
  <si>
    <t>Sociale Innovatie (Feyter Industrial Services op weg naar de toekomst)</t>
  </si>
  <si>
    <t>Social Innovation ( Feyter Industrial Service prepares for the future)</t>
  </si>
  <si>
    <t>Feyter Industrial Services B.V.</t>
  </si>
  <si>
    <t>Meester F.J. Haarmanweg 17, 4538 AM, Terneuzen</t>
  </si>
  <si>
    <t>http://www.feyter.com/industrial</t>
  </si>
  <si>
    <t>Organisatie richting toekomst 'naar een hoger performance niveau te gaan tillen'</t>
  </si>
  <si>
    <t>PROJ-00930</t>
  </si>
  <si>
    <t>Ozeon Design Gevels</t>
  </si>
  <si>
    <t>Ozeon Design Housefronts</t>
  </si>
  <si>
    <t>Ozeon</t>
  </si>
  <si>
    <t>Windmolen 46, 6003 BK, Weert</t>
  </si>
  <si>
    <t>http://ozeon.nl/</t>
  </si>
  <si>
    <t>Technische ontwikkelingen en testen t.b.v. haalbaarheid. Opstellen van de specificaties - markttesten prototypes t.b.v. input technische haalbaarheid - Onderzoek naar normeringen en certificeringen (NL, B, D, Fr, Sp, UK) - Advies en definitie logistiek en productie proces - Applicatietechnieken ontwikkelen inclusief testopstellingen - Testmodellen t.b.v. onderzoek certificeringseisen - Laboratorium testen t.b.v. onderzoeken certificeringseisen</t>
  </si>
  <si>
    <t>PROJ-00931</t>
  </si>
  <si>
    <t>Metabole gezondheidsbevorderaar voor mensen</t>
  </si>
  <si>
    <t>Metabolic  healthimprover for humans</t>
  </si>
  <si>
    <t>Imedia Pharma B.V.</t>
  </si>
  <si>
    <t>Handelsweg 7, 6114 BR, Susteren</t>
  </si>
  <si>
    <t>SUSTEREN</t>
  </si>
  <si>
    <t>Imedia Pharma BV wil op detacheringsbasis onderzoek laten verrichten naar effectieve stimulering van het natuurlijk (GF) mechanisme gericht op het ontwikkelen en vermarkten metabole gezondheidsbevorderaars in de vorm van voedingssupplementen / additieven / medicijnen.</t>
  </si>
  <si>
    <t>PROJ-00932</t>
  </si>
  <si>
    <t>Ontwikkeling van de Matrix Structuur</t>
  </si>
  <si>
    <t>Development of the Matrix Structure</t>
  </si>
  <si>
    <t>ARTEC Interim B.V.</t>
  </si>
  <si>
    <t>Boulevard Bankert 230, 4382 AC, Vlissingen</t>
  </si>
  <si>
    <t>http://www.artec-groep.nl/</t>
  </si>
  <si>
    <t>Artec ziet vele mogelijkheden in de markt voor het uitbreiden van haar dienstverlening tot een full service concept. Om de diversiteit aan diensten te kunnen uitbreiden zonder aan kwaliteit en klantgerichtheid in te boeten moet de interne organisatie aan een aantal voorwaarden voldoen.</t>
  </si>
  <si>
    <t>PROJ-00934</t>
  </si>
  <si>
    <t>Simulatie-installatie</t>
  </si>
  <si>
    <t>Simulation-installation</t>
  </si>
  <si>
    <t>ErRaKal B.V.</t>
  </si>
  <si>
    <t>Voortstraat 4e, 6373 AW, Landgraaf</t>
  </si>
  <si>
    <t>LANDGRAAF</t>
  </si>
  <si>
    <t>http://www.errakal.nl/</t>
  </si>
  <si>
    <t>Haalbaarheidsondezoek naar de ontwikkeling van een simulatie-installatie voor het testen van instrumenten en appendages onder kritische omstandigheden, met als doel "slijtage/veroudering" te kunnen voorspellen en daarmee de veiligheid in de praktijk te verhogen.</t>
  </si>
  <si>
    <t>PROJ-00935</t>
  </si>
  <si>
    <t>Smart advertising mirror</t>
  </si>
  <si>
    <t>Admirror B.V.</t>
  </si>
  <si>
    <t>De Valkenberg 6, 6301 PM, Valkenburg</t>
  </si>
  <si>
    <t>VALKENBURG LB</t>
  </si>
  <si>
    <t>https://admirror.nl/</t>
  </si>
  <si>
    <t>De technische en economische haalbaarheid onderzoeken van een nieuwe reclamespiegel die van afstand aangestuurd kan aangestuurd kan worden en een overkoepelend managementsysteem onderzoeken.</t>
  </si>
  <si>
    <t>PROJ-00936</t>
  </si>
  <si>
    <t>€ 100.000,- woning</t>
  </si>
  <si>
    <t>€ 100.000,- house</t>
  </si>
  <si>
    <t>Haegens Vastgoed B.V.</t>
  </si>
  <si>
    <t>Kranestraat 33, 5961 GX, Horst</t>
  </si>
  <si>
    <t>De haalbaarheid onder bewijs te stellen van een woningbouwconcept waarbij voor een maximaal stichtingsbedrag van € 100.000 een complete, comfortabele, duurzame en energiezuinige woning gebouwd kan worden.</t>
  </si>
  <si>
    <t>PROJ-00937</t>
  </si>
  <si>
    <t>Integraal Incidentgestuurd Collectief Veiligheidssysteem Bedrijventerreinen (IICV)</t>
  </si>
  <si>
    <t>Integral Incidentdriven Collective Securitysystem Businessparks (IICV)</t>
  </si>
  <si>
    <t>Stichting Parkmanagement Westelijke Mijnstreek</t>
  </si>
  <si>
    <t>Poststraat 8, 6135 KR, Sittard</t>
  </si>
  <si>
    <t>http://www.parkmanagementwm.nl/</t>
  </si>
  <si>
    <t>Project is gericht op het creeren van een uitstekend vestigingsklimaat voor het aantrekken van ondernemingen door het installeren van een camerabeveiligingssysteem op enkele bedrijventerreinen in regio Sittard-Geleen.</t>
  </si>
  <si>
    <t>PROJ-00947</t>
  </si>
  <si>
    <t>Sociale Innovatie Mush Comb</t>
  </si>
  <si>
    <t>Social Innovation Mush Comb</t>
  </si>
  <si>
    <t>Mush Comb</t>
  </si>
  <si>
    <t>Nijverheidsstraat 2A, 5961 PJ, Horst</t>
  </si>
  <si>
    <t>http://www.mushroommachinery.com/</t>
  </si>
  <si>
    <t>Het optimaliseren van de productiviteit en de efficiency binnen de ondernemening door geheel of gedeeltelijke vernieuwing van de interne werkprocessen welke zullen worden afgestemd op optimale benutting van de vaardigheden en competenties van de werknemers.</t>
  </si>
  <si>
    <t>PROJ-00948</t>
  </si>
  <si>
    <t>Bruisend Waterplein Breda</t>
  </si>
  <si>
    <t>Bubbling Watersquare Breda</t>
  </si>
  <si>
    <t>Project met als doelstelling om de binnenhaven toegankelijker en aantrekkelijker te maken voor watersporttoerisme.</t>
  </si>
  <si>
    <t>PROJ-00950</t>
  </si>
  <si>
    <t>Inzet van zonne-energie voor de productie van PV-panelen</t>
  </si>
  <si>
    <t>Use of Solar-energy for the production of PV- panels</t>
  </si>
  <si>
    <t>http://www.rimastechnologygroup.com/nl/</t>
  </si>
  <si>
    <t>De innovatie beoogt de productie van zonnepanelen volledig zelfverzorgend mogelijk te maken. Dit is als concept nieuw in de markt. Rimas wil dit realiseren door: het combineren van zonnestroom en zonnewarmte, zodanig dat de installatie op het dak van een fabriek past; het ontwerpen van een energietechnisch optimaal gebouw, met focus op isolatie en koeling; het redesignen van de energieverbruikers in de productielijnen.</t>
  </si>
  <si>
    <t>PROJ-00953</t>
  </si>
  <si>
    <t>Ruggedize TV camera</t>
  </si>
  <si>
    <t>BV Nederlandse Instrumenten Companie "Nedinsco"</t>
  </si>
  <si>
    <t>Het ontwikkelen van een ruggedized TV camera voor Defensie toepassing</t>
  </si>
  <si>
    <t>PROJ-00954</t>
  </si>
  <si>
    <t>Productieproces zonnecel toplaag</t>
  </si>
  <si>
    <t>Productionprocess solarcell toplayer</t>
  </si>
  <si>
    <t>Het inhuren van een innovatiemedewerker voor onderzoek naar het productieproces van de toplaag en hechtpolymeren</t>
  </si>
  <si>
    <t>PROJ-00956</t>
  </si>
  <si>
    <t>Hands-on leren verbeteren van processen</t>
  </si>
  <si>
    <t>Hands-on learning process improvement</t>
  </si>
  <si>
    <t>Geelen Techniek B.V.</t>
  </si>
  <si>
    <t>Windmolenven 43, 6081 PJ, Haelen</t>
  </si>
  <si>
    <t>http://www.geelencounterflow.com/en</t>
  </si>
  <si>
    <t>Het 'hands-on' leren verbeteren van processen en daarmee het wijzigen van de werkwijzen versterkt de inhoudelijke competenties van de medewerkers. In plaats van uitsluitend de fabricage-werkzaamheden uit te voeren leren de medewerkers hoe ze deze werkzaamheden efficiënter, productiever en op een prettigere wijze kunnen uitvoeren. Het weken in een verbeter team aan de realisatie van gerichte, realiseerbare en acceptabele doelstellingen o.l.v. een teamleider en met begeleiding van een extern adviseur zorgt ervoor dat de dagelijkse arbeidsverhoudingen op een succesvolle manier wijzigen naar een flexibele, duidelijke en geaccepteerde vorm.</t>
  </si>
  <si>
    <t>PROJ-00959</t>
  </si>
  <si>
    <t>Van kennis hebben naar kennis delen</t>
  </si>
  <si>
    <t>From having knowledge to sharing knowledge</t>
  </si>
  <si>
    <t>Westenburg Assurantiën</t>
  </si>
  <si>
    <t>Claudius Prinsenlaan 111, 4817 HC, Breda</t>
  </si>
  <si>
    <t>http://www.westenburg.nl/</t>
  </si>
  <si>
    <t>Voorbereid zijn op de enorm veranderende markt met gedegen nieuwe business visie waarin de passie voor vak en klant aandacht krijgt.</t>
  </si>
  <si>
    <t>PROJ-00960</t>
  </si>
  <si>
    <t>Procesverbetering, gericht op interne werk- en taakverdeling</t>
  </si>
  <si>
    <t>Procesimprovement, focused on internal work- and taskassignment</t>
  </si>
  <si>
    <t>Groba B.V.</t>
  </si>
  <si>
    <t>Mangaanstraat 21, 6031 RT, Nederweert</t>
  </si>
  <si>
    <t>http://www.groba.eu/nl/</t>
  </si>
  <si>
    <t>Het realiseren van een verbeterde organisatie waarin het prettig werken is. Wanneer de medewerkers zichzelf beter kunnen ontplooien in een prettige werkomgeving ontstaan nieuwe ideeen, wordt de arbeidsproductiviteit verhoogd en ontstaan mogelijk nieuwe producten en product-marktcombinaties die de winstgevendheid van de onderneming vergroten.</t>
  </si>
  <si>
    <t>PROJ-00961</t>
  </si>
  <si>
    <t>Sociale innovatie 2012</t>
  </si>
  <si>
    <t>Social Innovation 2012</t>
  </si>
  <si>
    <t>In dit project worden met externe ondersteuning de strategische keuzes van Walk Aandrijftechniek als productspecialist in aandrijfsystemen concreet vertaald naar ambities en doelstellingen van de individuele werknemer. De invulling van deze persoonlijke ambities en doelstellingen, moeten resulteren in nieuwe, verbeterde werkprocessen.</t>
  </si>
  <si>
    <t>PROJ-00963</t>
  </si>
  <si>
    <t>Trento Toolbox</t>
  </si>
  <si>
    <t>Trento Engineering B.V.</t>
  </si>
  <si>
    <t>Roda J.C. Ring 101A, 6466 NH, Kerkrade</t>
  </si>
  <si>
    <t>http://www.trento-engineering.nl/</t>
  </si>
  <si>
    <t>Door in te zetten op procesverbetering kan Trento de productiviteit verhogen, groeien en investeren in eigen ontwikke lingen en innovaties waardoor de onderneming weer verder kan groeien. Dit heeft een positief effect op de werkgelegenheid in Zuid-Nederland.</t>
  </si>
  <si>
    <t>PROJ-00965</t>
  </si>
  <si>
    <t>Merba werkt aan procesverbetering door de inzet van het talent van haar medewerkers!</t>
  </si>
  <si>
    <t>Merba works on processimprovement by using the talent of her employees!</t>
  </si>
  <si>
    <t>Banketbakkerij Merba B.V.</t>
  </si>
  <si>
    <t>Wilhelminakanaal Noord 2, 4902 VR, Oosterhout</t>
  </si>
  <si>
    <t>http://www.merba.com/pages/homepage.aspx</t>
  </si>
  <si>
    <t>Het rendement verhogen door te werken aan het verbeteren van de leercultuur van de organisatie waardoor de medewerkers een grotere zelfstandigheid en zelfstartendheid krijgen en verantwoordelijkheid nemen en samenwerken een vanzelfsprekendheid is.</t>
  </si>
  <si>
    <t>PROJ-00967</t>
  </si>
  <si>
    <t>Verhoogde output door slimmer werken</t>
  </si>
  <si>
    <t>Higher output by smarter working</t>
  </si>
  <si>
    <t>PROJ-00972</t>
  </si>
  <si>
    <t>Invoering zelfsturende flexteams</t>
  </si>
  <si>
    <t>Introduction selfdirecting flexteams</t>
  </si>
  <si>
    <t>Lezzet Grill</t>
  </si>
  <si>
    <t>Markt 61, 6211 CL, Maastricht</t>
  </si>
  <si>
    <t>http://www.lezzetgrill.nl/</t>
  </si>
  <si>
    <t>PROJ-00983</t>
  </si>
  <si>
    <t>Invoering zelfsturende flexteams in de fitnessbranche</t>
  </si>
  <si>
    <t>Introduction selfdirecting flexteams in the fitnessbranche</t>
  </si>
  <si>
    <t>Wellnesscentre Anco BV</t>
  </si>
  <si>
    <t>Venrayseweg 114, 5961 AJ, Horst aan de Maas</t>
  </si>
  <si>
    <t>http://www.ancolifestylecentre.nl/</t>
  </si>
  <si>
    <t>PROJ-00988</t>
  </si>
  <si>
    <t>Metabole gezondheidsbevorderaar voor mensen, deel 2</t>
  </si>
  <si>
    <t>Metabolic  healthimprover for humans, part 2</t>
  </si>
  <si>
    <t>PROJ-00993</t>
  </si>
  <si>
    <t>Vermogensgestabiliseerde elektrische rolstabilisatie met energieterugwinning</t>
  </si>
  <si>
    <t>Yieldstabilising electric rollstabilisation with energy recovery</t>
  </si>
  <si>
    <t>Quantum Controls B.V.</t>
  </si>
  <si>
    <t>Industriestraat 5, 6361 HD, Nuth</t>
  </si>
  <si>
    <t>http://www.quantumcontrols.nl/</t>
  </si>
  <si>
    <t>PROJ-00999</t>
  </si>
  <si>
    <t>Leak Tite Pro Filterdoek, doorontwikkeling van lekkagevrije filtertechniek voor filterpresen</t>
  </si>
  <si>
    <t>Leak Tite Pro Filtercloth, continued development of leakfree filteringtechnology for filterpresses</t>
  </si>
  <si>
    <t>Limburg Filter BV</t>
  </si>
  <si>
    <t>Weustenraadstraat 7, 6217 HZ, Maastricht</t>
  </si>
  <si>
    <t>http://www.limburgfilter.com/</t>
  </si>
  <si>
    <t>PROJ-01000</t>
  </si>
  <si>
    <t>Visualisatie van geluid en trillingen in slag- en blaasinstrumenten</t>
  </si>
  <si>
    <t>Visualisation of sound and vibrations in percussion- and wind instruments</t>
  </si>
  <si>
    <t>Adams Paukenfabriek B.V.</t>
  </si>
  <si>
    <t>Branskamp 4, 6014 CB, Ittervoort</t>
  </si>
  <si>
    <t>THORN</t>
  </si>
  <si>
    <t>https://secure.adams-music.com/</t>
  </si>
  <si>
    <t>PROJ-01002</t>
  </si>
  <si>
    <t>Combi-warmtewisselaar</t>
  </si>
  <si>
    <t>Combi-warmthchanger</t>
  </si>
  <si>
    <t>Demetal Design B.V.</t>
  </si>
  <si>
    <t>Blauwwater 9-D, 5951 DB, Belfeld</t>
  </si>
  <si>
    <t>http://demetal.nl/index.php</t>
  </si>
  <si>
    <t>PROJ-01004</t>
  </si>
  <si>
    <t>KiloFlow GMP</t>
  </si>
  <si>
    <t>PROJ-01005</t>
  </si>
  <si>
    <t>Ultrasound Tissue Characterisation</t>
  </si>
  <si>
    <t>UTC Imaging B.V.</t>
  </si>
  <si>
    <t>Kruisstraat 65, 6171 GD, Stein</t>
  </si>
  <si>
    <t>STEIN LB</t>
  </si>
  <si>
    <t>http://utcimaging.com/</t>
  </si>
  <si>
    <t>PROJ-01006</t>
  </si>
  <si>
    <t>Ontwikkeling explosie-ontlastluik</t>
  </si>
  <si>
    <t>Development explosion-reliefhatch</t>
  </si>
  <si>
    <t>Staalmeesters</t>
  </si>
  <si>
    <t>Geijsterseweg 12, 5861 BL, Wanssum</t>
  </si>
  <si>
    <t>WANSSUM</t>
  </si>
  <si>
    <t>http://www.staalmeesters.nl/</t>
  </si>
  <si>
    <t>PROJ-01007</t>
  </si>
  <si>
    <t>Ontwikkeling van een lasersorteermachine t.b.v. schelpdieren</t>
  </si>
  <si>
    <t>Development of a lasersortingmachine for shell fish</t>
  </si>
  <si>
    <t>Roem van Yerseke B.V.</t>
  </si>
  <si>
    <t>Groeninx van Zoelenstraat 35, 4401 KZ, Yerseke</t>
  </si>
  <si>
    <t>http://zeelandsroem.nl/</t>
  </si>
  <si>
    <t>PROJ-01010</t>
  </si>
  <si>
    <t>Filtropa CNC Filtermes</t>
  </si>
  <si>
    <t>Filtropa CNC Filterknife</t>
  </si>
  <si>
    <t>Filtropa B.V.</t>
  </si>
  <si>
    <t>Schoenerweg 32, 6222 NX, Maastricht</t>
  </si>
  <si>
    <t>http://www.filtropa.com/</t>
  </si>
  <si>
    <t>PROJ-01011</t>
  </si>
  <si>
    <t xml:space="preserve">Ontsluiting Internationale School Eindhoven (ISE) op het regionaal wegennet </t>
  </si>
  <si>
    <t>Accesibility International School Eindhoven (ISE) with the regional roads</t>
  </si>
  <si>
    <t>PROJ-01013</t>
  </si>
  <si>
    <t>Lossysteem met Watertight Belt Doors</t>
  </si>
  <si>
    <t>Offloadsystem with Watertight Belt Doors</t>
  </si>
  <si>
    <t>Cemilas B.V.</t>
  </si>
  <si>
    <t>Nijverheidsweg 38, 4695 RC, Sint-Maartensdijk</t>
  </si>
  <si>
    <t>http://www.cemilas.nl/</t>
  </si>
  <si>
    <t>PROJ-01014</t>
  </si>
  <si>
    <t>Integratie van het gescheiden afvoeren van champost in de praktijk</t>
  </si>
  <si>
    <t>Integration of the seperated discharge of champost in reality</t>
  </si>
  <si>
    <t>Gesitrans B.V.</t>
  </si>
  <si>
    <t>Rouwkuilenweg 43, 5813 BH, Ysselsteyn</t>
  </si>
  <si>
    <t>http://www.gesitrans.nl/</t>
  </si>
  <si>
    <t>PROJ-01015</t>
  </si>
  <si>
    <t>Choice, reversible steriliteit</t>
  </si>
  <si>
    <t>Choice, reversible sterilisation</t>
  </si>
  <si>
    <t>Kiva Ecology</t>
  </si>
  <si>
    <t>Op Den Bergen 10, 5975 NS, Sevenum</t>
  </si>
  <si>
    <t>SEVENUM</t>
  </si>
  <si>
    <t>http://www.kivaproducts.nl/</t>
  </si>
  <si>
    <t>PROJ-01016</t>
  </si>
  <si>
    <t>Doorontwikkeling Campus Food &amp; Health s' Hertogenbosch</t>
  </si>
  <si>
    <t>Continued development Campus Food &amp; Health 's Hertogenbosch</t>
  </si>
  <si>
    <t>PROJ-01019</t>
  </si>
  <si>
    <t>Stimuleren financiële zelfredzaamheid MKB bedrijven</t>
  </si>
  <si>
    <t>Stimulating financial self-sustainability SME's</t>
  </si>
  <si>
    <t>PROJ-01020</t>
  </si>
  <si>
    <t>Breda Broeit, transformatie van het Havenkwartier</t>
  </si>
  <si>
    <t>Breda brews, transformation of the Harbourquarter</t>
  </si>
  <si>
    <t>PROJ-01021</t>
  </si>
  <si>
    <t>Turbo Deegkneder</t>
  </si>
  <si>
    <t>Turbo Doughkneader</t>
  </si>
  <si>
    <t>Sobatech B.V.</t>
  </si>
  <si>
    <t>Karveelweg 9, 6222 NJ, Maastricht</t>
  </si>
  <si>
    <t>http://www.sobatech.com/</t>
  </si>
  <si>
    <t>PROJ-01022</t>
  </si>
  <si>
    <t>Geef kleur aan verkenning</t>
  </si>
  <si>
    <t>Give color to exploration</t>
  </si>
  <si>
    <t>PROJ-01026</t>
  </si>
  <si>
    <t>Nemesis 5000, high end hardheidsmeter met een krachtbereik van 1gf tot 62,5 kgf</t>
  </si>
  <si>
    <t>Nemesis 5000, high end hardnessmeter with a powerrange from 1gf to 62,5 kgf</t>
  </si>
  <si>
    <t>http://www.innovatest-europe.com/</t>
  </si>
  <si>
    <t>PROJ-01027</t>
  </si>
  <si>
    <t>De Ontwikkeling van de Pine-O-Matic: de opmaat naar een serie zelfbedieningsapparatuur voor de detai</t>
  </si>
  <si>
    <t xml:space="preserve">The Development of the Pine-O-Matic: the starting point of a series self-servicemachines for the detail.. </t>
  </si>
  <si>
    <t>PROJ-01030</t>
  </si>
  <si>
    <t>Ontwikkeling van een pijnarme naaldelektrode</t>
  </si>
  <si>
    <t>Development of an almost painless needle-electrode</t>
  </si>
  <si>
    <t>Technomed Engineering B.V.</t>
  </si>
  <si>
    <t>Amerikalaan 71, 6190 AE, Beek</t>
  </si>
  <si>
    <t>http://www.technomed-europe.com/</t>
  </si>
  <si>
    <t>PROJ-01033</t>
  </si>
  <si>
    <t>Ontwikkeling van een toolbox voor evaluatie van dermatologische claims</t>
  </si>
  <si>
    <t>Development of a toolbox for evaluation of dermatologic claims</t>
  </si>
  <si>
    <t>Vitak B.V.</t>
  </si>
  <si>
    <t>http://www.vitak.com/</t>
  </si>
  <si>
    <t>PROJ-01034</t>
  </si>
  <si>
    <t>Ontwikkeling scheidings- en regenereerinstallatie van dekaarde t.b.v. champignonteelt</t>
  </si>
  <si>
    <t>Development of seperation- and regenerationinstallation of the coveringearth for mushroomculture</t>
  </si>
  <si>
    <t>PROJ-01035</t>
  </si>
  <si>
    <t>Intelligent computergestuurd energiebeheersysteem</t>
  </si>
  <si>
    <t>Intelligent Computerdriven Energymanagementsystem</t>
  </si>
  <si>
    <t>Op het Veld Management B.V.</t>
  </si>
  <si>
    <t>Blauwwater 9c, 5951 DB, Belfeld</t>
  </si>
  <si>
    <t>http://www.ophetveld-belfeld.nl/</t>
  </si>
  <si>
    <t>PROJ-01036</t>
  </si>
  <si>
    <t>Voedselveilig drukproces voor levensmiddelenverpakking</t>
  </si>
  <si>
    <t>Foodsafe printingproces for edibles</t>
  </si>
  <si>
    <t>Dings Kartonnages B.V.</t>
  </si>
  <si>
    <t>Parallelweg 16, 5931 PM, Tegelen</t>
  </si>
  <si>
    <t>TEGELEN</t>
  </si>
  <si>
    <t>http://www.dings.nl/</t>
  </si>
  <si>
    <t>PROJ-01037</t>
  </si>
  <si>
    <t>Veelzijdig Veere</t>
  </si>
  <si>
    <t>Versatile Veere</t>
  </si>
  <si>
    <t>Gemeente Veere</t>
  </si>
  <si>
    <t>Traverse 1, 4357 ET, Domburg</t>
  </si>
  <si>
    <t>DOMBURG</t>
  </si>
  <si>
    <t>http://www.veere.nl/</t>
  </si>
  <si>
    <t>PROJ-01040</t>
  </si>
  <si>
    <t>UNAS(R): duurzamer waterzuivering middels intelligente processturing en anammox bacteriën</t>
  </si>
  <si>
    <t>UNAS(R): sustainable watercleaning by intelligent processguiding and anammox bacteria</t>
  </si>
  <si>
    <t>PROJ-01044</t>
  </si>
  <si>
    <t>Black Paper</t>
  </si>
  <si>
    <t>Advanced Waste Water Solutions BV</t>
  </si>
  <si>
    <t>Gentsevaart 21, 4565 ER, Kapellebrug</t>
  </si>
  <si>
    <t>KAPELLEBRUG</t>
  </si>
  <si>
    <t>http://www.pureblue.nl/</t>
  </si>
  <si>
    <t>PROJ-01045</t>
  </si>
  <si>
    <t>Centrumplan Tegelen, herinrichting Wilhelminaplein</t>
  </si>
  <si>
    <t>Centerplan Tegelen, refurnishment Wilhelminaplein</t>
  </si>
  <si>
    <t>PROJ-01047</t>
  </si>
  <si>
    <t>Ontwikkeling Top &amp; Bottom "Light Weight Eco" Deburring Machine</t>
  </si>
  <si>
    <t>Development Top &amp; Bottom "Light Weight Eco" Deburring Machine</t>
  </si>
  <si>
    <t>Timesavers International B.V.</t>
  </si>
  <si>
    <t>Fruitlaan 20-30, 4462 EP, Goes</t>
  </si>
  <si>
    <t>http://www.timesaversint.com/nl/</t>
  </si>
  <si>
    <t>PROJ-01049</t>
  </si>
  <si>
    <t>Krachten bundelen voor rendabele algenkweek</t>
  </si>
  <si>
    <t>Combining powers for a profitable algaeculture</t>
  </si>
  <si>
    <t>PROJ-01050</t>
  </si>
  <si>
    <t>LED op demand</t>
  </si>
  <si>
    <t>LED on demand</t>
  </si>
  <si>
    <t>Bever Innovations B.V.</t>
  </si>
  <si>
    <t>Industrieweg 32, 4301 RS, Zierikzee</t>
  </si>
  <si>
    <t>http://www.beverinnovations.com/nl/</t>
  </si>
  <si>
    <t>PROJ-01051</t>
  </si>
  <si>
    <t>Convenience Schelpdieren III</t>
  </si>
  <si>
    <t>Convenience Shellfish III</t>
  </si>
  <si>
    <t>PROJ-01054</t>
  </si>
  <si>
    <t>Biogas drogen en ontzwavelen met Zeoliet</t>
  </si>
  <si>
    <t>Biogas drying and unsulphuring with Zeoliet</t>
  </si>
  <si>
    <t>PROJ-01057</t>
  </si>
  <si>
    <t>United World College Maastricht</t>
  </si>
  <si>
    <t>Gemeente Maastricht</t>
  </si>
  <si>
    <t>Mosae Forum 10, 6211 DW, Maastricht</t>
  </si>
  <si>
    <t>https://www.gemeentemaastricht.nl/</t>
  </si>
  <si>
    <t>PROJ-01058</t>
  </si>
  <si>
    <t>Ontwikkeling zak-/ dozen snijmachine</t>
  </si>
  <si>
    <t>Development bag-/box cuttingmachine</t>
  </si>
  <si>
    <t>Van Bedaf Metaal B.V.</t>
  </si>
  <si>
    <t>Poortweg 21, 4613 BW, Bergen op Zoom</t>
  </si>
  <si>
    <t>http://www.vanbedafmachines.nl/</t>
  </si>
  <si>
    <t>PROJ-01059</t>
  </si>
  <si>
    <t>Mobile Sensing Technology: 24/7 mobiliteitsdata</t>
  </si>
  <si>
    <t>Mobile Sensing Technology: 24/7 mobilitydata</t>
  </si>
  <si>
    <t>Mezuro B.V.</t>
  </si>
  <si>
    <t>Jodenstraat 3-A, 6114 HK, Susteren</t>
  </si>
  <si>
    <t>http://www.mezuro.com/</t>
  </si>
  <si>
    <t>PROJ-01064</t>
  </si>
  <si>
    <t>AntiRoll energie efficiente stabiliteit op schepen</t>
  </si>
  <si>
    <t>Antiroll energy efficient stability on ships</t>
  </si>
  <si>
    <t>AntiRoll B.V.</t>
  </si>
  <si>
    <t>Kuiltjeshei 4, 5684 GH, Best</t>
  </si>
  <si>
    <t>http://www.dmsholland.com/stabilisatoren/antiroll/</t>
  </si>
  <si>
    <t>PROJ-01066</t>
  </si>
  <si>
    <t>TCR technologie in de glasindustrie</t>
  </si>
  <si>
    <t>TCR technology in the glasindustry</t>
  </si>
  <si>
    <t>CelSian Glass &amp; Solar B.V.</t>
  </si>
  <si>
    <t>Zwaanstraat 1, 5651 CA, Eindhoven</t>
  </si>
  <si>
    <t>http://www.celsian.nl/</t>
  </si>
  <si>
    <t>PROJ-01070</t>
  </si>
  <si>
    <t>Kustlaboratorium, van onderzoek naar uitvoering</t>
  </si>
  <si>
    <t>Coastal laboratory, from research to execution</t>
  </si>
  <si>
    <t>PROJ-01074</t>
  </si>
  <si>
    <t>Industriële productie van dunne film barriers</t>
  </si>
  <si>
    <t>Industrial production of thin film barriers</t>
  </si>
  <si>
    <t>Roth &amp; Rau B.V.</t>
  </si>
  <si>
    <t>http://www.roth-rau.de/</t>
  </si>
  <si>
    <t>PROJ-01078</t>
  </si>
  <si>
    <t>MKB Cluster bio based composites technologies (BBCT)</t>
  </si>
  <si>
    <t>MKB Cluster Bio Based Composites Technologies (BBCT)</t>
  </si>
  <si>
    <t>PROJ-01082</t>
  </si>
  <si>
    <t>Biobased Innovations Garden Rusthoeve 2020</t>
  </si>
  <si>
    <t>Stg ter exploitatie proefboerderij 'Rusthoeve'</t>
  </si>
  <si>
    <t>Noordlangeweg 42, 4486 PR, Colijnsplaat </t>
  </si>
  <si>
    <t>COLIJNSPLAAT</t>
  </si>
  <si>
    <t>http://www.proefboerderij-rusthoeve.nl/</t>
  </si>
  <si>
    <t>PROJ-01089</t>
  </si>
  <si>
    <t>EUregio Life Cycle Costing (EULC2)</t>
  </si>
  <si>
    <t>Stichting Maastricht Maintenance Boulevard</t>
  </si>
  <si>
    <t>Vliegveldweg 110, 6199 AD, Maastricht Airport</t>
  </si>
  <si>
    <t>http://www.maastrichtmaintenanceboulevard.nl/</t>
  </si>
  <si>
    <t>PROJ-01101</t>
  </si>
  <si>
    <t>Byproducts Business Lab  Open-Innovation Site (BYBLOS) 'fase 1'</t>
  </si>
  <si>
    <t>Byproducts Business Lab Open-Innovation Site (BYBLOS) 'phase 1'</t>
  </si>
  <si>
    <t xml:space="preserve">Teeuwissen Group </t>
  </si>
  <si>
    <t>Korte Oijen 6, 5433 NE, Katwijk</t>
  </si>
  <si>
    <t>KATWIJK NB</t>
  </si>
  <si>
    <t>http://www.teeuwissen.nl/nl/</t>
  </si>
  <si>
    <t>PROJ-01103</t>
  </si>
  <si>
    <t>Expertisecentrum Logistiek Zeeland</t>
  </si>
  <si>
    <t>Expertisecentre Logistics Zeeland</t>
  </si>
  <si>
    <t>PROJ-01104</t>
  </si>
  <si>
    <t>Kids University for Cooking</t>
  </si>
  <si>
    <t>Kids University for Cooking Foundation B.V.</t>
  </si>
  <si>
    <t>Heymansstraat 35, 5927 NP, Venlo</t>
  </si>
  <si>
    <t>http://www.kokkerelli.nl/kinderen/wie-zijn-we/</t>
  </si>
  <si>
    <t>PROJ-01117</t>
  </si>
  <si>
    <t>3D Product Configuratie Platform (3D PCP)</t>
  </si>
  <si>
    <t>3D Product Configuration Platform (3D PCP)</t>
  </si>
  <si>
    <t>3Dimerce Solutions BV</t>
  </si>
  <si>
    <t>Torenallee 20, 5617 BC, Eindhoven</t>
  </si>
  <si>
    <t>http://3dimerce.com/en/</t>
  </si>
  <si>
    <t>PROJ-01126</t>
  </si>
  <si>
    <t>Ontwikkeling multifunctionele slijpmachine</t>
  </si>
  <si>
    <t>Development multifunctional grindingmachine</t>
  </si>
  <si>
    <t>PROJ-01132</t>
  </si>
  <si>
    <t>MAXUS V1</t>
  </si>
  <si>
    <t>PROJ-01147</t>
  </si>
  <si>
    <t>TAD Cleaner</t>
  </si>
  <si>
    <t>PROJ-01148</t>
  </si>
  <si>
    <t>Foodwater</t>
  </si>
  <si>
    <t>http://vam-watertech.com/</t>
  </si>
  <si>
    <t>PROJ-01157</t>
  </si>
  <si>
    <t>Een intelligente pil</t>
  </si>
  <si>
    <t>Medimetrics Personalized Drug Delivery B.V.</t>
  </si>
  <si>
    <t>High Tech Campus 10, 5656 AE, Eindhoven</t>
  </si>
  <si>
    <t>http://medimetrics.com/Home</t>
  </si>
  <si>
    <t>PROJ-01179</t>
  </si>
  <si>
    <t>INSYST Solar Bike</t>
  </si>
  <si>
    <t>Sensus Engery B.V.</t>
  </si>
  <si>
    <t>Merelstraat 11 1742 JK Schagen</t>
  </si>
  <si>
    <t>http://sensusenergy.com/</t>
  </si>
  <si>
    <t>PROJ-01183</t>
  </si>
  <si>
    <t>IoniqaCircular</t>
  </si>
  <si>
    <t>Ioniqa Technologies B.V.</t>
  </si>
  <si>
    <t>De Lismortel 31, 5612 AR, Eindhoven</t>
  </si>
  <si>
    <t>http://www.ioniqa.com/</t>
  </si>
  <si>
    <t>PROJ-01184</t>
  </si>
  <si>
    <t>Additief op basis van bewerkt selenium</t>
  </si>
  <si>
    <t>Additive based on edited selenium</t>
  </si>
  <si>
    <t>Framelco B.V.</t>
  </si>
  <si>
    <t>Ruisvoorn 5, 4941 SB, Raamsdonksveer</t>
  </si>
  <si>
    <t>http://www.framelco.com/</t>
  </si>
  <si>
    <t>PROJ-01191</t>
  </si>
  <si>
    <t>ThromboSpin</t>
  </si>
  <si>
    <t>PROJ-01201</t>
  </si>
  <si>
    <t>Wet crazing van polymeren</t>
  </si>
  <si>
    <t>Wet crazing of polymers</t>
  </si>
  <si>
    <t>Labora Vision B.V.</t>
  </si>
  <si>
    <t>Gelderland</t>
  </si>
  <si>
    <t>Zeelsterstraat 259. 6503 CC, Nijmegen</t>
  </si>
  <si>
    <t>NIJMEGEN</t>
  </si>
  <si>
    <t>http://www.laboravision.nl/</t>
  </si>
  <si>
    <t>PROJ-01203</t>
  </si>
  <si>
    <t>Nutriënten rijke voeding in de zorg: care al la carte</t>
  </si>
  <si>
    <t>Nutrientrich food in health care: care a la carte</t>
  </si>
  <si>
    <t>SCT BV</t>
  </si>
  <si>
    <t>Broekakkerweg 23, 5126 BD, Gilze</t>
  </si>
  <si>
    <t>GILZE</t>
  </si>
  <si>
    <t>PROJ-01208</t>
  </si>
  <si>
    <t>TelBase Saas Billing (TSB)</t>
  </si>
  <si>
    <t>TelBase B.V.</t>
  </si>
  <si>
    <t>Sint Josephstraat 93, 5017 GD, Tilburg</t>
  </si>
  <si>
    <t>https://www.datacon.nl/www-datacon-nl/telbase</t>
  </si>
  <si>
    <t>PROJ-01226</t>
  </si>
  <si>
    <t>Experimentele Frictietester</t>
  </si>
  <si>
    <t>Experimental Frictiontester</t>
  </si>
  <si>
    <t>PROJ-01229</t>
  </si>
  <si>
    <t>Advanced Dutch Additive Manufacturing (ADAM)</t>
  </si>
  <si>
    <t>Xilloc Medical B.V.</t>
  </si>
  <si>
    <t>Urmonderbaan 22, 6167 RD, Geleen</t>
  </si>
  <si>
    <t>http://www.xilloc.com/</t>
  </si>
  <si>
    <t xml:space="preserve">PROJ-01240 </t>
  </si>
  <si>
    <t>De experimentele ontwikkeling van de "Knock Down Trailer"</t>
  </si>
  <si>
    <t>The experimental development of the "Knock Down Trailer"</t>
  </si>
  <si>
    <t>Kraker Trailers Axel B.V.</t>
  </si>
  <si>
    <t>Vaartwijk 7, 4571 SV, Axel</t>
  </si>
  <si>
    <t>AXEL</t>
  </si>
  <si>
    <t>http://www.krakertrailers.eu/home/</t>
  </si>
  <si>
    <t>PROJ-01244</t>
  </si>
  <si>
    <t>Cradle logistics for XL wind turbine monopiles (CLaMP)</t>
  </si>
  <si>
    <t>Conbit Engineering B.V.</t>
  </si>
  <si>
    <t>Steenoven 5, 5626 DK, Eindhoven</t>
  </si>
  <si>
    <t>http://conbit.eu/</t>
  </si>
  <si>
    <t>PROJ-01259</t>
  </si>
  <si>
    <t>Automatic Track Warning System ATWS3000</t>
  </si>
  <si>
    <t>PROJ-01276</t>
  </si>
  <si>
    <t>Postconsumer plastics, de rest van de rest</t>
  </si>
  <si>
    <t>Postconsumer plastics, the remainder of the remainder</t>
  </si>
  <si>
    <t>PROJ-01278</t>
  </si>
  <si>
    <t>De Digitale Dierenarts</t>
  </si>
  <si>
    <t>The Digital Vet</t>
  </si>
  <si>
    <t>PROJ-01281</t>
  </si>
  <si>
    <t>Algenkweek in de tomatenkas voor toepassing als eiwitbron in diervoeding</t>
  </si>
  <si>
    <t>Algaeculture in the tomatogreenhouse for use as proteinsource in animalfood</t>
  </si>
  <si>
    <t>Fa. G.J.A. van Adrichem &amp; Zn.</t>
  </si>
  <si>
    <t>Westlandse Langeweg 8/A, 4651PD, Steenbergen</t>
  </si>
  <si>
    <t>http://www.vanadrichemkwekerijen.nl/</t>
  </si>
  <si>
    <t>PROJ-01297</t>
  </si>
  <si>
    <t>Inrichting publieke ruimte Kloosterkwartier Sittard</t>
  </si>
  <si>
    <t>Furnishing public space Kloosterkwartier Sittard</t>
  </si>
  <si>
    <t>Markt 1, 6161 GE, Geleen</t>
  </si>
  <si>
    <t>Versterken van het vestigingsklimaat in de gemeente Sittard-Geleen door het creëren van een stedelijk topmilieu in Sittard middels de herbestemming van een substantiëel deel van de oude historische binnenstad.</t>
  </si>
  <si>
    <t>PROJ-00022</t>
  </si>
  <si>
    <t>Gecombineerde realtime CT/NG Testkit</t>
  </si>
  <si>
    <t>Combined realtime CT/NG Testkit</t>
  </si>
  <si>
    <t>Goffin Molecular Technologies B.V.</t>
  </si>
  <si>
    <t>Maastrichterlaan 45, 6191 AB, Beek</t>
  </si>
  <si>
    <t>http://www.goffinmoleculartechnologies.com/</t>
  </si>
  <si>
    <t>Het ontwikkelen van een snelle, specifieke en gevoelige test voor zowel chlamydia Trachomatis als voor Neisseria Gonnorrhoe. Een unieke gecombineerde test met een hoge mate van betrouwbaarheid. Naast de ontwikkeling van de testkit zal een geautomatiseerd systeem voor monstervoorbereiding en analyse worden ontwikkeld.</t>
  </si>
  <si>
    <t>PROJ-00033</t>
  </si>
  <si>
    <t>Ontwikkeling nieuw produktieprocede voor straalbuizen</t>
  </si>
  <si>
    <t>Development new productionprocedure for beamtubes</t>
  </si>
  <si>
    <t>Het project beoogt een versimpeling vd produktie van straalbuizen door de binnenhuid uit 1 geheel te vervaardigen, deze door gebruik van persmallen de juiste vorm te geven en ook de rest van het project daar op aan te passen.</t>
  </si>
  <si>
    <t>PROJ-00035</t>
  </si>
  <si>
    <t>Eco Harvester</t>
  </si>
  <si>
    <t xml:space="preserve"> W. Bakker VOF</t>
  </si>
  <si>
    <t>Dregweg 10, 4401 LD, Yerseke</t>
  </si>
  <si>
    <t>http://wbakker.com/</t>
  </si>
  <si>
    <t>Het project beoogt de ontwikkelinge van de Eco Harvester, een innovatief en duurzaam oogstsysteem voor het mechanisch oogsten van schelpdieren, met een kwaliteit die gelijkwaardig is aan handmatig geoogste producten.</t>
  </si>
  <si>
    <t>PROJ-00044</t>
  </si>
  <si>
    <t>Ontwikkeling Marumerised Diet Units</t>
  </si>
  <si>
    <t>Development Marumerised Diet Units</t>
  </si>
  <si>
    <t>Van Aarsen Machinefabriek B.V.</t>
  </si>
  <si>
    <t>Heelderweg 11, 6097 EW, Heel</t>
  </si>
  <si>
    <t>http://www.aarsen.com/</t>
  </si>
  <si>
    <t>Het project beoogd een nieuw procedé te ontwikkelen voor de productie van garnalenvoer ter plekke met: Koude extrusie, onfarm productie, flexibel en lokaal grondstofgebruik, voeren van natvoer, flexibele afstemming voersamenstelling groeifase garnaal.</t>
  </si>
  <si>
    <t>PROJ-00059</t>
  </si>
  <si>
    <t>INFIGO</t>
  </si>
  <si>
    <t>Vinfoil B.V.</t>
  </si>
  <si>
    <t>Duinweg 15, 5480 AH, Schijndel</t>
  </si>
  <si>
    <t>http://www.vinfoil.com/</t>
  </si>
  <si>
    <t>Het project beoogt het ontwikkelen van een Offset Foil Transfer (OFT) unit - INFIGO genaamd - die als enige ter wereld volcontinue kan produceren en die in nieuwe en bestaande vellenpersen geintegreerd kan worden, waarvoor tevens een enorme reductie van het verbuik van (duur) coldfoil gerealiseerd kan worden.</t>
  </si>
  <si>
    <t>PROJ-00063</t>
  </si>
  <si>
    <t>Gelbatterijen</t>
  </si>
  <si>
    <t>Gelbatteries</t>
  </si>
  <si>
    <t>Nederlandse Accumulatoren Productie B.V.</t>
  </si>
  <si>
    <t>Montageweg 1, 6045 JA, Roermond</t>
  </si>
  <si>
    <t>De ontwikkeling van gelbetterijen en de daarvoor benodigde productielijn. Gelbatterijen worden overal toegepast waar batterijen met vloeibaar elektrolyt niet kunnen of mogen worden toegepast, zolas in elktrische rolstoelen, in back-up systemen en gesloten ruimtes.</t>
  </si>
  <si>
    <t>PROJ-00065</t>
  </si>
  <si>
    <t>Ontwikkeling doorloop vacuumsysteem voor de productie van CIGS zonnepanelen</t>
  </si>
  <si>
    <t>Development passage vacuumsystem for the production of CGIS solar panels</t>
  </si>
  <si>
    <t>SMIT Ovens B.V.</t>
  </si>
  <si>
    <t>Ekkersrijt 4302, 5692 DH, Son</t>
  </si>
  <si>
    <t>http://www.smitthermalsolutions.com/</t>
  </si>
  <si>
    <t>Het project beoogt het ontwikkelen van een doorloop vacuümsysteem voor de productie van CIGS zonnepanelen.</t>
  </si>
  <si>
    <t>PROJ-00066</t>
  </si>
  <si>
    <t>Ontwikkeling van duurzame snoekbaars pootvisproductie</t>
  </si>
  <si>
    <t>Development of sustainable pike-perch</t>
  </si>
  <si>
    <t>Het project beoogt het ontwikkelen van nieuwe en geoptimaliseerde kweekmethoden voor snoekbaarslarven (pootvis) en de ontwikkeling van het bijbehorende gezondheidsmanagementsysteem.</t>
  </si>
  <si>
    <t>PROJ-00072</t>
  </si>
  <si>
    <t>Volautomatische soldeerstraat t.b.v. zonnepanelen</t>
  </si>
  <si>
    <t>Fullautomatic solderingstreet on behalf of creating solar panels</t>
  </si>
  <si>
    <t>Ontwikkeling van een volautimatische soldeerstraat voor zonnepanelen, waardoor bepaalde handelingen niet meer handmatig uitgevoerd hoeven te worden.</t>
  </si>
  <si>
    <t>PROJ-00097</t>
  </si>
  <si>
    <t>Self Carrying Panel System</t>
  </si>
  <si>
    <t>Het ontwikkelen en produceren van een nieuwe type low-cost constructiemateriaal. Het nieuwe constructiemateriaal zal bestaan uit een isolerend paneel met een geïntegreerde draagconstructie waarmee de in de traditionele bouwwereld gebruikte conventionele stalen constructieframes, rvs-panelen en afzonderlijk door een universeel zelfdragend isolerend constructiepaneel vervangen worden.</t>
  </si>
  <si>
    <t>PROJ-00118</t>
  </si>
  <si>
    <t>WATTS</t>
  </si>
  <si>
    <t>Wingz B.V.</t>
  </si>
  <si>
    <t>Ontwikkeling, patentering, prototyping en certificering van een indoor persoonsplaatsbepalingssysteem voor o.a. zorgondersteuning voor ouderen dat gebaseerd is op de innovatieve technologie van zowel ultrasone (akoestische) geluidsgolven als RF (radiofrequentie)-technologie.</t>
  </si>
  <si>
    <t>PROJ-00121</t>
  </si>
  <si>
    <t>Connected Car</t>
  </si>
  <si>
    <t>Vecos Europe B.V.</t>
  </si>
  <si>
    <t>Esp 237, 5633 AD, Eindhoven</t>
  </si>
  <si>
    <t>http://www.vecos.com/</t>
  </si>
  <si>
    <r>
      <t xml:space="preserve">De ontwikkeling van multifunctioneel, generiek communicatieplatform (boordcomputer) welke voertuigdata en rit data</t>
    </r>
    <r>
      <rPr>
        <rFont val="Calibri"/>
        <b val="false"/>
        <i val="false"/>
        <strike val="false"/>
        <color rgb="FF000000"/>
        <sz val="11"/>
        <u val="none"/>
      </rPr>
      <t xml:space="preserve"> verzamelt, bewerkt en ontsluit. De boordcomputer bewerkstelligt de connectiviteit tussen voertuig en back-office en maakt applicaties onder andere mogelijk op het gebied van track en trace, ritadministratie, remote diagnostics en rijstijlanalyse. Deze laatstgenoemde applicaties zullen ook in het project ontwikkeld worden. Tevens wordt een Software Development Kit ontwikkeld waarmee derden in licentie hun eigen applicaties kunnen ontwikkelen. Verder is het communicatieplatform always online, (uiteraard voorzien van een fire-wall en andere beveiligingen) en in staat om in geval een zgn Emergency Call (eCall) te kunnen initiëren.</t>
    </r>
  </si>
  <si>
    <t>PROJ-00129</t>
  </si>
  <si>
    <t>Twins</t>
  </si>
  <si>
    <r>
      <t xml:space="preserve">Ontwikkeling van een biertanksysteem dat door brouwerijen ingezet kan worden voor de kleinere</t>
    </r>
    <r>
      <rPr>
        <rFont val="Calibri"/>
        <b val="false"/>
        <i val="false"/>
        <strike val="false"/>
        <color rgb="FF000000"/>
        <sz val="11"/>
        <u val="none"/>
      </rPr>
      <t xml:space="preserve"> horecagelegenheden en evenementenorganisaties. De 'Twins' wordt een compacte plug and play toepassing waarin alle installatiecomponenten compact en gebruiksklaar geintegreerd zijn.</t>
    </r>
  </si>
  <si>
    <t>PROJ-00135</t>
  </si>
  <si>
    <t>Modulaire Low Cost Cells</t>
  </si>
  <si>
    <t>Modulair Low Cost Cells</t>
  </si>
  <si>
    <t>Teqq B.V.</t>
  </si>
  <si>
    <t>Genoenhuis 21, 5661 21, Geldrop</t>
  </si>
  <si>
    <t>GELDROP</t>
  </si>
  <si>
    <t>http://www.teqq.nl/nl/</t>
  </si>
  <si>
    <r>
      <t xml:space="preserve">Het ontwikkelen en vermarkten van een modulair systeem met zes low cost cells welke als een add-on</t>
    </r>
    <r>
      <rPr>
        <rFont val="Calibri"/>
        <b val="false"/>
        <i val="false"/>
        <strike val="false"/>
        <color rgb="FF000000"/>
        <sz val="11"/>
        <u val="none"/>
      </rPr>
      <t xml:space="preserve"> bij verticale bewerkingscentra zorgen voor een low cost substantiële upgrading van het bewerkingscentrum. Deze ontwikkeling moet resulteren in een ontwerp van een low cost modulair freessysteem.</t>
    </r>
  </si>
  <si>
    <t>PROJ-00136</t>
  </si>
  <si>
    <t>Rootball revolution</t>
  </si>
  <si>
    <t>Boomkwekerij Gebr van den Berk BV</t>
  </si>
  <si>
    <t>Donderdonk 4, 5492 VJ, Sint-Oedenrode</t>
  </si>
  <si>
    <t>SINT OEDENRODE</t>
  </si>
  <si>
    <t>http://www.vdberk.nl/welkom</t>
  </si>
  <si>
    <r>
      <t xml:space="preserve">Het ontwikkelen van een machine die verschillende maten kluiten van 70cm tot 140cm kan inpakken. Dit moet op een arbeidsbesparende, milieuvriendelijke manier gebeuren. De twee ontwikkelingen betreffen het ontwikkelen van een kluitverpakking en</t>
    </r>
    <r>
      <rPr>
        <rFont val="Calibri"/>
        <b val="false"/>
        <i val="false"/>
        <strike val="false"/>
        <color rgb="FF000000"/>
        <sz val="11"/>
        <u val="none"/>
      </rPr>
      <t xml:space="preserve"> een machine die aan deze eisen voldoen.</t>
    </r>
  </si>
  <si>
    <t>PROJ-00145</t>
  </si>
  <si>
    <t>Alternatieve materialen voor betonmallen</t>
  </si>
  <si>
    <t>Alternative materials for concrete molds</t>
  </si>
  <si>
    <t>Verhoeven Timmerfabriek Nederland BV</t>
  </si>
  <si>
    <t>Macroweg 18, 5804 CL, Venray</t>
  </si>
  <si>
    <t>http://www.verhoeven.nl/nl/</t>
  </si>
  <si>
    <r>
      <t xml:space="preserve">Onderzoek naar alternatieve materialen voor betonmallen om daarmee op een (kosten)efficiënte</t>
    </r>
    <r>
      <rPr>
        <rFont val="Calibri"/>
        <b val="false"/>
        <i val="false"/>
        <strike val="false"/>
        <color rgb="FF000000"/>
        <sz val="11"/>
        <u val="none"/>
      </rPr>
      <t xml:space="preserve"> manier eenvoudigere, nauwkeurigere en lichtere betonmallen te construeren waarmee bovenal complexere vormen gemaakt kunnen worden.</t>
    </r>
  </si>
  <si>
    <t>PROJ-00146</t>
  </si>
  <si>
    <t>Ontwikkeling van een kas analyser voor de glastuinbouw</t>
  </si>
  <si>
    <t>Development of a greenhouse analyser for the greenhouseculture</t>
  </si>
  <si>
    <r>
      <t xml:space="preserve">Ontwikkeling van een meetsysteem voor C2H4, NO en NO2 voor de glastuinbouw. Doel is om een</t>
    </r>
    <r>
      <rPr>
        <rFont val="Calibri"/>
        <b val="false"/>
        <i val="false"/>
        <strike val="false"/>
        <color rgb="FF000000"/>
        <sz val="11"/>
        <u val="none"/>
      </rPr>
      <t xml:space="preserve"> technisch goed werkend meetinstrument te ontwikkelen waarbij hoge temperaturen en hoge luchtvochtigheid, CO2 en CO geen rol spelen op de meetnauwkeurigheid van het instrument.</t>
    </r>
  </si>
  <si>
    <t>PROJ-00147</t>
  </si>
  <si>
    <t>Ontwikkeling van een flexibele testunstallatie voor het verwerken van snacks</t>
  </si>
  <si>
    <t>Development of a flexbile testinstallation for the processing of snacks</t>
  </si>
  <si>
    <t>Ontwikkeling van een flexibele testinstallatie voor het geautomatiseerd oplijnen en verzamelen van snacks.</t>
  </si>
  <si>
    <t>PROJ-00148</t>
  </si>
  <si>
    <t>EZ Belt Cleaner</t>
  </si>
  <si>
    <t>Projet B.V.</t>
  </si>
  <si>
    <t>Weerterveld 51, 6230 AA, Meerssen</t>
  </si>
  <si>
    <t>http://projetbv.nl/</t>
  </si>
  <si>
    <t>Ontwikkelen modulair online-reinigingssysteem voor de levensmiddelenindustrie.</t>
  </si>
  <si>
    <t>PROJ-00149</t>
  </si>
  <si>
    <t>Neon Activated Fluorescent Lamp</t>
  </si>
  <si>
    <t>NDF Special Light Products B.V.</t>
  </si>
  <si>
    <t>Leemstraat 40-44, 4705 RH, Roosendaal</t>
  </si>
  <si>
    <t>http://www.ndf.eu/</t>
  </si>
  <si>
    <r>
      <t xml:space="preserve">Ontwikkeling van innovatieve autoverlichting op basis van fluorscentieverlichtingstechnologie om tegemoet</t>
    </r>
    <r>
      <rPr>
        <rFont val="Calibri"/>
        <b val="false"/>
        <i val="false"/>
        <strike val="false"/>
        <color rgb="FF000000"/>
        <sz val="11"/>
        <u val="none"/>
      </rPr>
      <t xml:space="preserve"> te komen aan markttrends en veiligheidsvraagstukken vanuit de autoindustrie.</t>
    </r>
  </si>
  <si>
    <t>PROJ-00155</t>
  </si>
  <si>
    <t>Manage Your Business Europe</t>
  </si>
  <si>
    <t>Manage Your Media B.V.</t>
  </si>
  <si>
    <t>Reduitlaan 33, 4814 DC, Breda</t>
  </si>
  <si>
    <t>http://manageyourmedia.eu/</t>
  </si>
  <si>
    <r>
      <t xml:space="preserve">Het creëren van een platform voor het gebruik van narrowcasting met (inter)nationale dekking, door het aan elkaar</t>
    </r>
    <r>
      <rPr>
        <rFont val="Calibri"/>
        <b val="false"/>
        <i val="false"/>
        <strike val="false"/>
        <color rgb="FF000000"/>
        <sz val="11"/>
        <u val="none"/>
      </rPr>
      <t xml:space="preserve"> koppelen en centraal aansturen van de bestaande netwerken en schermen vanuit een uniek aansturing- en rapportage systeem. Voor dit platform wordt eveneens een response generating set-up box ontwikkeld welke direct waarneembaar consumentengedrag op vertoonde content meet. Aansluitend wordt dit platform getest in de vorm van een pilot project waarna een optimalisatie van het systeem plaatsvindt zodat het systeem in zijn definitieve vorm in de markt commercieel kan worden aangewend.</t>
    </r>
  </si>
  <si>
    <t>PROJ-00156</t>
  </si>
  <si>
    <t>Onderzoek naar &amp; ontwikkeling van 'high performance</t>
  </si>
  <si>
    <t xml:space="preserve">Research to and development of 'high performance </t>
  </si>
  <si>
    <t>Protesco B.V.</t>
  </si>
  <si>
    <t>Australiëweg 2, 4561 PD, Hulst</t>
  </si>
  <si>
    <r>
      <t xml:space="preserve">De ontwikkeling van een technisch volstrekt nieuwe hightech performance wegverbredingsmachine voor het automatisch</t>
    </r>
    <r>
      <rPr>
        <rFont val="Calibri"/>
        <b val="false"/>
        <i val="false"/>
        <strike val="false"/>
        <color rgb="FF000000"/>
        <sz val="11"/>
        <u val="none"/>
      </rPr>
      <t xml:space="preserve"> verbreden van snelwegen en provinciale wegen. De nieuwe energiezuinige en arbovriendelijke wegverbredingsmachine moet in staat zijn om meerdere materiaalsoorten gelijktijdig te kunnen verwerken.</t>
    </r>
  </si>
  <si>
    <t>PROJ-00158</t>
  </si>
  <si>
    <t>Kunststofrecycling uit afvalstromen</t>
  </si>
  <si>
    <t>Plasticrecycling from wastestreams</t>
  </si>
  <si>
    <t>Milieu Service Zuid</t>
  </si>
  <si>
    <t>S. Houbenweg 5, 6050 AB, Maasbracht</t>
  </si>
  <si>
    <r>
      <t xml:space="preserve">Ontwikkelen van scheidingsmethode in een afvalverwerkingsprogramma via near-IR/ Elektrostatisch voor verschillende types</t>
    </r>
    <r>
      <rPr>
        <rFont val="Calibri"/>
        <b val="false"/>
        <i val="false"/>
        <strike val="false"/>
        <color rgb="FF000000"/>
        <sz val="11"/>
        <u val="none"/>
      </rPr>
      <t xml:space="preserve"> kunststof.</t>
    </r>
  </si>
  <si>
    <t>PROJ-00176</t>
  </si>
  <si>
    <t>Dunnewand ril-stuik stansgereedschap</t>
  </si>
  <si>
    <t>Thinwall "ril-stuik" punchingtool</t>
  </si>
  <si>
    <t>InnoteQ Technical Projects B.V.</t>
  </si>
  <si>
    <t>Furkapas 8, 5624 MD, Eindhoven</t>
  </si>
  <si>
    <t>http://www.tsggroup.nl/tsggroup-nl</t>
  </si>
  <si>
    <r>
      <t xml:space="preserve">Het ontwikkelen van een nieuw proces voor het (massa)fabriceren van huizen voor slangenkoppelingen, om zo de kwaliteit</t>
    </r>
    <r>
      <rPr>
        <rFont val="Calibri"/>
        <b val="false"/>
        <i val="false"/>
        <strike val="false"/>
        <color rgb="FF000000"/>
        <sz val="11"/>
        <u val="none"/>
      </rPr>
      <t xml:space="preserve"> te kunnen verhogen en de productiekosten te kunnen verlagen. De doelgroep wordt gevormd door de slangenindustrie. Zij zorgen voor de koppeling van slangen in de bouw, automotive, etc.</t>
    </r>
  </si>
  <si>
    <t>PROJ-00186</t>
  </si>
  <si>
    <t>Ontwikkeling produktieproces kunststof vliegtuigtrolley</t>
  </si>
  <si>
    <t>Development productionprocess plastic airplanetrolley</t>
  </si>
  <si>
    <t>AeroCat B.V.</t>
  </si>
  <si>
    <t>Herastraat 53, 5047 TX, Tilburg</t>
  </si>
  <si>
    <t>http://www.aerocat.nl/</t>
  </si>
  <si>
    <t>Op basis van het voorlopig ontwerp, een innovatief productieproces voor een lichtgewicht kunststof trolley ontwikkelen.</t>
  </si>
  <si>
    <t>PROJ-00197</t>
  </si>
  <si>
    <t>EUVL Feedthrough</t>
  </si>
  <si>
    <t>Louwers Glastechniek &amp; Technisch Keramiek B.V.</t>
  </si>
  <si>
    <t>Energieweg 3-A, 5527 AH, Hapert</t>
  </si>
  <si>
    <t>http://www.louwers.nl/</t>
  </si>
  <si>
    <t>Voor ASML het ontwikkelen van een set feedthroughs die met glas geïsoleerd zijn en voldoen aan extreme UHV en UCV eisen voor een nieuw type lithografietechnologie voor de productie van chips: Extreme UltraViolet Lithography (EUVL).</t>
  </si>
  <si>
    <t>PROJ-00202</t>
  </si>
  <si>
    <t>TagTiles Board</t>
  </si>
  <si>
    <t>Serious Toys B.V.</t>
  </si>
  <si>
    <t>Kooikersweg 2, 5223 KA, 's-Hertogenbosch</t>
  </si>
  <si>
    <t>http://www.serioustoys.com/www.serioustoys.com/index.html</t>
  </si>
  <si>
    <r>
      <t xml:space="preserve">Het ontwikkelen van een elektronisch spelbord, het TagTiles board, waarmee kinderen interactief m.b.v. fysieke objecten</t>
    </r>
    <r>
      <rPr>
        <rFont val="Calibri"/>
        <b val="false"/>
        <i val="false"/>
        <strike val="false"/>
        <color rgb="FF000000"/>
        <sz val="11"/>
        <u val="none"/>
      </rPr>
      <t xml:space="preserve"> (blokken, vormen en andere objecten etc.) zich kunnen vermaken en spelenderwijs leren. Het bord is te voorzien van di verse content (software) en kan communiceren met andere objecten, waardoor het zeer interactief, eenvoudig aan te passen is aan individuele wensen en gemakkelijk uitbreidbaar is.</t>
    </r>
  </si>
  <si>
    <t>PROJ-00236</t>
  </si>
  <si>
    <t>Tele Pathologie</t>
  </si>
  <si>
    <t>Tele Pathology</t>
  </si>
  <si>
    <t>Fysicon Development B.V.</t>
  </si>
  <si>
    <r>
      <t xml:space="preserve">Door het chronisch tekort aan pathologen voor diagnosticeren van coupes (samples van weefsels) is er een behoefte aan</t>
    </r>
    <r>
      <rPr>
        <rFont val="Calibri"/>
        <b val="false"/>
        <i val="false"/>
        <strike val="false"/>
        <color rgb="FF000000"/>
        <sz val="11"/>
        <u val="none"/>
      </rPr>
      <t xml:space="preserve"> digitalisatie van deze coupes en versturen naar een patholoog. Het probleem is echter dat deze coupe-opnamen zeer veel data bevatten (&gt;1Gb) waardoor deze niet via het reguliere internet verstuurd kunnen worden. Fysicon heeft een (theoretische) manier ontwikkeld waarbij dit wel mogelijk is. Dit stelt instellingen in afgelegen gebieden, of instellingen zonder pathologen in staat om de coupes door een laborant te laten maken en deze digitaal aan te bieden aan pathologen. Hierbij zou Europa wijd kenniscentra geformeerd kunnen worden waar coupes geanalyseerd kunnen worden.</t>
    </r>
  </si>
  <si>
    <t>PROJ-00284</t>
  </si>
  <si>
    <t>Mijnakker.nl</t>
  </si>
  <si>
    <t>Myfield.nl</t>
  </si>
  <si>
    <t>Basfood B.V.</t>
  </si>
  <si>
    <t>De Zaale 11, 5612 AJ, Eindhoven</t>
  </si>
  <si>
    <r>
      <t xml:space="preserve">Ontwikkeling van een adviesproduct waarbij beelden van Basfood geïnterpreteerd en vertaald worden naar concrete precisie</t>
    </r>
    <r>
      <rPr>
        <rFont val="Calibri"/>
        <b val="false"/>
        <i val="false"/>
        <strike val="false"/>
        <color rgb="FF000000"/>
        <sz val="11"/>
        <u val="none"/>
      </rPr>
      <t xml:space="preserve"> landbouw acties tot op het niveau waarbij telers, rechtstreeks de exact op hun perceel afgestemde benodigde strooi- en/ of beregeningskaarten e.d. via mijnakker.nl kunnen betrekken. De innovatie die hiermee bereikt wordt is dat precisielandbouw (met behulp van GSP-systemen het land op vooraf bepaalde locaties bewerken met die elementen, water, voedingstoffen die nodig zijn) hiermee feitelijk mogelijk wordt, waardoor de teeltopbrengsten substantieel verhoogd kunnen worden en grondstof- en waterverbruik drastisch gereduceerd kunnen worden.</t>
    </r>
  </si>
  <si>
    <t>PROJ-00310</t>
  </si>
  <si>
    <t>Hybride aandrijflijn</t>
  </si>
  <si>
    <t>Hybrid propusionline</t>
  </si>
  <si>
    <t>Merwedestraat 15, 5347 KZ Oss</t>
  </si>
  <si>
    <t>http://www.spieringskranen.nl/</t>
  </si>
  <si>
    <r>
      <t xml:space="preserve">De ontwikkeling van een hybride aandrijflijn die aanzienlijk schoner, stiller en zuiniger is. Het idee is om deze hybride aandrijflijn te ontwikkelen op basis van een benzinemotor (minder emissie) die een generator aandrijft. De motor</t>
    </r>
    <r>
      <rPr>
        <rFont val="Calibri"/>
        <b val="false"/>
        <i val="false"/>
        <strike val="false"/>
        <color rgb="FF000000"/>
        <sz val="11"/>
        <u val="none"/>
      </rPr>
      <t xml:space="preserve"> zal dan worden ingeschakeld op het moment dat er onvoldoende vermogen in de accu's  (actieve ballast) aanwezig is. Bij het gebruik van de kraan (hijswerk) zal de energie uit de accu's moeten worden gehaald en bij het vieren zal de energie moeten worden teruggeleid in de accu's. Verder zullen de wielen van de hybride aandrijflijn rechtstreeks d.m.v. elektro motoren aangedreven moeten worden.</t>
    </r>
  </si>
  <si>
    <t>PROJ-00336</t>
  </si>
  <si>
    <t>Nieuwe generatie Mobiele Vouwkraan</t>
  </si>
  <si>
    <t>New generation Mobile Folding Crane</t>
  </si>
  <si>
    <t>een grote meerwaarde op het gebied van hijscapaciteit en hijshoogte ten opzichte van de concurrentie.</t>
  </si>
  <si>
    <t>PROJ-00338</t>
  </si>
  <si>
    <t>Creatieve broedplaatsen Maastricht</t>
  </si>
  <si>
    <t>Creative Breedingplaces Maastricht</t>
  </si>
  <si>
    <t>Realisatie permanente ateliers voor beeldende kunstenaars en vormgevers</t>
  </si>
  <si>
    <t>PROJ-00348</t>
  </si>
  <si>
    <t>EstrellaSat Mobile Data Platform</t>
  </si>
  <si>
    <t>EstrellaSat B.V. i.o.</t>
  </si>
  <si>
    <t>Sint Maartenslaan 18, 6221 AX, Maastricht</t>
  </si>
  <si>
    <t>Ontwikkeling turnkey communicatie oplossing voor toegang tot mijnbouwvoertuigen via inclusief weergave van data, via onboard computer, modem (+ antenne), satelliet.</t>
  </si>
  <si>
    <t>PROJ-00350</t>
  </si>
  <si>
    <t>Innovatief intermitterend urologie katheder voor de hele dag</t>
  </si>
  <si>
    <t>Innovative intermitting urology lectern for the entire day</t>
  </si>
  <si>
    <t>IQ+ Medical B.V.</t>
  </si>
  <si>
    <t>De Lind 14, 5061 HW, Oisterwijk</t>
  </si>
  <si>
    <r>
      <t xml:space="preserve">Het ontwikkelen van een intermitterend katheder dat slechts één keer per dag verwisseld hoeft te worden en dat tevens</t>
    </r>
    <r>
      <rPr>
        <rFont val="Calibri"/>
        <b val="false"/>
        <i val="false"/>
        <strike val="false"/>
        <color rgb="FF000000"/>
        <sz val="11"/>
        <u val="none"/>
      </rPr>
      <t xml:space="preserve"> steriel is en hierdoor vele malen hygiënischer is dan de huidige intermitterende katheders. Daardoor zal de patiënt geen plaszak meer nodig hebben omdat de katheder zich ook weer hersluit waardoor ongewenst urineverlies wordt beperkt.</t>
    </r>
  </si>
  <si>
    <t>PROJ-00360</t>
  </si>
  <si>
    <t>Mest, door Brabantse technologie van afvalstof tot hoogwaardig exportproduct</t>
  </si>
  <si>
    <t>Manure, by Brabant technology from waste to high-quality exportproduct</t>
  </si>
  <si>
    <t>Reiling Sterksel B.V.</t>
  </si>
  <si>
    <t>Pastoor Thijssenlaan 43,6026 ZG, Maarheeze</t>
  </si>
  <si>
    <t>MAARHEEZE</t>
  </si>
  <si>
    <r>
      <t xml:space="preserve">Het ontwikkelen van technologie voor het exportklaar maken van mest door het indrogen van al voorgedroogde mest van 30%</t>
    </r>
    <r>
      <rPr>
        <rFont val="Calibri"/>
        <b val="false"/>
        <i val="false"/>
        <strike val="false"/>
        <color rgb="FF000000"/>
        <sz val="11"/>
        <u val="none"/>
      </rPr>
      <t xml:space="preserve"> tot 90% droge stof. Het ontwikkelen van technologie om het energiegebruik in dit proces te minimaliseren door het gebruiken van restwarmte en het vergisten van een deel van de mest om biogas te winnen als energiebron voor het indroog proces.</t>
    </r>
  </si>
  <si>
    <t>PROJ-00408</t>
  </si>
  <si>
    <t>TEUN - automatisch lossen van dozen uit zeecontainers</t>
  </si>
  <si>
    <t>TEUN - automatic offloading of boxes from seacontainers</t>
  </si>
  <si>
    <t>Ergolog B.V.</t>
  </si>
  <si>
    <t>De Bloemendaal 23, 5221 EB, 's-Hertogenbosch</t>
  </si>
  <si>
    <t>http://www.ergolog.nl/nl/</t>
  </si>
  <si>
    <t>Het automatiseren van het lossen van dozen uit zeecontainers (TEU's) automatiseren. Hiervoor gaat Ergolog een volautomatische, intelligente ontlaadmachine ontwikkelen, genaamd TEUN.</t>
  </si>
  <si>
    <t>PROJ-00418</t>
  </si>
  <si>
    <t>Powerpresenter</t>
  </si>
  <si>
    <t>The Progress Factor B.V.</t>
  </si>
  <si>
    <t>Klokgebouw 191, 5617 AB, Eindhoven</t>
  </si>
  <si>
    <t>http://www.theprogressfactor.com/</t>
  </si>
  <si>
    <t>Ontwikkelen van software, applicaties, content en training voor presentaties. Voor bedrijven, overheid en opleidingsinstituten</t>
  </si>
  <si>
    <t>PROJ-00442</t>
  </si>
  <si>
    <t>Inrichting openbare ruimte stationsomgeving Helmond</t>
  </si>
  <si>
    <t>Furnishment public space stationarea Helmond</t>
  </si>
  <si>
    <t>http://www.helmond.nl/contact</t>
  </si>
  <si>
    <t>PROJ-00466</t>
  </si>
  <si>
    <t>Ontwikkeling van de Wire Cleaning System</t>
  </si>
  <si>
    <t>Development of the Wire Cleaning System</t>
  </si>
  <si>
    <t>Total Recycling Solutions B.V.</t>
  </si>
  <si>
    <t>De Mullender 28, 6419 EZ, Heerlen</t>
  </si>
  <si>
    <t>Doel van het project is het ontwikkelen van een Wire cleaning Systeem, het opleveren van een schone metaal- en rubberstroom in de bandenrecycling</t>
  </si>
  <si>
    <t>PROJ-00478</t>
  </si>
  <si>
    <t xml:space="preserve">De kennisinfrastructuur van het CvC </t>
  </si>
  <si>
    <t>The knowledgeinfrastructure of the CvC</t>
  </si>
  <si>
    <t>Cardiovascular Research Institute Maastricht</t>
  </si>
  <si>
    <t>Universiteitssingel 50, 6229 ER, Maastricht</t>
  </si>
  <si>
    <t>https://www.carimmaastricht.nl/</t>
  </si>
  <si>
    <r>
      <t xml:space="preserve">Het European Cardiovascular Center of Excellence (CVC) beoogt een infrastructuur te realiseren die garant staat voor</t>
    </r>
    <r>
      <rPr>
        <rFont val="Calibri"/>
        <b val="false"/>
        <i val="false"/>
        <strike val="false"/>
        <color rgb="FF000000"/>
        <sz val="11"/>
        <u val="none"/>
      </rPr>
      <t xml:space="preserve"> technologische innovatie en vernieuwing, en businessontwikkeling. door korte lijnen tussen de kennisinfrastructuur, topreferente patientenzorg, technologische ontwikkelingen en bedrijvigheiddie het cvc biedt een uitegelezen kansen voor startende ondernemers.</t>
    </r>
  </si>
  <si>
    <t>PROJ-00566</t>
  </si>
  <si>
    <t>Ithaka Science Center</t>
  </si>
  <si>
    <t>Stichting Ithaka Science Center</t>
  </si>
  <si>
    <t>Raadhuislaan 11, 5931 NR, Tegelen</t>
  </si>
  <si>
    <t>Het doel is om jonge mensen te inspireren tot een carriere in wetenschap of technologie. Jonge mensen van diverse afkomst en cultuur worden hiertoe geinspireerd door een aantrekkelijk science aanbod.</t>
  </si>
  <si>
    <t>PROJ-00643</t>
  </si>
  <si>
    <t>Transformatie en restauratie Brabanthallen</t>
  </si>
  <si>
    <t>Transformation and restauration Brabanthallen</t>
  </si>
  <si>
    <t>N.V. MEI</t>
  </si>
  <si>
    <t>Victorialaan 15, 5213JG, Den Bosch</t>
  </si>
  <si>
    <t>Restauratie en inrichting voorbouw en voormalige veehal (Heusdeb- en Altenahal)</t>
  </si>
  <si>
    <t>PROJ-00671</t>
  </si>
  <si>
    <t>Automotive House</t>
  </si>
  <si>
    <r>
      <t xml:space="preserve">Het project beoogt de realisatie van een automotive house als centrale spil op en voor de te ontwikkelen High Tech</t>
    </r>
    <r>
      <rPr>
        <rFont val="Calibri"/>
        <b val="false"/>
        <i val="false"/>
        <strike val="false"/>
        <color rgb="FF000000"/>
        <sz val="11"/>
        <u val="none"/>
      </rPr>
      <t xml:space="preserve"> automotive campus en daarmee als een belangrijke stimuluans voor marktgericht samenwerking tussen overheid, bedrijfsleven en kennisinstellingen op het gebied van automotive. Het automotive house wordt het centrum van activiteiten voor versterking en promotie van de Nederlandse automotive industrie.</t>
    </r>
  </si>
  <si>
    <t>PROJ-00697</t>
  </si>
  <si>
    <t>Maankwartier Heerlen/De Plaat</t>
  </si>
  <si>
    <t>Gemeente Heerlen</t>
  </si>
  <si>
    <t>Geleenstraat 25-27, 6411 HP, Heerlen</t>
  </si>
  <si>
    <t>https://www.heerlen.nl/</t>
  </si>
  <si>
    <t>Onderdeel van inrichting stationsgebied Heerlen, met verbinding tussen de stadsdelen aan het spoor gelegen</t>
  </si>
  <si>
    <t>PROJ-00814</t>
  </si>
  <si>
    <t>LED there be light</t>
  </si>
  <si>
    <t>Leds Progress B.V.</t>
  </si>
  <si>
    <t>Marie Curieweg 13, 4389 WB, Vlissingen</t>
  </si>
  <si>
    <t>Het ontwikkelen van een tunable white LED Spot met wireless aansturing evenals een afstandbediening voor het dimmen en aansturen.</t>
  </si>
  <si>
    <t>PROJ-00815</t>
  </si>
  <si>
    <t>Cultuurfabriek Maastricht</t>
  </si>
  <si>
    <t>Culture factory Maastricht</t>
  </si>
  <si>
    <r>
      <t xml:space="preserve">Doelstelling is het versterken van het vestigingsklimaat voor kenniswerkers, bewoners en bezoekers in de regio</t>
    </r>
    <r>
      <rPr>
        <rFont val="Calibri"/>
        <b val="false"/>
        <i val="false"/>
        <strike val="false"/>
        <color rgb="FF000000"/>
        <sz val="11"/>
        <u val="none"/>
      </rPr>
      <t xml:space="preserve"> Maastricht en hiermee (in)direct bijdragen aan de ontwikkeling van de kenniseconomie in Zuid-Nederland, door de realisatie van de Cultuurfabriek om daarmee de culturele productiesector en infrastructuur in Maastricht te stimuleren.</t>
    </r>
  </si>
  <si>
    <t>PROJ-00816</t>
  </si>
  <si>
    <t>De zoute delta</t>
  </si>
  <si>
    <t>The salt Delta</t>
  </si>
  <si>
    <r>
      <t xml:space="preserve">Het oprichten van een info- kenniscentrum in de voordelta waarbij via een marktgerichte samenwerking</t>
    </r>
    <r>
      <rPr>
        <rFont val="Calibri"/>
        <b val="false"/>
        <i val="false"/>
        <strike val="false"/>
        <color rgb="FF000000"/>
        <sz val="11"/>
        <u val="none"/>
      </rPr>
      <t xml:space="preserve"> overheid, bedrijfsleven en kenniscentra stimuleren en waken dat het gebied zich ontwikkeld tot een duurzaam bedrijventerrein met respect voor het aanwezige basiskapitaal. Rondom dit kenniscentrum moeten bedrijven zich clusteren om te komen tot productontwikkeling en duurzame oplossingen.</t>
    </r>
  </si>
  <si>
    <t>PROJ-00821</t>
  </si>
  <si>
    <t>Pilot innovatieve aanpak revitalisering verblijfsrecreatie Zeeland</t>
  </si>
  <si>
    <t>Pilot innovative procedure revitalisation residencerecreation Zeeland</t>
  </si>
  <si>
    <r>
      <t xml:space="preserve">Project gericht op de kwalitatieve verbetering van verblijfsrecreatie in Zeeland. 7 pilotlocaties worden aangepakt</t>
    </r>
    <r>
      <rPr>
        <rFont val="Calibri"/>
        <b val="false"/>
        <i val="false"/>
        <strike val="false"/>
        <color rgb="FF000000"/>
        <sz val="11"/>
        <u val="none"/>
      </rPr>
      <t xml:space="preserve"> waarbij kwalitatieve opwaardering of functieverandering wordt bewerkstelligd via innovatieve aanpak van gebiedsontwikkeling. Kosten hebben primair betrekking op publieke ruimte.</t>
    </r>
  </si>
  <si>
    <t>PROJ-00888</t>
  </si>
  <si>
    <t>Multifunctionele MZI oogstmachine geschikt voor de Noordzee</t>
  </si>
  <si>
    <t>Multifunctional MZI harvestingmachine suitable for the North Sea</t>
  </si>
  <si>
    <t>Murre Techniek B.V.</t>
  </si>
  <si>
    <t>Zuidweg 20, 4413 NM, Krabbendijke</t>
  </si>
  <si>
    <t>http://www.murre.nl/nederlands/index.asp</t>
  </si>
  <si>
    <t>PROJ-01008</t>
  </si>
  <si>
    <t>Masterplan Openbare Ruimte Binnenstad Sittard</t>
  </si>
  <si>
    <t>Masterplan Public Space Urban Sittard</t>
  </si>
  <si>
    <t>PROJ-01009</t>
  </si>
  <si>
    <t>Bundle Checking System - BCS</t>
  </si>
  <si>
    <t>PROJ-01025</t>
  </si>
  <si>
    <t>Innovatie in kunststof hulpstukken voor de distributie van gas: De transitie van gietijzer naar ...</t>
  </si>
  <si>
    <t>Innovation in plastic appliances for the distribution of gas: the transition from cast iron to ...</t>
  </si>
  <si>
    <t>H.A. Prince Kunststofbouw B.V.</t>
  </si>
  <si>
    <t>Deltaweg 1, 4691 RX, Tholen</t>
  </si>
  <si>
    <t>THOLEN</t>
  </si>
  <si>
    <t>http://www.prince.nl/</t>
  </si>
  <si>
    <t>PROJ-01029</t>
  </si>
  <si>
    <t>Ontwikkeling automatisch plaatsingssysteem wegmarkeringen</t>
  </si>
  <si>
    <t>Development automatic placement system roadmarkings</t>
  </si>
  <si>
    <t>Van Burg Equipment</t>
  </si>
  <si>
    <t>Expeditieweg 20, 4501 WC, Oostburg</t>
  </si>
  <si>
    <t>http://www.burgmetaal.nl/burgequipment.php</t>
  </si>
  <si>
    <t>PROJ-01048</t>
  </si>
  <si>
    <t>Shared Research Centrum Bio-Aromaten</t>
  </si>
  <si>
    <t>TNO Science en Technology</t>
  </si>
  <si>
    <t>De Rondom 1, 5612 AP, Eindhoven </t>
  </si>
  <si>
    <t>https://www.tno.nl/nl/</t>
  </si>
  <si>
    <t>PROJ-01081</t>
  </si>
  <si>
    <t>Chemelot Campus Community to support innovation and entrepreneurship and build up a community</t>
  </si>
  <si>
    <t>Chemelot Campus B.V.</t>
  </si>
  <si>
    <t>http://www.chemelot.nl/</t>
  </si>
  <si>
    <t>PROJ-01098</t>
  </si>
  <si>
    <t>SMART: Sport Marketing Application Research &amp; Technology</t>
  </si>
  <si>
    <t>Stichting Sport &amp; Technology</t>
  </si>
  <si>
    <t>Torenallee 3, 5617 BA, Eindhoven</t>
  </si>
  <si>
    <t>https://www.sportsandtechnology.com/</t>
  </si>
  <si>
    <t>PROJ-01115</t>
  </si>
  <si>
    <t>Earth Lab (visualising lab als onderdeel van Creative City)</t>
  </si>
  <si>
    <t>Earth Lab (visualising lab as part of Creative City)</t>
  </si>
  <si>
    <t xml:space="preserve">Stichting Museum voor Industrie en Samenleving </t>
  </si>
  <si>
    <t>Museumplein 2, 6461 MA, Kerkrade</t>
  </si>
  <si>
    <t>PROJ-01116</t>
  </si>
  <si>
    <t>Uitvoering Sociale Innovatieregeling</t>
  </si>
  <si>
    <t>Execution Social Innovationregulation</t>
  </si>
  <si>
    <t>Provincie Noord-Brabant, Stimulus</t>
  </si>
  <si>
    <t>Emmasingel 26, 5611 AZ, Eindhoven</t>
  </si>
  <si>
    <t>http://www.stimulus.nl/</t>
  </si>
  <si>
    <t>PROJ-01120</t>
  </si>
  <si>
    <t>Recycling Dekaarde</t>
  </si>
  <si>
    <t>Recycling coveringearth</t>
  </si>
  <si>
    <t>Champignonkwekerij Gemert B.V.</t>
  </si>
  <si>
    <t>Beeksedijk 10, 5421 XC, Gemert</t>
  </si>
  <si>
    <t>PROJ-01161</t>
  </si>
  <si>
    <t>Mydenity - Enabeling people aware environments</t>
  </si>
  <si>
    <t>Epesi Creative New Media B.V.</t>
  </si>
  <si>
    <t>Kuiperspoort 22, 4331 GS, Middelburg</t>
  </si>
  <si>
    <t>http://www.epesi.eu/</t>
  </si>
  <si>
    <t>PROJ-01168</t>
  </si>
  <si>
    <t>Innovatie in de renovatie van waterleidingen</t>
  </si>
  <si>
    <t>Innovation in the renovation of waterpipes</t>
  </si>
  <si>
    <t>P.K.Z. VOF</t>
  </si>
  <si>
    <t>PROJ-01174</t>
  </si>
  <si>
    <t>Sustainable Safety Tyre</t>
  </si>
  <si>
    <t>Hollandse Bandenmarkt International B.V.</t>
  </si>
  <si>
    <t>http://www.hbi-tyres.com/</t>
  </si>
  <si>
    <t>PROJ-01199</t>
  </si>
  <si>
    <t>Mestverwerking door middel van vrieskristallisatie</t>
  </si>
  <si>
    <t>Manureprocessing by using freezingcrystallisation</t>
  </si>
  <si>
    <t>Coöperatie Mestac U.A.</t>
  </si>
  <si>
    <t>De Waal 49, 5684 PH, Best</t>
  </si>
  <si>
    <t>http://mestac.nl/</t>
  </si>
  <si>
    <t>PROJ-01227</t>
  </si>
  <si>
    <t>Ultra Safe Cube Drum</t>
  </si>
  <si>
    <t>Curtec Nederland B.V.</t>
  </si>
  <si>
    <t>Spoorlaan Noord 92, 5121 WX, Rijen</t>
  </si>
  <si>
    <t>http://www.curtec.com/nl</t>
  </si>
  <si>
    <t>PROJ-01230</t>
  </si>
  <si>
    <t>Active Health</t>
  </si>
  <si>
    <t>Maastricht Instruments B.V.</t>
  </si>
  <si>
    <t>Universiteitssingel 50, 6229 ER, Maastricht</t>
  </si>
  <si>
    <t>http://www.maastrichtinstruments.nl/</t>
  </si>
  <si>
    <t>PROJ-01256</t>
  </si>
  <si>
    <t>Room for Perfection - de ontwikkeling van een METALEN CLEANROOMSYSTEEM</t>
  </si>
  <si>
    <t>Room for Perfection - the development of a METAL CLEANROOMSYSTEM</t>
  </si>
  <si>
    <t>Cleanroom Combination Group B.V.</t>
  </si>
  <si>
    <t>De Waterlaat 2, 5571 MZ, Bergeijk</t>
  </si>
  <si>
    <t>http://www.cleanroomcg.com/nl/</t>
  </si>
  <si>
    <t>PROJ-01262</t>
  </si>
  <si>
    <t>DERMAX - dermatologie product uit arabinoxylanen</t>
  </si>
  <si>
    <t>DERMAX - dermatologic product from arabinoxylanes</t>
  </si>
  <si>
    <t>PROJ-01275</t>
  </si>
  <si>
    <t>Spin-in</t>
  </si>
  <si>
    <t>Flowid Products B.V.</t>
  </si>
  <si>
    <t>Het Kraneveld Building 10 Matrix 1.26-30, 5612 AZ, Eindhoven</t>
  </si>
  <si>
    <t>http://www.flowid.nl/</t>
  </si>
  <si>
    <t>PROJ-01284</t>
  </si>
  <si>
    <t>Additive Manufactering als innovatieve productie methode voor technisch keramisch onderdelen - ADMAP</t>
  </si>
  <si>
    <t>Additive Manufacturing as innovative production method for technical ceramic parts - ADMAP</t>
  </si>
  <si>
    <t>Admatec Europe B.V.</t>
  </si>
  <si>
    <t>De Sonman 29, 5066 GJ, Moergestel</t>
  </si>
  <si>
    <t>MOERGESTEL</t>
  </si>
  <si>
    <t>http://www.admatec.nl/nl/</t>
  </si>
  <si>
    <t>PROJ-01285</t>
  </si>
  <si>
    <t>MyDiapatch Mature</t>
  </si>
  <si>
    <t>Applied Biomedical Systems B.V.</t>
  </si>
  <si>
    <t>Oxfordlaan 55, 6229 EV, Maastricht</t>
  </si>
  <si>
    <t>http://www.ab-sys.eu/</t>
  </si>
  <si>
    <t>PROJ-01296</t>
  </si>
  <si>
    <t>Doelstelling / Goal</t>
  </si>
  <si>
    <t>Projectsamenvatting / Project summary</t>
  </si>
  <si>
    <t>OPZuid 2014-2020</t>
  </si>
  <si>
    <t>1B</t>
  </si>
  <si>
    <t>Zelfrijder: high tech systeem voor duurzame landbouw</t>
  </si>
  <si>
    <t>Selfrider: high tech system for sustainable agriculture</t>
  </si>
  <si>
    <t>Herder</t>
  </si>
  <si>
    <t xml:space="preserve">Herculesweg 6, 4338 PL, Middelburg </t>
  </si>
  <si>
    <t>Middelburg</t>
  </si>
  <si>
    <t>http://www.herder.nl/</t>
  </si>
  <si>
    <t>Het project behelst het ontwikkelen en op de markt brengen van een high tech zelfrijdende machine voor de landbewerking met koppeling naar het Geo Informatie Systeem.</t>
  </si>
  <si>
    <t>AMARYLLIS</t>
  </si>
  <si>
    <t>Amarna Stem Cells BV</t>
  </si>
  <si>
    <t>Maastricht Instruments B.V., Pathofinder B.V., Universiteit Maastricht MHenS</t>
  </si>
  <si>
    <t>Maastricht</t>
  </si>
  <si>
    <t>http://www.neuroplast.com/news.html</t>
  </si>
  <si>
    <t>Een laagdrempelig platform voor de productie van een veilig, laagimmunogeen (weinig antistoffen bevattend) stamcel preparaat.</t>
  </si>
  <si>
    <t>Smooby</t>
  </si>
  <si>
    <t>Cool Food Ideas Research and Development</t>
  </si>
  <si>
    <t xml:space="preserve">Friofood, Froster </t>
  </si>
  <si>
    <t>De Huufkes 52, 5674 TM, Neunen</t>
  </si>
  <si>
    <t>Nuenen</t>
  </si>
  <si>
    <t>http://www.coolfoodideas.nl/</t>
  </si>
  <si>
    <t>In dit project ontwikkelen de partners diep ingevroren smoothie in rastervorm (Cuby), de Smooby. De Smooby zal bestaan uit vers ingevroren fruit/groente dat per gewenste portie ontdooid kan worden.</t>
  </si>
  <si>
    <t>All waste convertor Plasmavergassing ziekenhuis afval</t>
  </si>
  <si>
    <t>All waste convertor Plasmagasification hospital waste</t>
  </si>
  <si>
    <t>EDSG B.V.</t>
  </si>
  <si>
    <t>Cofely Zuid Nederland B.V.</t>
  </si>
  <si>
    <t>Noord- Brabant</t>
  </si>
  <si>
    <t>Jan Campertstraat 5  gebouw 7.08, 6416 SG, Heerlen</t>
  </si>
  <si>
    <t>Heerlen</t>
  </si>
  <si>
    <t>http://edsg.nl/</t>
  </si>
  <si>
    <t>Doel van het project is om een product te ontwikkelen en te bouwen waarbij alle in een ziekenhuis geproduceerd afval (incl. nucleair vervuild afval) op locatie verwerkt kan worden door een hoge temperatuur synthesegas plasma reactor. Door de hoge temperatuur kunnen geen giftige gassen ontstaan.</t>
  </si>
  <si>
    <t>Timesavers Smart Deburring Assist</t>
  </si>
  <si>
    <t>Fruitlaan 20-30, 4426 EP, Goes</t>
  </si>
  <si>
    <t>Goes</t>
  </si>
  <si>
    <t>In dit project ontwikkelt Timesavers een volledig geautomatiseerd en gedigitaliseerd ontbraamproces.</t>
  </si>
  <si>
    <t>BedSense</t>
  </si>
  <si>
    <t>Livassured, Kempenhaeghe, TU/e</t>
  </si>
  <si>
    <t>John F. Kennedylaan 3, 5555 XC, Valkenswaard</t>
  </si>
  <si>
    <t>Eindhoven</t>
  </si>
  <si>
    <t>2M Engineering, Livassured, Kempenhaeghe en TU/e werken samen om het Zuid-Nederlandse open-innovatie-ecosysteem te versterken op het gebied van ontwikkeling van innovatieve producten en diensten ten behoeve van slaapstoornissen.</t>
  </si>
  <si>
    <t>Van regen tot groei</t>
  </si>
  <si>
    <t>From rain to growth</t>
  </si>
  <si>
    <t>Groasis BV</t>
  </si>
  <si>
    <t>Steenbergen</t>
  </si>
  <si>
    <t>https://www.groasis.com/nl</t>
  </si>
  <si>
    <t>Het project richt zich op het ontwikkelen en testen van nieuwe technologie om droge gebieden geschikt te maken voor de productie van voedsel. De technologie is een combinatie van de Growboxx en de Terracedixx.</t>
  </si>
  <si>
    <t>3D printen met bio-beton van Miscanthus</t>
  </si>
  <si>
    <t>3D printing with bio-concrete from Miscanthus grass</t>
  </si>
  <si>
    <t>NNRGY</t>
  </si>
  <si>
    <t xml:space="preserve">TU/e, Concrete Valley, CyBe Construction </t>
  </si>
  <si>
    <t>Plasticslaan 1, 4612 PX, Bergen op Zoom</t>
  </si>
  <si>
    <t>Bergen op Zoom</t>
  </si>
  <si>
    <t>http://www.nnrgy.com/</t>
  </si>
  <si>
    <t>Ontwikkeling van een bio-based mortel van Miscanthus (Olifantsgras). Als eerste stap wordt de mortel gebruikt in traditionele bekistingen voor bestaande producten. Als tweede stap wordt 3D-printen toegepast.</t>
  </si>
  <si>
    <t>Sustainable thermoforming through In Mould Punching &amp; biobased polymer development</t>
  </si>
  <si>
    <t>Tilburgseweg 2a, 5161 DA, Sprang Capelle</t>
  </si>
  <si>
    <t>Sprang Capelle</t>
  </si>
  <si>
    <t>http://boschsprang.nl/?lang=nl</t>
  </si>
  <si>
    <t>Doel van dit project is de ontwikkeling van een nieuwe productietechniek op het gebied van thermoformen in combinatie met de ontwikkeling van nieuwe duurzame polymeersamenstellingen voor thermoform folie.</t>
  </si>
  <si>
    <t>Doelstelling is de ontwikkeling van een herbruikbare ‘monopile-cradle’ waarmee verschillende afmetingen monopiles (Een monopile is een eenvoudige structuur die bestaat uit één enkele cilindrische stalen buis), vanaf de eerste tot en met de laatste stap in één en hetzelfde systeem getransporteerd, gezeevast en opgericht kunnen worden.</t>
  </si>
  <si>
    <t>Biobased materials for F&amp;F chemical industry</t>
  </si>
  <si>
    <t>Isobionics BV</t>
  </si>
  <si>
    <t>Geleen</t>
  </si>
  <si>
    <t>Verbeteren en ontwikkelen van 1) fermentatie processen, 2) downstream processing (herstel en purificatie van natuurlijk aangemaakte producten) rendement en 3) chemische conversie gericht op het verbeteren van marge en introductie van 2 nieuwe biobased producten in de markt.</t>
  </si>
  <si>
    <t>Extended Directional Drilling (XDD)</t>
  </si>
  <si>
    <t>A. Hak Drillcon B.V.</t>
  </si>
  <si>
    <t>Rietbeemdweg  1b,  5705 BH, Helmond</t>
  </si>
  <si>
    <t>Helmond</t>
  </si>
  <si>
    <t>http://www.vandeweert.nl/</t>
  </si>
  <si>
    <t>Ontwikkeling van een nieuwe boortechniek om de afstand waarop geboord wordt te vergroten, tot twee keer de huidige haalbare afstanden (Extended Directional Drilling(XDD) ). Het betreft een wereldwijde nieuwe innovatieve technologie.</t>
  </si>
  <si>
    <t>Duurzame productie van hoogwaardig carbon black uit oude autobanden</t>
  </si>
  <si>
    <t>Sustainable production of quality carbon black from old car tires</t>
  </si>
  <si>
    <t>Black Bear Carbon B.V.</t>
  </si>
  <si>
    <t>Rubber Metaalindustrie Limburg B.V.</t>
  </si>
  <si>
    <t>Winnerstraat  28, 6031 NL, Nederweert</t>
  </si>
  <si>
    <t>Nederweert</t>
  </si>
  <si>
    <t>http://blackbearcarbon.com/</t>
  </si>
  <si>
    <t>Ontwikkeling van een innovatief nieuw proces voor productie van hoogwaardig carbon black uit oude autobanden door samenwerking tussen logistiek bedrijf Rumal en toeleverancier voor de chemie Black Bear Carbon.</t>
  </si>
  <si>
    <t>Snelle Bruginspectie (SBI)</t>
  </si>
  <si>
    <t>Fast Bridge Inspection (FBI)</t>
  </si>
  <si>
    <t>Quality Inspection Services B.V.</t>
  </si>
  <si>
    <t>Kuisel  11, 4703 RL, Roosendaal</t>
  </si>
  <si>
    <t>Roosendaal</t>
  </si>
  <si>
    <t>http://www.qis-ndt.com/nl/</t>
  </si>
  <si>
    <t>In dit project gaat Quality Inspection Services een nieuwe techniek ontwikkelen en bewijzen voor de inspectie van stalen bruggen.</t>
  </si>
  <si>
    <t>Bio Infrastructuur &amp; Kennis (BIK)</t>
  </si>
  <si>
    <t>Bio Infrastructire &amp; Knowledge (BIK)</t>
  </si>
  <si>
    <t>Stichting Avans</t>
  </si>
  <si>
    <t>Stichting BAC, Millvision, Green Chemistry Campus, Chemelot Innovation and Learning, Stichting ter exploitatie van de proefboederij Rusthoeve, BOM, REWIN, Economische Impuls Zeeland</t>
  </si>
  <si>
    <t>Professor Cobbenhagenlaan 3, 5004 BB, Tilburg</t>
  </si>
  <si>
    <t>Tilburg</t>
  </si>
  <si>
    <t>http://www.avans.nl/onderzoek/expertisecentra/centre-of-expertise-biobased-economy</t>
  </si>
  <si>
    <t xml:space="preserve">Het doel van het BIK-project is het professionaliseren en versterken van de positionering van de huidige biobased applicatiecentra in Zuid Nederland. Deze spelen een grote rol in de begeleiding van het MKB bij biobased innovatietrajecten. Een applicatiecentrum is een ontwikkelwerkplaats voor onderzoekers, studenten en professionals. In twee jaar tijd wordt de bestaande infrastructuur van applicatiecentra verbeterd tot een internationaal onderscheidend, samenwerkend en open innovatiesysteem voor het MKB in de biobased ketens. Binnen dit project werken bedrijfsleven, kennisinstellingen en overheden uit de alle drie de Zuid-Nederlandse provincies nauw samen. Lijst van deelnemers: Biopolymeer Applicatie Centrum (BAC) te Breda, Chemelot Innovation and Learning Labs (CHILL) te Geleen, Green Chemistry Campus (GCC) te Bergen op Zoom, Kleuren Applicatie Centrum (KLAC) te Bergen op Zoom, Natuurvezel Applicatie Centrum (NAC) te Raamsdonkveer, Rusthoeve, Agrarisch Innovatie en Kenniscentrum te Colijnsplaat. </t>
  </si>
  <si>
    <t>PHOTON DELTA</t>
  </si>
  <si>
    <t>Technische Universiteit Eindhoven</t>
  </si>
  <si>
    <t>Brainport Development, BOM, Berenschot, HTCE, SMART Photonics, EFFECT Photonics, Vtec en Genexis</t>
  </si>
  <si>
    <t>Den Dolech 2, 5612 AZ, Eindhoven</t>
  </si>
  <si>
    <t>https://www.tue.nl/innoveren/nieuws/31-07-2015-photon-delta-zet-eindhoven-op-de-kaart-als-place-to-be/</t>
  </si>
  <si>
    <t>In dit project werken de TU/e, Brainport Development, BOM, Berenschot, HTCE, SMART Photonics, EFFECT Photonics, Vtec en Genexis samen om het fotonische ecosysteem in Zuid-Nederland te laten groeien.</t>
  </si>
  <si>
    <t>Een nieuwe biomarker voor de diagnose van reumatische aandoeningen</t>
  </si>
  <si>
    <t>A new biomarker for diagnosing rheumatic diseases</t>
  </si>
  <si>
    <t>Hycult Biotechnology (H.B.T.) B.V.</t>
  </si>
  <si>
    <t>Frontstraat 2a, 5405 PB, Uden</t>
  </si>
  <si>
    <t>Uden</t>
  </si>
  <si>
    <t>http://www.hycultbiotech.com/</t>
  </si>
  <si>
    <t>Doel van het huidige project is het ontwikkelen en exploiteren van een gevalideerde in-vitro diagnostic (IVD) immunologische test voor het nauwkeurig kwantificeren van het eiwit S100A12 in bloed.</t>
  </si>
  <si>
    <t>InnoPack++ Marine 2.0, een nog compactere waterbehandelingsinstallatie voor schepen</t>
  </si>
  <si>
    <t>InnoPack++ Marine 2.0, a more compact watertreatmentinstallation for ships</t>
  </si>
  <si>
    <t>Advanced Waste Water Solutions</t>
  </si>
  <si>
    <t>Gentsevaart 21, 4565 ER, Kapelleburg</t>
  </si>
  <si>
    <t>Kapellebrug</t>
  </si>
  <si>
    <t>Dit project omvat de ontwikkeling van een innovatieve en compacte decentrale waterbehandelingsinstallatie voor de riviercruisemarkt.</t>
  </si>
  <si>
    <t>Innovatief opkweeksysteem voor een ecologisch én economisch duurzame oestersector</t>
  </si>
  <si>
    <t>Innovative culturesystem for an ecologically en economically sustainable oystersector</t>
  </si>
  <si>
    <t>Roem van Yerseke BV</t>
  </si>
  <si>
    <t>Machinefabriek Bakker</t>
  </si>
  <si>
    <t>Yerseke</t>
  </si>
  <si>
    <t>Het doel van het project is het ontwikkelen van een opkweeksysteem voor oesters zodat een ecologisch en economisch duurzaam product wordt geleverd. Hiermee wordt de Zeeuwse oestersector gemoderniseerd en de aanvoer van Nederlandse oesters vergroot.</t>
  </si>
  <si>
    <t>Natuurlijke stikstof bemesting vervangt kunstmest</t>
  </si>
  <si>
    <t>Natural Nitrogen fertilizing replaces artificial manure</t>
  </si>
  <si>
    <t>Soil-Tech Solutions B.V.</t>
  </si>
  <si>
    <t>Biezenmortelsestraat 57, 5074 RJ, Biezenmortel</t>
  </si>
  <si>
    <t>Biezenmortel</t>
  </si>
  <si>
    <t>http://www.soiltech.nl/pages/nl/home.php</t>
  </si>
  <si>
    <t>Gebruik van kunstmest levert ongewenste milieueffecten op doordat niet al het stikstof door het gewas wordt benut. In het OPZuid project van Soiltech wordt door het plantbeschikbaar maken van natuurlijke stikstof het kunstmestprobleem opgelost.</t>
  </si>
  <si>
    <t>Directe Injectietechnologie Groen Gas</t>
  </si>
  <si>
    <t>Direct Injectiontechnology Green Gas</t>
  </si>
  <si>
    <t>Prins Autogassystemen BV</t>
  </si>
  <si>
    <t>Prodrive BV</t>
  </si>
  <si>
    <t>Jan Hilgersweg  22, 5657 ES, Eindhoven</t>
  </si>
  <si>
    <t>Het project gaat over de ontwikkeling van directe injectie technologie voor groen gas. Het is een samenwerking tussen Prins Autogassystemen en Prodrive waarbij er testen zullen worden uitgevoerd bij HAN Automotive.</t>
  </si>
  <si>
    <t>Tongkweek: Ja-Natuurlijk</t>
  </si>
  <si>
    <t>Soleculture: Yes-Naturally</t>
  </si>
  <si>
    <t>Coöperatieve Fry-Marine U.A.</t>
  </si>
  <si>
    <t>Murre Techniek B.V., Stichting Zeeschelp</t>
  </si>
  <si>
    <t>Jacobahaven  4a, 4493 ML, Kamperland</t>
  </si>
  <si>
    <t>Kamperland</t>
  </si>
  <si>
    <t>http://frymarine.jimdo.com/research/</t>
  </si>
  <si>
    <t>Het project betreft de ontwikkeling van duurzaam “zero emission” kweeksysteem op productieschaal voor tong. Een zelfstandig ecosysteem "in-a-box".</t>
  </si>
  <si>
    <t>PROJ-00075</t>
  </si>
  <si>
    <t>FIELDLAB CAMPIONE</t>
  </si>
  <si>
    <t>Universiteit van Tilburg, SITECH, Fuijfilm, DELTA, Prezent, Samure, DI-WCM en KEC</t>
  </si>
  <si>
    <t>Boschstraat 35, 4813 DA, Tilburg</t>
  </si>
  <si>
    <t>Doelstelling van het CAMPIONE project is om onderhoud binnen de chemie/procesindustrie 100% voorspelbaar te maken. Dit wordt bereikt via structuurversterking die innovaties vanuit de topclusters op het snijvlak van CBM en Big Data mogelijk maakt.</t>
  </si>
  <si>
    <t>PROJ-00076</t>
  </si>
  <si>
    <t>Proeftuin voor de varkenshouderij</t>
  </si>
  <si>
    <t>Testing grounds for pigfarming</t>
  </si>
  <si>
    <t>WUR-Livestock Research Praktijkcentrum Sterksel</t>
  </si>
  <si>
    <t>Varkens BV, HAS hogeschool en Built-IT four you BV</t>
  </si>
  <si>
    <t>Vlaamseweg 17, 6029 PK, Sterksel</t>
  </si>
  <si>
    <t>Sterksel</t>
  </si>
  <si>
    <t>http://www.wageningenur.nl/nl/Expertises-Dienstverlening/Onderzoeksinstituten/livestock-research/Innovatiecentra/Varkens-Innovatie-Centrum-Sterksel.htm</t>
  </si>
  <si>
    <t>Binnen het project zal de proeftuin voor de varkenshouderij VIC Sterksel worden versterkt door in te zetten op open-innovatie en kennisdeling. Ook zal een praktijkcentrum worden opgericht en een data-management systeem worden ontwikkeld.</t>
  </si>
  <si>
    <t>PROJ-00077</t>
  </si>
  <si>
    <t>Low-cost ammoniak gasmeetsysteem voor stallen</t>
  </si>
  <si>
    <t>Low-cost ammoniac gasmeasuringsystem for stables</t>
  </si>
  <si>
    <t>EMS B.V.</t>
  </si>
  <si>
    <t>Raiffeisenstraat 24, 4697 CG, Sint Annaland</t>
  </si>
  <si>
    <t>Sint Annaland</t>
  </si>
  <si>
    <t>http://www.bsa-site.nl/portal/index.php</t>
  </si>
  <si>
    <t>In dit project wordt een robuuste en low-cost gasmeetsysteem ontwikkeld om de ammoniak concentratie in stallen te bepalen.</t>
  </si>
  <si>
    <t>PROJ-00081</t>
  </si>
  <si>
    <t>Dutch Future Egg; een nieuw open innovatieplatform voor de legpluimveesector</t>
  </si>
  <si>
    <t>Dutch Future Egg: A new open innovationplatform for laying hens</t>
  </si>
  <si>
    <t>Vencomatic Group</t>
  </si>
  <si>
    <t>Nomar Holding B.V., TU/e, HAS Hogeschool, Omnivoor B.V.,  Dataleaf B.V., Product Experience en Kokreateur B.V.</t>
  </si>
  <si>
    <t>Meerheide 200, 5521 DW, Eersel</t>
  </si>
  <si>
    <t>Eersel</t>
  </si>
  <si>
    <t xml:space="preserve">http://www.d-f-e.nl/ </t>
  </si>
  <si>
    <t>Het project realiseert een door TU/e en HAS gedragen nieuw open innovatieplatform van waaruit innovaties in co-creatie met ketenpartners worden ontwikkeld. Hieruit ontstaan nieuwe pmc's die de legpluimveehouder in staat stelt producten te verwaarden.</t>
  </si>
  <si>
    <t>PROJ-00084</t>
  </si>
  <si>
    <t>Nacosol</t>
  </si>
  <si>
    <t>Kriya Materials</t>
  </si>
  <si>
    <t>Het doel van dit project is om nano-composiet coatings met meerdere functionaliteiten te ontwikkelen, op te schalen en deze op de markt te brengen. Met deze coatings worden hogere efficiëntie zonnecellen mogelijk gemaakt binnen de bestaande productie-infrastructuur.</t>
  </si>
  <si>
    <t>PROJ-00087</t>
  </si>
  <si>
    <t>Acoustic-Light Cell</t>
  </si>
  <si>
    <t>Deblick B.V.</t>
  </si>
  <si>
    <t>Melis Lighting</t>
  </si>
  <si>
    <t>Scherpakkerweg 23, 5616 HP, Eindhoven</t>
  </si>
  <si>
    <t>http://www.deblick.nl/home/</t>
  </si>
  <si>
    <t>De doelstelling in dit project is de ontwikkeling van een plafond- en wandsysteem met een gecombineerde licht/akoestiek oplossing, waardoor de ambiance in een zorgomgeving positief kan worden beïnvloed ter bevordering van het herstel van de patiënt en de productiviteit en het werkplezier van de werknemer.</t>
  </si>
  <si>
    <t>Proeftuin thermoplastische composieten</t>
  </si>
  <si>
    <t>Testing grounds Thermoplastic composites</t>
  </si>
  <si>
    <t>DPI</t>
  </si>
  <si>
    <t>Chemelot Research Facilities, Verbi Gereedschappen, Alligator Plastics Industry, Plastica Waalwijk, Refitech, Eurocarbon, CMB Colorex Master Batches, Emma Safety Shoes, Peters Kunststoffen, Allplast, Chemelot Campus, Polytec Composites NL, TNO, Cato Composite Innovation</t>
  </si>
  <si>
    <t>John. F. Kennedylaan 2 (Kennispoort 3e etage), 5612 AB Eindhoven</t>
  </si>
  <si>
    <t>http://www.dpivaluecentre.nl/</t>
  </si>
  <si>
    <t>Proeftuin TPC ten behoeve van marktgerichte samenwerking voor versterking innovatiesysteem.</t>
  </si>
  <si>
    <t>PROJ-00092</t>
  </si>
  <si>
    <t>Innovatie cluster integraal duurzame varkenshouderij systeem</t>
  </si>
  <si>
    <t>Innovation cluster integral sustainable pig farming system</t>
  </si>
  <si>
    <t>Big Developments B.V.</t>
  </si>
  <si>
    <t>Inno+ B.V., Vereijken Hooijer B.V., Zero Gravity Movement B.V., Bert de Jong Holding B.V., Noldus information B.V. , Dura Vermeer facilitaire bedrijven B.V. en Wageningen Universiteit</t>
  </si>
  <si>
    <t>Everbest 4c, 5741 PM, Boekel</t>
  </si>
  <si>
    <t>Boekel</t>
  </si>
  <si>
    <t>Ontwikkelen van een integraal duurzame varkenshouderij systeem binnen een open-innovatiecluster ter versterking van de concurrentiepositie van de varkenshouderij in Brabant.</t>
  </si>
  <si>
    <t>PROJ-00094</t>
  </si>
  <si>
    <t>Integrated and knowledge based greenhouse lighting systems</t>
  </si>
  <si>
    <t>LEDdriven B.V.</t>
  </si>
  <si>
    <t>Next Generation Energy Solutions B.V.</t>
  </si>
  <si>
    <t>Breda</t>
  </si>
  <si>
    <t>http://www.leddriven.nl/en/projects</t>
  </si>
  <si>
    <t>De ontwikkeling van een geavanceerd, op een kennissysteem gebaseerd en zelflerend LED-verlichtingssysteem voor assimilatieverlichting.</t>
  </si>
  <si>
    <t>SCeLiO-4B : Suikers, cellulose en lignine opschaling naar BioBased Building Blocks</t>
  </si>
  <si>
    <t>SCeLiO-4B: Sugars, cellulose and lignin upscaling to BioBased Building Blocks</t>
  </si>
  <si>
    <t>St. Chemelot Institute for Science &amp; Technology</t>
  </si>
  <si>
    <t>Flowid Products B.V., Avantium Chemicals B.V., Progression-Industry B.V., TNO, Stichting Dienst Landbouwkundig Onderzoek, Green Chemistry Campus B.V., N.V. Rewin West-Brabant, Nettenergy B.V. en Savage Rivale B.V.</t>
  </si>
  <si>
    <t xml:space="preserve">Urmonderbaan 20F, 6167 RD, Geleen </t>
  </si>
  <si>
    <t>Het belangrijkste resultaat van dit project is een goed functionerende proeftuin, bestaande uit apparatuur (activa) en een exploitatie waarbij MKB en grote bedrijven in Zuid-Nederland samenwerken en innoveren.</t>
  </si>
  <si>
    <t>Boost45</t>
  </si>
  <si>
    <t>VIA Academy</t>
  </si>
  <si>
    <t>Sint Jansweg 7a, 5928 RC Venlo</t>
  </si>
  <si>
    <t>Venlo</t>
  </si>
  <si>
    <t xml:space="preserve">http://www.viaacademy.nl/opleidingsprogrammas/boost/ </t>
  </si>
  <si>
    <t>Ontwikkeling van een traject om bedrijven in staat te stellen bestaande 45+ medior en senior medewerkers met een HBO- of academische achtergrond een reboost aan hun carrière te geven.</t>
  </si>
  <si>
    <t>PROJ-00255</t>
  </si>
  <si>
    <t>4F</t>
  </si>
  <si>
    <t>Full Aesthetic Solar Roof</t>
  </si>
  <si>
    <t>Full Aestethic Solar Roof</t>
  </si>
  <si>
    <t>Bouwkundig &amp; Facilitair Adviesbureau Comuth</t>
  </si>
  <si>
    <t>Petec Solutions/ Petec Solar</t>
  </si>
  <si>
    <t>Violabeemd 20, 6229 ZB Maastricht</t>
  </si>
  <si>
    <t>http://www.comuth.nl/</t>
  </si>
  <si>
    <t>In proefopstellingen demonstreren dat volledig geïntegreerde zonne-energie (PV) daken gerealiseerd kunnen worden die ook esthetisch, betaalbaar en innovatief zijn.</t>
  </si>
  <si>
    <t>Communities for Development voor het MKB</t>
  </si>
  <si>
    <t>Communities for Development for SME's.</t>
  </si>
  <si>
    <t>Chemelot Innovation and Learning Labs B.V.</t>
  </si>
  <si>
    <t>Limburg Economic Development</t>
  </si>
  <si>
    <t>http://chillabs.com/</t>
  </si>
  <si>
    <t>Chemelot Innovation and Learning Labs (CHILL) is gevestigd op de Brightlands Chemelot Campus in Zuid-Limburg en opgericht in het kader van het topsectorenbeleid in Nederland. Zij is zowel een  Centre of Experise (CoE) als een centrum voor innovatief vakmanschap (CIV). De concrete opdracht hierbij voor CHILL is het verbeteren van de aansluiting tussen onderwijs en bedrijfsleven (meer en beter opgeleide studenten en professionals) om  hiermee de innovatiekracht te versterken van de sector Chemie. De Founding Fathers van CHILL zijn DSM, SABIC, UM, ZUYD, ARCUS en Leeuwenborgh. De kracht van CHILL zit in de koppeling van studenten in opleiding aan vraagstukken vanuit het bedrijfsleven in een omgeving die oplossingen kan genereren met behulp van zogenaamde Communities for Development (CfD’s). In dit projectvoorstel wordt een plan gepresenteerd om deze werkwijze verder uit te breiden naar een breed netwerk van MKB-bedrijven. De methodiek van de CfD’s werkt zoals aangetoond in een viertal CfD’s die voor het grootbedrijf en het MKB zijn uitgevoerd. De MKB bedrijven zien de win-win situatie maar lopen tegen een financiële drempel aan voor dit type precompetitief onderzoek met een hoog risicoprofiel. Noodzaak is om de financiële drempel voor de MKB-er zo laag mogelijk te houden zodat meer MKB-ers geholpen kunnen worden met hun innovaties en daarmee gebouwd kan worden aan een Track Record. Door middel van de deze CfD’s worden studenten excellent opgeleid en sluiten adequaat aan op de Human Capital vraag vanuit het bedrijfsleven . In de CfD’s doen zij ervaring op met vakinhoudelijk gestuurd labwerk (innovatie vraag vanuit de bedrijven) en de 21st century skills. Medewerkers van de onderwijsinstellingen en de MKB bedrijven participeren in de CfD’s en worden zo bijgeschoold en geprofessionaliseerd. De algemene doelstelling van het project is op de eerste plaats het onderling samenwerken van onderwijsinstellingen, studenten en het MKB in een open innovatiesysteem te bevorderen. Hiermee wordt de aansluiting onderwijs-bedrijfsleven vergroot.  Verder wil CHILL middels dit project gekwalificeerd Bèta-personeel opleiden voor de topsectoren Chemie &amp; Materialen, Biobased economy, High Tech Systems en Maintenance. De R&amp;D functie van het MKB binnen de topsectoren Chemie &amp; Materialen, Biobased economy, High Tech Systems en Maintenance wordt met het project ondersteund, o.a. door leven lang leren. Meer specifieke doelstellingen die voor het project zijn benoemd om dit te bereiken, zijn de volgende: - CHILL wil 20 zgn. Communities for Development (CfD’s), bestaande uit studenten en begeleiders opzetten en beschikbaar stellen voor het MKB. - Chill heeft 5 innovatielabs beschikbaar voor het MKB waarin de Communities for Development opdrachten gaan uitvoeren. Zij wil de drempel voor het MKB om hiervan gebruik te maken lager maken. De innovatiekracht van het MKB wordt hiermee verhoogd.- Via de CfD’s waarvan zij deel uitmaken, krijgen in 3 jaar tijd circa 100 HBO- en WO studenten opdrachten die passen bij hun toekomstige beroepspraktijk zodat zij goed geëquipeerd de arbeidsmarkt in de regio betreden. Zij maken kennis met de beroepen van vandaag maar werken samen met het bedrijfsleven ook aan het ontstaan van de beroepen van morgen.- CHILL wil hiertoe voor 20 MKB-bedrijven die zelf onvoldoende R&amp;D capaciteit beschikbaar hebben onderzoek mogelijk maken. De werknemers van de MKB-bedrijven kunnen samenwerken met de CfD’s waardoor leven-lang-leren wordt waargemaakt. CHILL werkt met dit project toe naar een duurzame businesscase voor de regionale arbeidsmarkt door de samenwerkingsstructuur tussen bedrijfsleven en onderwijs te versterken. Haar eigen businesscase krijgt zij sluitend als het haar lukt voldoende MKB-bedrijven opdrachten te laten plaatsen bij CfD’s. De businesscase van de deelnemende MKB-bedrijven wordt versterkt als door middel van onderzoek en experimenten door de CfD’s in de 5 labs hun product wordt versterkt en markt klaar gemaakt.</t>
  </si>
  <si>
    <t>PROJ-00257</t>
  </si>
  <si>
    <t>Open Learning and innovation Labs</t>
  </si>
  <si>
    <t>Stichting Fontys</t>
  </si>
  <si>
    <t xml:space="preserve">Smart Robotics B.V., Heemskerk Innovative Technology B.V.,  Additive Industries B.V., KMWE Precisie Eindhoven B.V., Boomkwekerij Henri Fleuren, Blue Engineering B.V. </t>
  </si>
  <si>
    <t>Rachelsmolen 1, 5612 MA Eindhoven</t>
  </si>
  <si>
    <t>http://fontys.nl/</t>
  </si>
  <si>
    <t>Doelstelling van eht project is het ontwikkelen en inrichten van excellent (open access) onderwijsmateriaal dat aansluit bij de behoeften van bedrijven en medewerkers die actief zijn in de topsectoren HTSM en Agrofood in de regio Zuid-Nederland.</t>
  </si>
  <si>
    <t>IZO</t>
  </si>
  <si>
    <t xml:space="preserve">Stichting Zuyd Hogeschool, Stichting ROC Gilde, Limburgse Stichting Zorg aan Zet, PRB Services B.V., Stichting Vincent van Gogh voor geestelijke gezondheidszorg, Vereniging Fit!Vak, Rendiz Zorg B.V., Pangia VOF, Philips Electronics Nederland B.V. </t>
  </si>
  <si>
    <t>Creëren van een gezamenlijk platform voor innovatie van zorgopleidingen in Venlo en omstreken en ondersteuning van de innovatie van de beroepspraktijk door opzet van een Praktijklab, waarin leren, werken en innoveren zijn geïntegreerd.</t>
  </si>
  <si>
    <t>Kennisvragenbanken - Top Talent behouden voor regionaal MKB</t>
  </si>
  <si>
    <t xml:space="preserve">Knowledge libraries - Maintaining top talent for regional SME's. </t>
  </si>
  <si>
    <t xml:space="preserve">Tech. Universiteit Eindhoven </t>
  </si>
  <si>
    <t>Stichting KIEN, High Tech NL</t>
  </si>
  <si>
    <t>Noord Brabant</t>
  </si>
  <si>
    <t>De Rondom 70, 5612 AP Eindhoven</t>
  </si>
  <si>
    <t>https://www.tue.nl/</t>
  </si>
  <si>
    <t xml:space="preserve">Binnen dit project zullen de bovengenoemde brancheorganisaties, samen met SURE Innovation, de brug slaan tussen het MKB bedrijfsleven en de aankomende hoog opgeleide technici, te weten de Master studenten van de TU/e.  Dit doet het projectteam door: meer excellente studenten (nationale als internationale) naar de regio te trekken; ontwikkeling van een ondernemende houding bij studenten; en door de zichtbaarheid van, en de aansluiting met het regionale MKB te maken via kennisvragenbanken. </t>
  </si>
  <si>
    <t>PROJ-00263</t>
  </si>
  <si>
    <t>Geenergy Demo's</t>
  </si>
  <si>
    <t>Solartech International B.V.</t>
  </si>
  <si>
    <t>NRGTEQ B.V.</t>
  </si>
  <si>
    <t>Noord Brabantlaan 1A, 5652 LA Eindhoven</t>
  </si>
  <si>
    <t>http://www.energiedak.nl/nl/index</t>
  </si>
  <si>
    <t>Realiseren van een eerste demonstratie van een innovatief totaalconcept om nul-op-de-meter woningen te maken, waarbij het geheel zowel het uiterlijk mooier is dan bestaande concepten, maar ook energie-efficiënter. Hierbij is uniek dat ook alle huislijke elektronica van een woning meegenomen gaat worden.</t>
  </si>
  <si>
    <t>PROJ-00264</t>
  </si>
  <si>
    <t>Biobased Materials Plus</t>
  </si>
  <si>
    <t>Zuyd Hogeschool, Chemelot Innovation and Learning Labs, Avans Hogeschool, Chemelot Campus B.V., DSM Ahead B.V., Sabic Petrochem B.V.</t>
  </si>
  <si>
    <t>Minderbroedersweg 4-6, 6211 LK, Maastricht</t>
  </si>
  <si>
    <t>https://www.maastrichtuniversity.nl/nl</t>
  </si>
  <si>
    <t>De biobased economy is een economie waarbij biomassa (en niet olie) de belangrijkste grondstof voor de industrie is. In Zuid-Nederland zijn al veel bedrijven actief in materiaalonderzoek en maken al de vertaalslag van laboratorium naar pilot schaal voor de productie van nieuwe biobased bouwstenen voor biogebaseerde polymere materialen. Doel is de creatie van economische waarde, extra bedrijvigheid en een groei in werkgelegenheid. Om de biobased transitie en de bedrijvigheid op topsnelheid te krijgen is er een versnelling nodig in het aantrekken en opleiden van internationaal toptalent op dit gebied. Doelstelling van de projectpartners - Universiteit Maastricht, Zuyd Hogeschool, CHILL, Avans Hogeschool, Brightlands Chemelot Campus, DSM en SABIC - is in onderhavig project gericht op het versterken en faciliteren van deze ontwikkeling door het:- Vergroten van de instroom van internationale studenten en professionals aan de master Biobased Materials van de Universiteit Maastricht op de Brightlands Chemelot Campus;- Versterken van de innovatieve Research Based Learning leeromgeving door in samenwerking met het bedrijfsleven onderwijsmodules en onderzoeksprojecten voor studenten te ontwikkelen; - Realiseren van doorlopende leerlijnen Hbo-WO zodat het talent uit de regio wordt benut door middel van het opzetten van een Hbo honours-programma en pre-master schakelprogramma’s;- Ontwikkelen van life-long-learning modules voor professionals in het segment biobased materials; - Studenten binden aan de regio door ze tijdens en na de studie te koppelen aan bedrijven en kennisinstellingen in de biobased economy in Zuid-Nederland. Het innovatieve onderwijsconcept Research Based Learning verweeft wetenschappelijk onderwijs en bedrijfsleven zodanig dat een unieke leer- en werkomgeving ontstaat die bijdraagt aan de biobased economy. Dit onderzoeks-gedreven bèta-onderwijs is nieuw en dient als dé onderwijsvorm voor de master Biobased Materials. Door in het hele programma complexe onderzoeksvraagstukken uit de industrie te gebruiken worden academische vaardigheden gekoppeld aan de R&amp;D in het biobased bedrijfsleven. Op deze wijze worden de toptalenten opgeleid die de ontwikkeling en concurrentiepositie van de biobased kenniseconomie in Zuid-Nederland verder versterken. Het project leidt in 2019 tot de volgende concrete resultaten: - Instroom van 75 getalenteerde studenten voor de master Biobased Materials van de Universiteit Maastricht op de Brightlands Chemelot Campus (toptalent naar de regio);-  Deelname van 75 excellente Hbo-studenten aan Hbo honours- en schakelprogramma’s van Zuyd Hogeschool, CHILL, Avans Hogeschool en Universiteit Maastricht (toptalent naar de regio); - Deelname van 20 professionals aan biobased onderwijsmodules op bachelor en master niveau (bijdrage aan een Leven Lang Leren);- Integratie van meer dan 100 onderzoeksvraagstukken vanuit het bedrijfsleven in Research Based Learning; een verweving in alle onderwijsmodules. (betere aansluiting onderwijs – arbeidsmarkt); - International Students &amp; Support Office voor de werving, facilitering en uitstroom naar de regio van 75 internationale studenten (toptalent naar de regio, meer studenten voor biobased onderwijs in Zuid-Nederland); - Plaatsing van 125 (internationale) studenten bij bedrijven of kennisinstellingen in Zuid-Nederland (talent behouden voor de regio); - Doorlopende leerlijn tussen Hbo bachelors en WO masteropleiding Biobased Materials (betere aansluiting Hbo – WO, meer studenten voor biobased onderwijs in Zuid-Nederland). Studenten en professionals kiezen voor de te ontwikkelen opleidingen op de Brightlands Chemelot Campus vanwege de uitstekende voorzieningen voor onderwijs, onderzoek en ondersteuning, alsook vanwege de intensieve samenwerking met het bedrijfsleven. De resultaten en activiteiten worden na afronding van het project door de partners op een duurzame wijze gecontinueerd door deze in te bedden in de onderwijsprogramma’s van de onderwijsinstellingen en de campusinfrastructuur van de Brightlands Chemelot Campus.</t>
  </si>
  <si>
    <t>PROJ-00269</t>
  </si>
  <si>
    <t>Opschalen Thermisch Smart Grid Zuid-Limburg voor warmte en koude levering</t>
  </si>
  <si>
    <t>Improving Thermic Smart Grid South-Limburg for warmth and cold supply</t>
  </si>
  <si>
    <t>Mijnwater B.V.</t>
  </si>
  <si>
    <t>Valkenburgerweg 177, 6419 AT Heerlen</t>
  </si>
  <si>
    <t>http://www.mijnwater.com/</t>
  </si>
  <si>
    <t>Het project beoogt een uitbreiding van het huidige energienetwerk van Mijnwater van 200.000 m2 BVO (bruto vloeroppervlak) tot 350.000 m2 BVO. De uitbreiding leidt tot een verduurzaming van de energielevering aan 1200 nieuwe woningen en/of een vergelijkbare hoeveelheid utiliteitsbouw. De verduurzaming werkt echter ook door op de huidige aangesloten gebouwen voor warmte en koud levering. Hiermee beogen we enerzijds het huidige systeem beter te benutten en te optimaliseren en anderzijds het unieke laagtemperatuurnetwerk als optie om te komen tot een koolstofarme economie uit te dragen.</t>
  </si>
  <si>
    <t>PROJ-00271</t>
  </si>
  <si>
    <t>Sneller en Beter naar nul op de meter</t>
  </si>
  <si>
    <t>Faster and better to zero on the meter</t>
  </si>
  <si>
    <t>Gemeente Eindhoven, Gemeente Tilburg, Gemeente Maastricht, Gemeente Middelburg, Alklima B.V., BJW Wonen B.V., Kingspan Unidek B.V.,  Stichting SPARK Campus, Sto Isoned B.V., Zehnder Groep B.V., Stichting Stadlander, Stichting Brabant Wonen, Nathan Import/Export B.V., Stichting Zayaz, Stichting KUUB, PMB Marsaki B.V.</t>
  </si>
  <si>
    <t>Postbus 12345, 5200 GZ 's-Hertogenbosch</t>
  </si>
  <si>
    <t>s-Hertogenbosch</t>
  </si>
  <si>
    <t>https://www.s-hertogenbosch.nl</t>
  </si>
  <si>
    <t>De doelstelling van het project ‘Sneller en Beter naar Nul op de Meter’ (SBNoM) is om de industrialisatie van Nul op de Meter (NoM) renovaties te versnellen en te verbeteren om zo de aantallen mogelijk te maken die nodig zijn om de energietransitie naar een woning zonder energierekening in de gebouwde omgeving (huur én particuliere woningen) echt vorm te geven. De doelstelling kan worden bereikt door een ketenbenadering waarin aanbod en vraagkant met elkaar worden verbonden. Het gaat om industrialisatie van NoM, standaardisatie en het aanbieden van herkenbare ‘pakketten’ voor NoM renovaties én om een ‘niet te weigeren’ propositie richting de consument.De technische haalbaarheid van NoM is inmiddels bewezen – het gaat er om uit te rollen: die uitrol moet mogelijk gemaakt worden (aantallen, opschaling) en de marktvraag moet worden aangejaagd (consumentenpropositie). Daarbij is de grootste uitdaging de betaalbaarheid (en ‘financierbaarheid’) van NoM. De kosten moeten omlaag door industrialisatie en slimmere installaties/materiaalgebruik. Of de toegevoegde waarde voor de consument moet omhoog, bijvoorbeeld door levensloopbestendigheid. SBNoM sluit volledig aan bij de lopende trajecten ‘Stroomversnelling’ én bij de Brabantse Deal Stroomversnelling. Binnen die laatste werken meer dan honderd organisaties aan het realiseren van 1000 NoM woningen voor 1 januari 2018, om vervolgens 40.000 woningen in stelling te brengen.SBNoM richt zich specifiek op de stap van die eerste 1000 naar de volgende 40.000 woningen. SBNoM is het koploperproject dat gaat zorgen voor de slimme uitrol van NoM in Zuid-Nederland (en verder). SBNoM streeft naar een herindeling van de bouwwereld, waarbij specialisatie centraal staat. Willen we de aantallen halen dan moet iedere partij zijn of haar rol pakken – de keten wordt opgeschud en komt er anders uit te zien. Maar het belangrijkste is samenwerking en uitwisselbaarheid. Aantallen als 40.000 NoM-woningen komen pas binnen handbereik als de bouwbedrijven elkaar weten te vinden en niet in eigen unieke oplossingen denken – maar gaan standaardiseren. We hebben het immers over 50 woningen per dag.SBNoM moet leiden tot NoM-oplossingen als ‘IKEA pakketjes’ – gestandaardiseerd aanbod waar wel in te kiezen valt maar dat door iedere regio- of lokale bouwer geïmplementeerd kan worden en vergezeld van instructies en een garantie vanuit de leverancier. Aan SBNoM nemen vijf gemeenten, vier woningbouwcorporaties, twee MKB-bedrijven, drie grotere bedrijven, een uniek marketingconcept (kuub) en de innovatiehub voor de bouw (SPARKCampus) deel. Daarnaast is er een sterke link met zowel de landelijke deal Stroomversnelling, met de Brabantse Stroomvernellingsdeal én met de Stroomversnelling in Zeeland en Limburg.Binnen het project werken industriepartijen aan gereedmaken van NoM voor grootschalige uitrol: wat is er nodig om te standaardiseren en te industrialiseren? Hoe zorgen we dat de installaties van de een op het platform van de ander kunnen worden gebruikt? Welke doorontwikkeling moet plaatsvinden om prestaties en betaalbaarheid te verbeteren? Dit leidt tot het beschikbaar komen van een NoM-oplossing die industrieel te produceren en compatibel is. Vervolgens moet dit aanbod aan de man gebracht worden: hiertoe wordt in het project gewerkt aan een zo aantrekkelijk mogelijke consumentenpropositie. Misschien wel de grootste uitdaging is om ‘achter de voordeur’ te komen. Consumenten zijn momenteel nog niet bereid om te investeren in het energieneutraal maken van hun woning, ondanks het feit dat dit technisch mogelijk is. Partijen willen hun gezamenlijke inzichten, kennis, data en ervaring inzetten om de drempels te overwinnen die de woningeigenaar op dit moment ervaart in zijn beslissingsproces en zo een offer you can’t refuse op te stellen. Hierbij zijn de uitgangspunten:– Matching van partijen om tot goede proposities te komen;-Kennisontwikkeling en –verspreiding over bestaande drempels bij de bewoner;– Data-analyse, doelgroep- en strategiebepaling;– Klantgerichte begeleiding op basis van dossier / CRM;– Aangepaste communicatie voor specifieke doelgroepen en drempels;– Plan van aanpak voor particuliere uitrol/opschaling;– Opzet financiële constructie om kosten en baten te matchen;– Wegnemen overige organisatorische en juridische drempels voor woningeigenaren. Slimme uitrol in het project wordt opgepakt door woningcorporaties en door de betrokken gemeenten.Het gaat hierbij zowel om huur- als om koopwoningen.</t>
  </si>
  <si>
    <t>PROJ-00272</t>
  </si>
  <si>
    <t>The Energy Wall</t>
  </si>
  <si>
    <t>Innozaam VOF</t>
  </si>
  <si>
    <t>Spijkerman Bouwsystemen B.V., Intellments B.V., VG Energy Storage B.V., Orange Solar Specials B.V.</t>
  </si>
  <si>
    <t>Kruisvaardersstraat 73, 5021 BB Tilburg</t>
  </si>
  <si>
    <t>http://www.innozaam.com/</t>
  </si>
  <si>
    <t>Het verduurzamen van wijken staat hoog op de agenda van veel gemeenten, woningcorporaties en energie-coöperaties (burgerinitiatieven). Technieken om woningen energieneutraal te maken zijn er al langer. De grote uitdaging zit hem erin slimme manieren te ontwikkelen, waarmee grote groepen huurders en particulieren geholpen worden hun woning tegen lage kosten te verduurzamen. Een van de praktische problemen bij het komen tot een oplossing is de exacte situering van een centrale energievoorziening voor de wijk. Een zonnepark neemt veel plaats in, terwijl er vooral in stedelijke gebieden (waar de energievraag hoger is dan in dorpen) een gebrek aan ruimte is. Ook windmolens zijn niet op iedere locatie mogelijk.Er zijn legio voordelen aan het koppelen van de businessmodellen van geluidswering en opwekken van duurzame energie, zoals:- Toename van de economische en ecologische balans -Beschikbaarheid en bereikbaarheid van de locaties -Publieke opinie over geluidswering -Financieel rendement Door de koppeling van de twee modellen krijgen burgers stillere wegen en duurzame stroom. Het is de bedoeling om een totaalconcept te realiseren met aandacht voor optimalisatie van de akoestiek van de geluidswal, de ontwikkeling van een sensorbased data acquisitie systeem (wat sturing op afstand mogelijk maakt), de koppeling aan een duurzame op LED verlichting gebaseerde openbare ruimte en de integratie van uitzendingen in de geluidswal. Dit alles wordt beheerd door een te ontwikkelen wijkgericht regel- en controlesysteem en gecombineerd met energieopslagsystemen.De huidige geluidsschermen worden vaak “slechts” gebruikt voor het weren van geluid naar de achterliggende gebieden. De geluidsschermen hebben grote oppervlaktes welke alleen gebruikt worden voor geluidswering. In de ontwikkeling van een meer duurzame samenleving wil Innozaam deze grote oppervlakten aanwenden voor duurzame zonne-energie opwekking. Een geluidsscherm voorzien van zonne-energie systemen zal tevens een positief “gevoel” geven aan de samenleving. Per slot van rekening worden de benodigde gezichtsveld reducerende schermen dan tevens aangewend voor een duurzame samenleving. Het “look and feel” gehalte van de geluidsschermen zal hierdoor positief worden beïnvloed.De i-Wall is een innovatie en intelligente geluidswal die meerdere technieken bij elkaar brengt. Niet alleen een betonnen scherm, een stuk grond en zonnepanelen er op maar uitgedacht met innovatieve oplossingen die zelfs rendement bieden op het scherm. 1 Kilometer geluidsscherm levert al gauw voor 200 huishoudens stroom op.</t>
  </si>
  <si>
    <t>Oosterschelde Tidal Power</t>
  </si>
  <si>
    <t>Tocardo International B.V.</t>
  </si>
  <si>
    <r>
      <t xml:space="preserve">Constructiebedrijf Hillebrand, Istimewa Elektrotechniek, Huisman Equipment, Van der Straaten Aannemingsmaatschappij, Universiteit van Utrecht, Vereniging Zeeuwse Milieu Federatie, Technische Universiteit Delft, Stichting Deltares, IMARES, EZ Bruinvisonderzoek voor Universiteit Utrecht, EZ Bruinvisonderzoek voor IMARES, NWO The New Delta voor Technische Universiteit Delft</t>
    </r>
    <r>
      <rPr>
        <rFont val="Calibri Light"/>
        <b val="false"/>
        <i val="false"/>
        <strike val="false"/>
        <color rgb="FF2E74B5"/>
        <sz val="16"/>
        <u val="none"/>
      </rPr>
      <t xml:space="preserve"> </t>
    </r>
  </si>
  <si>
    <t>Sluiskolkkade 2, 1779 GP Den Oever</t>
  </si>
  <si>
    <t>Veere</t>
  </si>
  <si>
    <t>Een consortium onder leiding van Tocardo International B.V. werkt aan de doorontwikkeling van een getijdecentrale in de Oosterschelde stormvloedkering en teruglevering stroom aan 1.000 Zeeuwse huishoudens.</t>
  </si>
  <si>
    <t>PROJ-00275</t>
  </si>
  <si>
    <t>Oryon Watermill Energiedijkturbine - Elektriciteit voor en door Zeeland</t>
  </si>
  <si>
    <t>Oryon Watermill Energydike turbine - Electricity for and by Zeeland</t>
  </si>
  <si>
    <t>Grevelingen energy</t>
  </si>
  <si>
    <t>Coop GE, DWE, Blue Turbines</t>
  </si>
  <si>
    <t>Ambachtsweg 9L, 4421 SK Kapelle</t>
  </si>
  <si>
    <t>Kapelle</t>
  </si>
  <si>
    <t>http://www.oryonwatermill.com/</t>
  </si>
  <si>
    <t>Het project behelst de eerste toepassing van een 1,5 MW Oryon Watermill (OWM) turbine (innovatie) in één van stromingsgoten van Tidal Technology Center Grevelingendam (operationele omgeving).Een Oryon Watermill bestaat in feite uit drie hoofdonderdelen: 1.verticale asturbine met behuizing; 2.control unit; 3.online monitoring software.</t>
  </si>
  <si>
    <t>Smart development &amp; Maintenance with virtual integral prototyping</t>
  </si>
  <si>
    <t>Unit040 Ontwerp B.V.</t>
  </si>
  <si>
    <t>Cordis Automation B.V., ImProvia B.V., Technische Universiteit Eindhoven</t>
  </si>
  <si>
    <t>Esp 401. 5633 AJ Eindhoven</t>
  </si>
  <si>
    <t>http://www.unit040.nl/</t>
  </si>
  <si>
    <t>In onderhavig project werken Unit040 (MKB), Cordis (MKB), Technische Universiteit Eindhoven (TU/e; kennisinstelling) en ImProvia (MKB en eindgebruiker) samen om de kennis en technologie op het gebied van Virtual Integral Prototyping te vergroten. Het uiteindelijke doel is het versterken en verbreden van het Zuid-Nederlandse open-innovatie-ecosysteem. Met dit samenwerkingsverband tussen eindgebruikers, (lokale) bedrijven en een publieke kennisinstelling wordt het mogelijk om een game changing technologie te ontwikkelen die de effectiviteit, efficiëntie en duurzaamheid van nieuwe ontwikkelingen vergroot. Binnen onderhavig project wordt een toolset ontwikkeld waarmee ontwikkelaars virtuele prototypes kunnen maken van complexe HTSM systemen of infratechnische installaties (of concepten) ten behoeve van efficiëntere logistiek. Virtual integral prototyping, middels het te ontwikkelen platform/toolset, stelt de ontwikkelaar in staat om de eerste prototype(s) in een virtual reality omgeving te testen (werking, besturingssoftware, interactie etc.) alsof het een fysiek prototype is. De ontwikkeling van dergelijke fysieke prototypes van complexe mechatronische en logistieke systemen zoals bijvoorbeeld dynamische rijbaanmarkering zorgen voor hoge kosten en lange doorlooptijden die met deze ontwikkeling vermeden kunnen worden. Het systeem, bouwwerk of nieuwe logistieke concept (inclusief de aansturingssoftware) kan binnen het platform uitvoerig getest en berekend worden. Interactie met de systemen in de virtuele omgeving moet mogelijk worden middels de integratie van een virtual reality bril en datagloves. Door het gedrag van de systemen te definiëren en de software op een realistische manier te testen in de virtuele omgeving, is het mogelijk om de aansturingssoftware automatisch te genereren in plaats van deze codering door programmeurs te laten ontwikkelen, wat foutgevoelig is. De TU/e zal haar kennis en expertise op het gebied van softwarevalidatie en -verificatie toevoegen aan de toolset teneinde in een vroegtijdig stadium fouten in modellen, gebruikt voor het genereren van de aansturingssoftware, te kunnen vinden. Een dergelijk virtueel platform kan tevens voor trainingsdoeleinden (operator of maintenance) worden ingezet. Hierdoor is het mogelijk om specifieke handelingen te oefenen op het systeem voordat er een fysiek prototype is. Hiermee wordt het mogelijk om fouten al in een vroeg stadium te ontdekken en op te lossen en zo complexe systemen first-time-right te ontwikkelen. Met de ontwikkeling van dit platform (inclusief toolset) door een speciaal hiervoor opgezet samenwerkingsverband, op basis van ieders specifieke individuele kennis en expertise, wordt het gehele innovatie- en ontwikkelproces binnen de HTSM, Maintenance en Logistiek sectoren goedkoper, sneller, veiliger en betrouwbaarder.  De deelname van de TU/e, een kennisinstelling op het gebied het gebied van informatica en verificatietechnologie, en 2 MKB bedrijven die de technologie ontwikkelen, alsmede ImProvia als eindgebruiker, maakt het voor het consortium mogelijk om de innovaties in samenwerking met de gehele keten te ontwikkelen. Het ontwikkelen vindt dan ook plaats in een living lab context. Daarnaast geeft het de mogelijkheid om de ontwikkelingen te testen, waardoor een gevalideerd systeem op de markt gezet kan worden. Deze samenwerking en ontwikkeling is daarmee gericht op de crossover tussen het internationale topcluster High Tech Systemen &amp; Materialen en de nationale topclusters Logistiek en Maintenance.</t>
  </si>
  <si>
    <t>Drone Safety Cluster</t>
  </si>
  <si>
    <t>Avular B.V.</t>
  </si>
  <si>
    <t>Stichting Blue Jay Eindhoven, Cofely Nederland N.V., Skyvision Drone Technology B.V., Technische Universiteit Eindhoven</t>
  </si>
  <si>
    <t> Mathildelaan 1B, 5611 BD Eindhoven</t>
  </si>
  <si>
    <t>http://avular.com/</t>
  </si>
  <si>
    <t>Avular B.V. Stichting Blue Jay, Cofely Nederland N.V. Skyvision Drone Technology B.V. en Technische Universiteit Eindhoven ontwikkelen een safety drone in een “living lab”, waardoor drones veiliger, robuuster en intelligenter worden en geschikt zijn voor de eisen van de industrie. Living Labs zijn test- en ontwikkelomgevingen buiten het ontwikkellab, in een realistische context, vaak in een begrensd gebied als een stad of een wijk.</t>
  </si>
  <si>
    <t>PROJ-00279</t>
  </si>
  <si>
    <t>Pyrolyse Proeftuin Zuid-Nederland</t>
  </si>
  <si>
    <t>Pryrolyse testing grounds South-Netherlands</t>
  </si>
  <si>
    <t>Havenschap Moerdijk</t>
  </si>
  <si>
    <t>NV REWIN West-Brabant, Stichting Avans, B.N.M. Holding, Nettenergy, Nimaro Ageno Consult, SABIC Petrochemicals, CharcoTec, Teknow Systems, Waste4ME, SeaNRG, DSM R&amp;D Solutions, Delphy, Technische Universiteit Eindhoven</t>
  </si>
  <si>
    <t>Plaza 3, 4782 SL, Moerdijk</t>
  </si>
  <si>
    <t>Moerdijk</t>
  </si>
  <si>
    <t>http://www.havenschapmoerdijk.nl/</t>
  </si>
  <si>
    <t>Pyrolyse is een thermochemische conversietechnologie die geschikt is voor een breed scala aan reststoffen en hernieuwbare grondstoffen, variërend van verschillende soorten biomassa en biomassa reststromen tot afvalstromen zoals gemengde of vervuilde kunststoffen en autobanden. In Nederland gaat het jaarlijks om 2,5 miljoen ton/jaar aan reststromen die op dit moment worden verbrand of laagwaardig gerecycled, waarvoor pyrolyse een aantrekkelijke verwerkingsmethode zou kunnen zijn. Omdat pyrolyse de reststromen uit allerlei sectoren, waaronder agro-food, (bio-)chemie en recycling kan verwaarden tot vloeibare (transport-)brandstoffen of grondstof voor de chemische industrie is het bij uitstek een technologie die verschillende sectoren met elkaar verbindt. Door de grote aanwezigheid van zowel de chemische en agro food sector in Zuid-Nederland, biedt pyrolyse bij uitstek kansen voor het creëren van nieuwe waardeketens tussen of binnen deze sectoren. De uitdaging om het potentieel van pyrolyse volledig te benutten en van pyrolyse een commercieel haalbaar proces te maken ligt echter in het kunnen omzetten van een zo laag mogelijke kwaliteit grondstof tot een zo hoog mogelijke kwaliteit product. Doel van het Pyrolyse Proeftuin Zuid-Nederland project is om door middel van 4 verschillende pyrolyse technologieën en een open innovatiestrategie ongeveer 30 unieke waarde ketens met pyrolysetechnologie te demonstreren waarbij in Zuid-Nederland aangeboden reststromen worden omgezet naar een zo hoogwaardig mogelijk product: (transport-)brandstoffen en grondstoffen voor de regionale industrie, die deze verder verwerkt tot eindproducten. Op deze manier kunnen cross-sectorale waardeketens worden gecreëerd. Binnen het project zullen business cases gevalideerd worden, zodat er uiteindelijk commerciële pyrolyse installaties kunnen worden uitgerold binnen Zuid-Nederland en daarbuiten. Juist door verschillende pyrolyse technologieën te combineren in één project, kan een betrouwbaar overzicht verkregen worden over het spectrum van grondstoffen en eindproducten waarvoor pyrolyse commercieel haalbare oplossingen kan bieden. Dit proeftuinproject zal het cluster opzetten en door middel van demonstratie van waardeketens op basis van pyrolyse de business case aantonen voor de technologie zodat het cluster daarna zelfstandig kan opereren en pyrolyse kan worden uitgerold binnen Zuid-Nederland en daarbuiten. Waar het Pyrolyse Proeftuin Zuid-Nederland project duidelijke kaders heeft, moet het uiteindelijke cluster dat in dit project gevormd wordt juist een zeer open karakter krijgen: het staat open voor nieuwe grondstoffen, pyrolyse technieken en eindproducten. Het project richt zich expliciet op dat deel van de reststroom verwerkingsmarkt tussen verbranding en recycling. Pyrolyse is bij uitstek in staat om reststromen die niet geschikt zijn voor recycling door de mate heterogeniteit of vervuiling, maar tegelijkertijd een te hoge kwaliteit hebben om te verbranden, om te zetten in hoogwaardige producten. De commerciële schaal installaties uit dit project wordt geschat op €5-10 miljoen, terwijl het totale Nederlandse Nederlandse marktpotentieel circa €150-250 miljoen/jaar bedraagt of zelfs aanzienlijk hoger wanneer uitdagendere reststromen zoals huishoudelijk afval succesvol kunnen worden omgezet.</t>
  </si>
  <si>
    <t>PROJ-00285</t>
  </si>
  <si>
    <t>Foodsquad Opens Doors</t>
  </si>
  <si>
    <t>Hutten Groep</t>
  </si>
  <si>
    <t>Sligro Food Group Nederland, Addam, Omnivoor, AgriFood Capital, Jeroen Bosch Ziekenhuis</t>
  </si>
  <si>
    <t>Mountbattenweg 2, 5466 AX Veghel</t>
  </si>
  <si>
    <t>Veghel</t>
  </si>
  <si>
    <t>https://www.hutten.eu/</t>
  </si>
  <si>
    <t xml:space="preserve">(Door)ontwikkeling van de reeds bestaande open innovatieomgeving Foodsquad op het gebid van duurzame en vitale doelgroepspecifieke voedings- en leefstijlconcepten en daarmee het bedrijfsleven, en met name het MKB, structureel een laagdrempelige toegang bieden tot de aanwezige ontwikkel- en testfaciliteiten. Op deze manier worden innovaties op de crossover van voeding, leefstijl en gezondheid sneller ontwikkeld en op de markt gebracht. </t>
  </si>
  <si>
    <t>PROJ-00287</t>
  </si>
  <si>
    <t>Proeftuin High Tech Care &amp; Cure</t>
  </si>
  <si>
    <t>Testing Grounds High Tech Care &amp; Cure</t>
  </si>
  <si>
    <t>High Tech NL, Stichting Kien, Stichting GGzE, Coöperatie Slimmer Leven 2020 U.A.</t>
  </si>
  <si>
    <t>Groene Loper 5, 5612 AE Eindhoven</t>
  </si>
  <si>
    <t>Het opzetten van de proeftuin High Tech Care &amp; Cure biedt een enorme kans voor de regio. De omgevingsanalyse laat zien dat een dergelijke proeftuin nog niet bestaat, grote behoefte bestaat naar deze proeftuin; en de uitstekende aansluiting met bestaande initiatieven een synergetisch effect realiseert en zo de regionale innovatiestructuur significant versterkt. Binnen de proeftuin zullen de projectpartners (TU/e-)kennis en ideeën van de regionale betrokken partijen samen met studenten, onderzoekers, MKB bedrijven en zorg gerelateerde organisaties valoriseren naar concrete producten die mensen in staat stelt om zelfstandig in de thuisomgeving een behandeling te kunnen ondergaan en zo minder druk leggen op klinische behandelingen. De projectpartners (TU/e, High Tech NL, KIEN, GGzE en Coöperatie Slimmer Leven 2020) vertegenwoordigen alle relevante partijen om dit mogelijk te maken. De goed regionaal vertegenwoordigde partners zijn in staat om de proeftuin op te zetten en van kennis en idee (TU/e), producten te ontwikkelen (High Tech NL / KIEN), deze te testen en implementeren en de aansluiting te realiseren in de uitdagende zorgwereld (GGzE / Coöperatie Slimmer Leven). Het consortium voorziet op basis van de ervaringen uit de Automotive proeftuin op korte termijn een potentie van 11.25 miljoen Euro aan R&amp;D werkzaamheden, jaarlijks 7 nieuwe bedrijven, 1670 nieuwe arbeidsplaatsen en jaarlijks 200 ondernemende arbeidskrachten wanneer deze kans gegrepen wordt.De project partners organiseren zich in een stuurgroep voor het nemen van besluiten en een werkgroep voor de uitvoering van de dagelijkse activiteiten. Primair zal gericht worden op het realiseren van het ecosysteem waarin de projecten tot bloei kunnen komen. Hiervoor zullen door middel van evenementen en 1-op-1 sessies studenten, onderzoekers, MKB bedrijven en zorg verlenende organisaties fysiek bijeen gebracht worden op één locatie met werkplaats en zal ondersteuning gegeven worden op het gebied van het definiëren van toekomstvisies, marketing, communicatie, financiering, valideren en het vercommercialiseren van de resultaten. De proeftuin High Tech Care &amp;Cure is innovatief, omdat het in de regionale activiteiten ontbrak aan een proeftuin waar concreet kennis en concepten omgezet worden in innovatieve producten. De aanpak binnen de proeftuin maakt het mogelijk dat het MKB toegang krijgt tot de innovatieve TU/e kennis. Dit maakt het project zeer innovatief. De inkomsten uit valorisatie van kennis, extra studenten, commerciële en gesubsidieerde projecten zorgen ervoor dat een duurzame business case gerealiseerd wordt, die de proeftuin ook na het subsidieproject continuïteit geeft.  Binnen de proeftuin wordt de cross-over gerealiseerd tussen de topclusters HTSM en Life Science &amp; Health. De projecten geven invulling aan de uitdagingen uit de RIS3 ten aanzien van gezondheid, demografie en welzijn en inclusieve, innovatieve en veilige samenlevingen.Het project sluit goed aan bij de doelstelling van 1B1: versterking innovatiesysteem, omdat het innovatiesysteem versterkt wordt. Enerzijds door de samenwerking tussen het MKB en de kennisinstelling binnen de proeftuin. Anderzijds door het synergetisch effect dat de proeftuin in relatie tot bestaande regionale activiteiten zal realiseren.</t>
  </si>
  <si>
    <t>PROJ-00288</t>
  </si>
  <si>
    <t xml:space="preserve">Green Vinyl Records </t>
  </si>
  <si>
    <t>Symcon B.V.</t>
  </si>
  <si>
    <t>Mikrocentrum Activiteiten B.V.,  PRG Polymer Research Group, Koot Automation &amp; Service B.V., MPB Mechanical Parts Brabant B.V., G.C. Geelen, Record Industry B.V., Stichting Fontys</t>
  </si>
  <si>
    <t>de Run 5427, 5504 DG Veldhoven</t>
  </si>
  <si>
    <t>Veldhoven</t>
  </si>
  <si>
    <t>http://greenvinylrecords.com/</t>
  </si>
  <si>
    <t xml:space="preserve">Wist je dat er tijdens het productieproces van langspeelplaten veel energie verloren gaat? LP’s worden traditioneel gemaakt met een LP-pers die verwarmd wordt door stoom; een tijdrovend proces dat veel energie kost en niet duurzaam verloopt.
Een collectief van zeven bedrijven en een kennisinstelling onder leiding van Symcon B.V. ontwikkelt samen een duurzaam en alternatief productieproces voor LP’s.
Dat proces is gebaseerd op de spuitgiettechniek in plaats van persen. Ook vervangen ze de huidige kunststof met een milieuvriendelijk materiaal. Het behouden van het vertrouwde LP gevoel staat voorop. Samen zorgen ze voor een energiebesparing van ruim 70%, een sneller productieproces en minder nadelige gevolgen voor milieu. 
Tijdens het ontwikkelen, samenstellen en testen van deze ‘Green Vinyl Records’ wordt gewerkt aan de verbetering van de positie van het MKB en het valoriseren van nieuwe producten en diensten. Veel midden- en kleinbedrijven in Brabant willen deze innovaties toepassen, maar missen de kennis en samenwerkingsverbanden om deze te implementeren in hun producten en bedrijfsprocessen. Om het uitwisselen van kennis en samenwerkingsverbanden aan te moedigen, zijn de partners Hogeschool Fontys en Mikrocentrum van belang.
</t>
  </si>
  <si>
    <t>PROJ-00291</t>
  </si>
  <si>
    <t>BioTex Fieldlab; Co-creatie van textielproducten met nieuwe vezels en garens van biobased polymeren</t>
  </si>
  <si>
    <t>BioTexFieldlab; Co-creation of textile products with new fibers and threads from biobased polymers</t>
  </si>
  <si>
    <t>Chemelot Innovation and Learning Labs,  MODINT</t>
  </si>
  <si>
    <t>Minderbroedersberg 4-6, 6211 LK  Maastricht</t>
  </si>
  <si>
    <t>Sittard-Geleen</t>
  </si>
  <si>
    <t>https://www.maastrichtuniversity.nl/</t>
  </si>
  <si>
    <t>In co-creatie met een breed scala aan grote en MKB- ondernemingen wordt een reeks nieuwe textielproducten ontwikkeld op basis van innovatieve vezels en garens uit biobased polymeren.</t>
  </si>
  <si>
    <t>PROJ-00296</t>
  </si>
  <si>
    <t>Smart City Water Systems</t>
  </si>
  <si>
    <t xml:space="preserve">i-Sago B.V. </t>
  </si>
  <si>
    <t>IReckon, 2M Engineering Limited, Kanters, SMS Metaal Service B.V., ZIUT B.V.</t>
  </si>
  <si>
    <t>Molensteeg 8, 5151 AA Drunen</t>
  </si>
  <si>
    <t>Drunen</t>
  </si>
  <si>
    <t>http://i-sago.nl/</t>
  </si>
  <si>
    <t>Een aantal Zuid-Nederlandse MKB-bedrijven uit de sectoren HTSM en Maintenance wil in samenwerking met de gemeenten Breda en Roosendaal en de TU Delft een Living Lab oprichten voor de ontwikkeling van een Smart systeem voor het meten en analyseren van allerlei data in afvalwater, the Internet of Things. Dit project richt zich op het slim beheren van afvalwater en de bijbehorende infrastructuur, het rioolnetwerk. Vanuit zowel de stedelijke rioolbeheerders als de deelnemende gemeenten (Breda en Roosendaal) in dit project is het grote maatschappelijke belang hiervoor aangegeven:- Klimaatverandering en de toegenomen piekbelasting van riolen door overvloedige stortbuien en vergroting van het percentage verhard oppervlak -Beheersing en terugdringen van onderhoudskosten aan dure infrastructuur - Verbetering van handhaving milieuregels, bestrijding van (illegale) lozingen, calamiteiten - Vergroten van veiligheid en leefbaarheid .De innovaties die dit project in zich bergt betreffen de ontwikkeling van de nieuwe hardware, een zeer innovatieve meetring met sensoren die in grote aantallen tegen een lage prijs gemaakt kan worden en aangebracht in een rioolnetwerk. Dit meetsysteem werkt volcontinu en geeft een zeer betrouwbaar beeld van wat zich in het riool afspeelt. Een data platform met multi-dimensionele analyse zal in staat zijn om nieuwe en diepgravende inzichten te verkrijgen in aard, herkomst, vervuilingsgraad, patronen en nog allerlei onbekende verbanden en parameters omtrent het afvalwater in een stad. De meerwaarde voor de eindgebruikers (gemeente, waterschappen en rioolbeheerders) bestaat uit kostenbesparing, vergroting van kennis en inzicht en ontwikkeling van betere en effectievere beleidsinstrumenten voor milieu, waterhuishouding en veiligheid in een stad. Voor de deelnemende bedrijven bestaat de meerwaarde uit het gezamenlijk ontwikkelen van een reeks concrete, nieuwe producten en diensten die op de markt gebracht kunnen worden aan het einde van het project en waarmee nieuwe omzet kan worden gegenereerd. De potentiële markt is bijzonder groot en bestaat uit de 408 Nederlandse gemeenten, waterschappen, rioolonderhoudsbedrijven. Daarnaast is er ook internationale belangstelling voor de ontwikkeling van dit Smart City concept vanwege de grote mogelijkheden, de technieken zijn nadat ze ontwikkeld zijn en robuust blijken schaalbaar en internationaal te vermarkten. Het Living Lab en dit project zijn gericht op de versterking van het innovatiesysteem in Zuid-Nederland, gebaseerd op een crossover tussen de topsectoren HTSM en Maintenance en sluiten aan bij de RIS3 doelstellingen ‘gezondheid, demografie en welzijn’, ‘duurzame energie’, ‘klimaat, hulpbronefficiency’, en ‘inclusieve, veilige en innovatieve samenleving’.</t>
  </si>
  <si>
    <t>Werkelijk BOUWEN aan BIPV</t>
  </si>
  <si>
    <t xml:space="preserve">Really BUILDING on Building Integrated Photo Voltaics </t>
  </si>
  <si>
    <t>Holland Solar</t>
  </si>
  <si>
    <t>4WWWIE B.V., Bouwkundig &amp; faciltair adviesbureau Comuth, Bouwbedrijf Van der Maazen B.V., Orange Solar Specials B.V., Chatim B.V., SolarSwing Energy B.V., Solinso B.V., Wallvision B.V., Zuyd Hogeschool, TNO, ECn, Stichting Solar Energy Application Ceter, Universiteit Utrecht, Technische Universiteit Eindhoven</t>
  </si>
  <si>
    <t>Arthur van Schendelstraat 550, 3511 MH Utrecht</t>
  </si>
  <si>
    <t>http://hollandsolar.nl/</t>
  </si>
  <si>
    <t>Het bouwen aan een succesvol ecosysteem voor de volledige BIPV-waardeketen, inclusief de zonne-energie- en bouwsector, waarbij onderlinge en cross-sectorale samenwerking en verrijking van de markt centraal staan en wordt gefocust op de ontwikkeling van technologie, materialen en producten. Het hogere doel is om de slag te maken van technology push uit de zonne-energiesector naar markt pull uit de bouwsector, hierin de gehele supply chain te betrekken, de transitie naar een duurzaam energiesysteem te versnellen en de betrokken sectoren economisch te versterken en te laten groeien door (inter)nationaal te vermarkten. Het project betreft de invulling van de Roadmap Bouwen aan BIPV.</t>
  </si>
  <si>
    <t>Smart Systems</t>
  </si>
  <si>
    <t>Stichting DSP Valley</t>
  </si>
  <si>
    <t>Genexis B.V., VTEC Lasers &amp; Sensors Limited, VinciTech B.V., BOM Business Development &amp; Foreign Inv. B.V., Stichting Health Valley Netherlands, Philips Innovation Services B.V., Smartec B.V., Wireless Value B.V., Universiteit Maastricht, Semiconductor Ideas to the Markte (ItoM) B.V. Info.nl B.V.</t>
  </si>
  <si>
    <t>High Tech Campus 69, 5656 AG Eindhoven</t>
  </si>
  <si>
    <t>http://dspvalley.com/</t>
  </si>
  <si>
    <t>Internationale marktstudies geven aan: de wereld raakt connected. In 2020 zullen zo’n 25 miljard devices met elkaar in verbinding staan. De mogelijkheden die deze verbondenheid biedt zijn eindeloos. Nieuwe markten worden gecreëerd, die gezamenlijk een bijzonder groot potentieel bieden, zowel in toepassingen als de daaruitvolgende economische groei. Wereldwijd vooraanstaande onderzoeksinstanties en marktonderzoekers voorspellen een snelle groei, die elk moment kan starten. Zo verwacht Gartner een wereldwijde marktomvang van circa $ 19.00 miljard in 2020, die jaarlijks zo’n $ 300 miljard zal toenemen, verdeeld over een groot aantal applicatiesectoren.  Zuid-Nederland kan hierin haar kansen pakken en heeft met een aantal belangrijke spelers (Center for Wireless Technology, TU/e, PINS) en een breed spectrum aan MKB-bedrijven een vooraanstaande positie als het gaat om de ontwikkeling van smart systems en alle technologische componenten die daarin thuishoren. Niet voor niets zijn belangrijke uitvindingen zoals Bluetooth van Nederlandse makelij. Zaak is om deze ontwikkeling te organiseren, zodat marktkansen daadwerkelijk benut kunnen worden. Juist de samenwerking binnen het ecosysteem zal de concurrentiepositie van de individuele bedrijven versterken. Waar de waarde van een sensorcomponent groot is, is de potentie van ditzelfde sensorcomponent veel groter wanneer deze wordt geïntegreerd in een smart system. Een belangrijk uitgangspunt voor de invulling van dit projectprogramma. Hoewel draadloze communicatie en sensortechnologie, die de basis vormen voor het internet of things, toepassingen kennen in een variëteit aan applicatiesectoren, zal het ecosysteem Smart Systems zich in eerste instantie richten op een tweetal van deze applicatiesectoren, om zo focus te kunnen aanbrengen in kennisontwikkeling en innovatie. Ontwikkelde technologieën kunnen vervolgens ook worden toegepast in andere toepassingsgebieden. Gekozen is voor een crossover met de nationale topsectoren Life Sciences &amp; Health en Maintenance &amp; Industrie. Deze sectoren zijn belangrijk voor de economische positie van de regio Zuid-Nederland. Door de breed aanwezige expertise in deze sectoren in de regio, zijn er diverse kansen en mogelijkheden voor effectieve samenwerking tussen de technologiesector HTSM en de applicatiesectoren. De Smart Systems organisatie vertrouwt hierbij op een integrale aanpak, waarbij alle relevante partijen worden betrokken. Samen met het bedrijfsleven, kennisinstellingen en netwerkorganisaties zoals DSP Valley zal de businessontwikkeling worden geborgd. Met en door steeds meer bedrijven. Het Smart Systems ecosysteem vormt zo een unieke hotspot in Zuid-Nederland, waar door middel van samenwerking de grootste opbrengst wordt gegenereerd: economisch, maatschappelijk en sociaal.</t>
  </si>
  <si>
    <t>31-11-2019</t>
  </si>
  <si>
    <t>PROJ-00309</t>
  </si>
  <si>
    <t>Printed Electronics</t>
  </si>
  <si>
    <t>TNO</t>
  </si>
  <si>
    <t>Ato-Gear B.V., BOM Business Development &amp; Foreign Inv. B.V., By-wire.net, De Budelse B.V., DoMicro B.V, Faes Cases B.V., HTCE Site Management B.V., Interman Engineering B.V., LifeSense Group B.V., Maxximap B.V., Metafas B.V., Meyer Burger B.V., SPGPrints B.V., Stichting Fontys, Universiteit Maastricht/IDEE</t>
  </si>
  <si>
    <t>Anna van Buerenplein 1, 2529 DA 's-Gravenhage</t>
  </si>
  <si>
    <t>https://www.tno.nl/en/</t>
  </si>
  <si>
    <t>De afgelopen jaren zijn grote stappen gezet in de ontwikkeling van technologie die het printen van elektronica mogelijk maakt. Het printen van elektronica op een flexibele ondergrond resulteert in een grote mate van vormvrijheid, lagere kosten en veel toepassingsmogelijkheden. Daardoor zal geprinte elektronica veel toepassingen vinden in verschillende sectoren, waaronder Healthcare en Logistiek, en zal hiermee leiden tot een wereld die gezonder, veiliger, eenvoudiger en slimmer is.De komende jaren zal de Printed Electronics (PE) sector zich sterk ontwikkelen tot een volwassen wereldwijde markt met een verwachte omvang van 200 miljard € in 2025. Om de PE sector tot industriële wasdom te brengen is het van belang dat de spelers in de keten meer gaan samenwerken dan nu het geval is. Dit kan door zichzelf te organiseren in een innovatief ecosysteem. Het PE ecosysteem in Zuid-Nederland heeft alles in zich om zich te positioneren als dominante speler in deze industrie. De regio heeft met het Holst Centre als speler met wereldfaam op R&amp;D een voorsprong op de rest van de wereld. Deze voorsprong moet nu benut worden door de ontwikkelde technologie en producten naar de markt te brengen.Het Triple Helix ecosysteem in de regio, waarin een groot aantal ondernemingen, aangevuld met kennisinstellingen en overheden, gezamenlijk het complete palet aan facetten van de PE supply chain afdekken, maakt dit mogelijk. Verregaande samenwerking tussen technologieontwikkelaars, gebruikers en toepassers door de gehele keten zal dit ecosysteem positioneren als een dominante speler in de volwassen wordende PE markt, van R&amp;D tot commercialisatie (nieuwe producten) in de vele applicatiedomeinen. Samenwerking is het sleutelwoord!De hoofddoelstelling van het Zuid-Nederlandse PE ecosysteem is het realiseren van economische groei en het laten groeien van de kansen voor partners om te slagen in het ontwikkelen van PE technologie, producten en diensten. Daarvoor beoogd dit programma het volgende te organiseren:1. Bevorderen van samenwerking tussen industrie, kennisinstellingen en overheid om de voorsprong van de regio op het gebied van PE technologie- en applicatieontwikkeling maximaal te vercommercialiseren; 2.Het aanjagen en borgen van samenhang in PE technologie en applicatie R&amp;D binnen het ecosysteem; 3.Organiseren van PR ter bevordering van bredere bekendheid met mogelijkheden van PE, en branding van het Zuid-Nederlandse ecosysteem; 4.Het ontwikkelen van een Human Capital agenda met als doel de “medewerker van de toekomst” met de juiste kennis en kunde, in voldoende aantallen en passende niveaus op te leiden. Voor het verwezenlijken van de potentie van het PE ecosysteem in Zuid-Nederland is dit groeiplan gemaakt, dat vooral gericht is op het organiseren en aanjagen van het ecosysteem. Dit wordt geborgd in werkpakketten gericht op verbinden, verdiepen, versnellen en versterken, ondersteund door demonstratieprojecten die over de gehele supply chain verdeeld zijn, en het organiseren van een fieldlab infrastructuur met een open innovatie karakter. Daarbij zullen ieders sterke eigenschappen worden benut en wordt er met samenwerking de grootste opbrengst gegenereerd: economisch, maatschappelijk en sociaal. Er zijn grote kansen voor een sterk Nederlands ecosysteem en NU is het moment!</t>
  </si>
  <si>
    <t>PROJ-00313</t>
  </si>
  <si>
    <t>Open Innovatieplatform Fotonische IC's</t>
  </si>
  <si>
    <t>Open Innovationplatform Photonic IC's</t>
  </si>
  <si>
    <t>EFFECT Photonics B.V., Technobis Fibre Technologies B.V, Bright Photonics B.V, LioniX B.V., PhoeniX B.V., Technische Universiteit Eindhoven</t>
  </si>
  <si>
    <t>Fotonische (Photonic) Integrated Circuits (PIC’s) zijn de elektronische chips van de toekomst. Deze geïntegreerde schakelingen werken op basis van licht (fotonen) i.p.v. elektronen en zullen op korte termijn voor een revolutie zorgen. De eerste toepassingen liggen op het gebied van de tele- en datacommunicatie netwerken; bijvoorbeeld in datacenters zullen fotonische IC’s een grote rol gaan spelen, doordat zij in staat zijn sneller informatie te verwerken en minder energie verbruiken per verwerkte bit dan elektronische IC’s. Daarnaast worden door fotonische IC’s nieuwe toepassingen mogelijk o.a. op het gebied van de gezondheidszorg en het monitoren van mechanische constructies zoals vliegtuigen, zodat adequaat (preventief) onderhoud gepleegd kan worden.  De regio Zuid-Nederland loopt voorop op het gebied van fotonica en beschikt over vooraanstaande onderzoeksfaciliteiten en een innovatieve fotonica-industrie. Met dit project willen de samenwerkingspartners deze positie versterken door een sterk industrieel platform voor PIC-productie aan te bieden aan alle geïnteresseerde partijen. Deze stap om deze bestaande technologie toegankelijk te maken voor vrijwel alle bedrijven is de stap die met het project Open Innovatieplatform Fotonische IC’s wordt gezet. Het Open Innovatieplatform Fotonische IC’s kan worden gezien als een onderdeel van het werkpakket versterken van het recent gestarte OP-Zuid Photon Delta project. De technologie voor de productie van fotonische IC’s dient nog te worden geoptimaliseerd, zowel op het vlak van design als op de vervaardiging. Op dit moment dienen de volgende technologische uitdagingen te worden geslecht om deze technologie geschikt te maken voor een breed publiek en dus de basis te leggen voor het verzilveren van de kansen: 1. Design: Op dit moment wordt elke keer een design opnieuw opgebouwd uit fundamentele bouwblokken. Hier valt een forse efficiëntie slag te behalen, door gebruik te maken van sub-circuits (die ook weer opgebouwd is uit diverse fundamentele bouwblokken). Het grote voordeel van een sub-circuit is dat dit als geheel is getest op hun functionaliteit. Hierdoor is het makkelijker om tot een “first time right” design van een PIC te komen. 2.PDK: Een PDK geeft een ontwerper alle informatie over de gemeten en verwachte kengetallen per fundamenteel bouwblok. De PDK voor InP gebaseerde geïntegreerde fotonica is nog niet zodanig volwassen dat deze data (inclusief de te verwachten variaties hierop) beschikbaar zijn. Het is noodzakelijk om zowel de software infrastructuur voor deze PDK te verbeteren, als de benodigde procesdata te verzamelen om de PDK te vullen. 3.Productie: Ten aanzien van de productie is het doel om het generieke fotonische integratie proces naar een hoger niveau te brengen door middel van de ontwikkeling van nieuwe bouwblokken en het optimaliseren en uiteindelijk industrialiseren van het maakproces van fotonische componenten. 4.Applicatie: De voortgang in de bovenstaande 3 elementen bepaalt in hoeverre de applicatie bouwers in staat gesteld worden om snel, betrouwbaar en kosten efficiënt de gewenste functionaliteit te verkrijgen die ook in grote volumes kan worden geproduceerd. Het project bevordert productontwikkeling en zorgt dat een technologische voorsprong wordt behouden door bouwblokken, processen en producten te bouwen voor toepassingen door eindgebruikers. Het project is georganiseerd rond de volgende vier werkpakketten: 1)Markteisen: Het vertalen van producten die gebruik (willen) maken van fotonische IC’s naar bouwblokken, processen en ontwerpen. 2) Proceskarakterisatie: Het verkrijgen van data over het productieproces om het productieproces van fotonische IC’s te kunnen verbeteren. Zodat ieder jaar de kosten per chip worden verminderd.3) Bouwblokverbetering: Het verbeteren van de bestaande subcircuits (samengestelde bouwblokken) om met behulp van modellen te voorspellen of bouwblokken zullen functioneren als zij geproduceerd worden, zodat het eerste ontwerp direct leidt tot een werkend ontwerp.  4) Procesverbetering: Het optimaliseren en verbeteren van het productieproces om meer en betere fundamentele bouwblokken mogelijk te maken.  Aan dit projecten zullen vier organisaties deelnemen met uitgebreide kennis op het gebied van de productie van fotonische IC’s: De TU Eindhoven (TU/e), SMART Photonics, Bright Photonics, LioniX en Phoenix Software. Daarnaast zijn twee partijen betrokken die kennis hebben over de toepassing van fotonische IC’s in applicaties: Technobis Fibre Technologies en EFFECT Photonics. Het project zal geconcentreerd zijn in de regio Eindhoven.</t>
  </si>
  <si>
    <t>PROJ-00315</t>
  </si>
  <si>
    <t>SUSTAINABLE SELFSUPPORTING URBAN SMART GRID</t>
  </si>
  <si>
    <t>Stichting De COOBRAA</t>
  </si>
  <si>
    <t>TNO, Dr. Ten B.V., Cubicco B.V., Aan de Stegge Roosendaal V.O.F.</t>
  </si>
  <si>
    <t>Halvemaanstraat 96, 5651 BR Eindhoven</t>
  </si>
  <si>
    <t xml:space="preserve">www.decoobraa.eu, www.decoobraa.com </t>
  </si>
  <si>
    <t>In dit project ontwikkelen het bedrijfsleven en het onderwijsveld in afstemming met de gemeente Breda en de provincie Noord-Brabant gezamenlijk het prototype van een innovatief energie-opslag/ opwek/ verbruik systeem, dat opgeschaald naar wijkniveau, de eerste in zijn soort is in Nederland en in Europa. Met name de koppeling van warmte en elektrische energie en de opslag daarvan in een gecombineerde zout- en warmtebatterij op basis van hydrateerbaar zout is uniek.</t>
  </si>
  <si>
    <t>Innovatie slim laden in de praktijk</t>
  </si>
  <si>
    <t>Stichting Limburg Elektrisch</t>
  </si>
  <si>
    <t>Elaad NL, Ecotap, Enexis, SLE, Sunprojects</t>
  </si>
  <si>
    <t>Bogenstraat 35, 6017 AT Thorn</t>
  </si>
  <si>
    <t>Thorn</t>
  </si>
  <si>
    <t>http://stichtinglimburgelektrisch.nl/</t>
  </si>
  <si>
    <t>De doelstelling van het project is de synergie tussen duurzame energieopwekking en elektrisch rijden in de praktijk aan te tonen. Dit gebeurt via een optimale combinatie van duurzame opwekking, laadsturing, technologieontwikkeling, bidirectioneel laden,  autodelen en gedragsbeïnvloeding. Voor het eerst worden in dit project alle aspecten van elektrisch rijden meegenomen, die van belang zijn voor een grootschalige, duurzame uitrol van elektrisch rijden en de daarbij horende infrastructuur. ElaadNL zal een ketentest uitvoeren om te kijken of de genoemde protocollen goed samenwerken; deze test zal niet alleen worden uitgevoerd bij de nieuwe Ecotap-laadpaal, maar later ook bij enkele laadpalen van andere fabrikanten, zodra deze verkrijgbaar zijn. Elektrische deelauto’s moeten concurreren met conventionele (diesel)auto’s. Stichting Limburg Elektrisch heeft  ervaring met elektrische deelauto’s en wil deze activiteiten uitbreiden naar Brabant; er wordt gesproken met enkele grote Brabantse werkgevers voor de inzet van deze auto’s. Door deze opschaling én door een aantrekkelijke kWh-prijs, zijn elektrische deelauto’s rendabel en kunnen zij concurreren met conventionele auto’s. SunProjects zal per elektrische deelauto 20 zonnepanelen plaatsen, deze dienen twee doelen: de opgewekte zonnestroom wordt tegen een aantrekkelijk grootverbruiktarief geleverd aan de deelauto’s én het hele koolstofarme concept ‘elektrische  auto met groene stroom’ wordt concreet zichtbaar voor de omgeving. Tevens zal SunProjects een interface ontwikkelen tussen de zonnestroom en de laadpaal-backend. De Ecotap-laadpalen worden slim aangestuurd op basis van drie parameters: productie van zonnestroom, energiebehoefte van de auto (op basis van de ‘state of charge’ van de accu) en het reserveringssysteem van de deelauto’s. Gebruikers van elektrische auto’s krijgen in de toekomst te maken met verschillende tarieven voor het opladen: deze tarieven kunnen per laadpaal en zelfs per uur van de dag verschillen. Greenflux bouwt een app die de eindgebruiker van real-time informatie over actuele prijzen en beschikbaarheid van laadpalen voorziet. Ook kan de gebruiker via deze app laadtransacties starten en stoppen (zonder gebruik van een laadpas) en eventuele laadsturing beïnvloeden door akkoord te gaan met een hoger tarief. Deze app zal werken voor alle typen elektrische auto’s en bij alle merken laadpalen.</t>
  </si>
  <si>
    <t>PROJ-00267</t>
  </si>
  <si>
    <t>VIBE  - VIRTUAL HUMANS IN THE BRABANT ECONOMY</t>
  </si>
  <si>
    <t>VIBE - VIRTUAL HUMANS IN THE BRABANT ECONOMY</t>
  </si>
  <si>
    <t>Tilburg University</t>
  </si>
  <si>
    <t>Noldus, VisionaiR3D, IC3D Media, BlueTea, Samure, Indicia, NHTV, Fontys Eindhoven, ROC Tilburg, Nationaal Lucht- en Ruimtevaartlaboratorium, Amphia Ziekenhuis, Spaarne Gasthuis, Maxima Medisch Centrum Veldhoven</t>
  </si>
  <si>
    <t>Warandelaan 2, 5037 AB Tilburg</t>
  </si>
  <si>
    <t>https://www.tilburguniversity.edu</t>
  </si>
  <si>
    <t>VIBE (Virtual Humans in the Brabant Economy) werkt aan de ontwikkeling van virtuele mensen (Avatars), die worden ingezet voor trainingen in de gezondheidszorg. Virtuele mensen communiceren in virtual reality omgevingen middels spraak, gelaatsuitdrukkingen, en handelingen met hun menselijke gebruikers. Deze communicerende avatars kunnen worden ingezet op tal van gebieden, in het bijzonder in die gebieden waar interactie belangrijk is, zoals in de gezondheidszorg. Ze kunnen bijvoorbeeld helpen bij het trainen van verplegend personeel, of bij het verduidelijken van patiëntenvoorlichting. Prof. Max Louwerse, hoogleraar Cognitieve Psychologie en Kunstmatige Intelligentie en initiatiefnemer van het project: "Kennis op het gebied van virtual reality is steeds meer gedistribueerd over kennisinstellingen en bedrijven. Wat VIBE bijzonder maakt is niet alleen dat we virtuele interactieve avatars ontwikkelen, maar bovendien dat het project een stimulans geeft om gedistribueerd talent bij verschillende partners te combineren in een ambitieus project. VIBE past daarmee precies binnen het idee achter Mind Labs: de samenwerking tussen Tilburg University, Fontys, en ROC Tilburg, het bedrijfsleven en de gemeente en provincie." Tilburg University is penvoerder van het project. Verder zijn betrokken: kennisinstellingen (NHTV Breda, Fontys, ROC Tilburg), ziekenhuizen (Amphia, Maxima Medisch Centrum en Spaarne Gasthuis), het bedrijfsleven (BlueTea, IC3D Media, Indicia, Noldus, Samure, Visionair3D), en het Nederlands Lucht- en Ruimtevaartcentrum.</t>
  </si>
  <si>
    <t>PROJ-00724</t>
  </si>
  <si>
    <t>Smarter Buildings: Efficiënter gebruik van energie en water in slimme gebouwen</t>
  </si>
  <si>
    <t>Smarter Buildings</t>
  </si>
  <si>
    <t>VTEC Lasers &amp; Sensors</t>
  </si>
  <si>
    <t>Simaxx</t>
  </si>
  <si>
    <t>http://www.vtec-ls.nl/</t>
  </si>
  <si>
    <t>Het realiseren van een Smarter Building oplossing voor nieuwe en bestaande (groepen van) gebouwen waarin gebouwbeheer en gebouwfunctie vergaand geïntegreerd zijn, waarin het energieverbruik verder gereduceerd wordt en dat leidt tot gezamenlijke kansen op de markt. Met het project worden de business prestaties van de aanvragers vergroot en worden applicaties ontwikkeld voor de smart building sector en de smart health sector.</t>
  </si>
  <si>
    <t>UCANDATA®/SENTRAC TELEMATICA PROEFTUIN</t>
  </si>
  <si>
    <t>UCANDATA®/SENTRAC TELEMATICA LIVING LAB</t>
  </si>
  <si>
    <t>Beijer Automotive</t>
  </si>
  <si>
    <t>Van den Borne Aardappelen BV, Boomkwekerijen Henri Fleuren BV, Abemec BV, Euphoria Software BV</t>
  </si>
  <si>
    <t>Ambachtstraat 22-a, 5481 SL Schijndel</t>
  </si>
  <si>
    <t>Schijndel</t>
  </si>
  <si>
    <t>www.beijer.com</t>
  </si>
  <si>
    <t xml:space="preserve">Doel van het project is de realisatie van een proeftuin waarin Probe Vehicle Data, sensordata uit auto’s en sensordata uit landbouwvoertuigen worden samengebracht in een grote open database in de cloud (Vetuda®). Met deze data kunnen dan o.a. weer-, en verkeerswaarschuwingen, toepassingen voor verkeerscentrales of landbouw toepassingen voor precisielandbouw worden ontwikkeld. Partners en potentiële gebruikers kunnen vervolgens data toevoegen, data terugwinnen en/of diensten ontwikkelen.
Binnen het consortium zijn alle disciplines aanwezig om deze virtuele proeftuin te realiseren, van engineering en ontwikkeling tot leveranciers van brondata en marktpartijen en gebruikers. Het project wordt met grote belangstelling gevolgd door Rijkswaterstaat (tbv verkeersmanagement en infra beheer) en door hen ondersteund, evenals door de BOM, Fontys, NXP en Goudappel Coffeng. Beijer en Microsoft trekken in dit project samen op om de Big Dataverwerking op het Azure platform verder te ontwikkelen.
</t>
  </si>
  <si>
    <t>ATLAS – Het meest duurzame onderwijs gebouw ter wereld!</t>
  </si>
  <si>
    <t>ATLAS</t>
  </si>
  <si>
    <t>TU/e/ innovation lab, Uitgekiend, Stichting Slimbouwen</t>
  </si>
  <si>
    <t xml:space="preserve">www.tue.nl </t>
  </si>
  <si>
    <r>
      <t xml:space="preserve">Het duurzaamste onderwijsgebouw, Atlas, hét icoon van een duurzame TU/e campus. </t>
    </r>
    <r>
      <rPr>
        <rFont val="Calibri"/>
        <b val="false"/>
        <i val="false"/>
        <strike val="false"/>
        <color rgb="FF000000"/>
        <sz val="11"/>
        <u val="none"/>
      </rPr>
      <t xml:space="preserve">De renovatie van het Atlas-gebouw, waarbij duurzaamheid en comfort centraal staan, reflecteert de duurzame uitstraling die de TU/e  voor ogen heeft in haar bedrijfsvoering, het onderwijs en het onderzoek. Een gezonde en comfortabele werkomgeving voor de gebruikers, het voorkomen van energetische verspilling en hergebruik van materialen vormen daarbij de belangrijkste uitgangspunten. De projectpartners bestaande uit TU/e, TU/e Innovation Lab, Uitgekiend BV en Stichting Slimbouwen leveren met ATLAS een bijdrage aan de versnelling van de introductie van verschillende duurzame innovaties.  </t>
    </r>
    <r>
      <rPr>
        <rFont val="Calibri"/>
        <b val="true"/>
        <i val="false"/>
        <strike val="false"/>
        <color rgb="FF000000"/>
        <sz val="11"/>
        <u val="none"/>
      </rPr>
      <t xml:space="preserve">Duurzaam en toekomstbestendig </t>
    </r>
    <r>
      <rPr>
        <rFont val="Calibri"/>
        <b val="false"/>
        <i val="false"/>
        <strike val="false"/>
        <color rgb="FF000000"/>
        <sz val="11"/>
        <u val="none"/>
      </rPr>
      <t xml:space="preserve">Na afronding van de renovatie in 2018 is Atlas getransformeerd tot een aantrekkelijk, duurzaam en toekomstbestendig gebouw met een optimaal klimaat om te studeren, te werken en te verblijven. Het gebouw uit 1963 wordt aangesloten op de warmte en koude installatie WKO, voorzien van een zeer isolerende glazen vliesgevel met uniek ramensysteem en maakt het gebruik van Smart Energy Saving Lighting. </t>
    </r>
    <r>
      <rPr>
        <rFont val="Calibri"/>
        <b val="true"/>
        <i val="false"/>
        <strike val="false"/>
        <color rgb="FF000000"/>
        <sz val="11"/>
        <u val="none"/>
      </rPr>
      <t xml:space="preserve">Technische uitdaging </t>
    </r>
    <r>
      <rPr>
        <rFont val="Calibri"/>
        <b val="false"/>
        <i val="false"/>
        <strike val="false"/>
        <color rgb="FF000000"/>
        <sz val="11"/>
        <u val="none"/>
      </rPr>
      <t xml:space="preserve">Naast het ontbreken van gebruikers ervaringen op de verschillende innovaties, zit de technische uitdaging met name in de integratie van de verschillende technologieën met elkaar en het gebouwbeheersysteem. Om dit te ondervangen zullen onderzoekers van de Faculteit Bouwkunde via validatie, optimalisatie en effectenstudies inzichten verstrekken om de innovaties succesvol te implementeren. Vervolgens zal de gerealiseerde infrastructuur dienen als Living Lab waar innovatieve technologieën gedemonstreerd kunnen worden in een real-life omgeving. Enkele thema’s die worden uitgewerkt zijn innovatieve PV-cellen, Energieopslag, Intelligent Lighting en Internet of Things. De resultaten en kennis worden via het netwerk van met name Uitgekiend BV en Stichting Slimbouwen overgedragen aan de bouw sector en de gebouwbeheerders. </t>
    </r>
    <r>
      <rPr>
        <rFont val="Calibri"/>
        <b val="true"/>
        <i val="false"/>
        <strike val="false"/>
        <color rgb="FF000000"/>
        <sz val="11"/>
        <u val="none"/>
      </rPr>
      <t xml:space="preserve">BREEAM </t>
    </r>
    <r>
      <rPr>
        <rFont val="Calibri"/>
        <b val="false"/>
        <i val="false"/>
        <strike val="false"/>
        <color rgb="FF000000"/>
        <sz val="11"/>
        <u val="none"/>
      </rPr>
      <t xml:space="preserve">Intelligente oplossingen zorgen ervoor dat Atlas het eerste gerenoveerde onderwijsgebouw van Nederland wordt met de hoogste BREAAM score Outstanding. Dit ontwerpcertificaat staat voor de hoogste score dat het keurmerk geeft om nieuwbouwprojecten en grootschalige renovaties te beoordelen op duurzaamheid. Het hoofdgebouw komt in de top drie van meest duurzame gebouwen in Nederland.</t>
    </r>
  </si>
  <si>
    <t>j</t>
  </si>
  <si>
    <t>IKARES Intelligente KoolstofARme Energie Systemen</t>
  </si>
  <si>
    <t>IKARES</t>
  </si>
  <si>
    <t>Lightronics</t>
  </si>
  <si>
    <t>Global Innovator</t>
  </si>
  <si>
    <t>Noord-Brabant, Zeeland, Limburg</t>
  </si>
  <si>
    <t>Spuiweg 19, 5145 NE Waalwijk</t>
  </si>
  <si>
    <t>Waalwijk</t>
  </si>
  <si>
    <t>www.lightronics.nl</t>
  </si>
  <si>
    <t xml:space="preserve">Verlichting heeft een grote impact op vele facetten van de maatschappij. Licht stimuleert de veiligheid en vult de leegte bij het ontbreken van natuurlijk licht in onze omgeving. Echter, verlichting brengt ook veel negatieve aspecten met zich mee, zoals onder andere lichtvervuiling, impact op de natuur, hoge energiekosten en de daarbij horende hoge CO2 uitstoot. Het project IKARES omvat een Living Lab in Waalwijk, een Smart City Maquette in Tilburg en 22 pilot projecten in de bebouwde omgeving in Noord-Brabant, Zeeland en Limburg. De projectpartners Lightronics en Global Innovator zijn erop gericht om verlichting intelligenter te maken en om verlichting te verbinden in het netwerk onderling en met de gebruikers en omgeving. Samen jagen ze elkaar aan om onder meer een grote reductie te bereiken in het energieverbruik middels het inzetten van moderne (communicatie-) technologieën. Tegelijkertijd streven ze naar verlaging van CO2 footprint in het proces. De energiebesparing in de gebouwde omgeving in dit project is significant. Het project bespaart in haar projectperiode ongeveer 8,84 en in elk vervolgjaar na einde project nog eens 5,14 MW per jaar. Een maatschappelijk voordeel is dat verlichting veel meer op maat geleverd kan worden. En met een geschatte levensduur van het systeem van minimaal 20 jaar levert dat significante besparingen op.  </t>
  </si>
  <si>
    <t>PROJ-00729</t>
  </si>
  <si>
    <t>Hollandiaplein - Riothermie</t>
  </si>
  <si>
    <t>Regionale Woningbouwvereniging Samenwerking</t>
  </si>
  <si>
    <t>Stationspark 30, 4462 DZ Goes</t>
  </si>
  <si>
    <t xml:space="preserve">www.rwsgoes.nl </t>
  </si>
  <si>
    <t>In dit project worden 60 appartementen aan het Hollandiaplein in Goes verwarmd door een samenspel van Riothermie, warmtepompen en PV-panelen. Riothermie Riothermie staat in de kinderschoenen in Nederland. De eerste projecten in Nederland zijn recent gerealiseerd met systemen die een combinatie vormen tussen aardwarmte en rioolwarmte waarbij de rioolwarmte ingezet wordt om de aarde weer op te warmen. Riothermie zoals het in dit project wordt toegepast is nog niet in Nederland gerealiseerd. Bij dit systeem wordt middels een warmtewisselaar direct warmte aan het riool onttrokken voor het verwarmen van het gebouw. Dit systeem heeft geen enkele belasting op de aarde. Dat is Riothermie in haar pure vorm. Energieneutraal Het project kan volledig energieneutraal worden, op basis van restwarmte uit het riool en d.m.v. zonnestroom uit de PV-panelen die de warmtepomp aandrijft. Het bijzondere en de afwijking met de toepassing van Riothermie in bijvoorbeeld Zwitserland is dat we de Riothermie ook gebruiken om het gebouw mee te koelen (met of zonder actieve koeling vanuit de warmtepomp). De toepassing van dit robuuste systeem biedt ook kansen om binnen andere gemeenten te worden ingezet.</t>
  </si>
  <si>
    <t>Aqua Valley</t>
  </si>
  <si>
    <t>Stichting Zeeschelp</t>
  </si>
  <si>
    <t>Seafarm, Kingfish Zeeland, Aqua Marine, Stichting Green Shrimp Farming Foundation, Wageningen Livestock Research, Stichting HZ University of Applied Sciences</t>
  </si>
  <si>
    <t>Oosthavendijk 7, 4493 BK Kamperland</t>
  </si>
  <si>
    <t xml:space="preserve">www.zeeschelp.nl </t>
  </si>
  <si>
    <t>Om te komen tot een verdere stabilisatie van de aquacultuur sector is het noodzakelijk dat er grotere en snellere stappen in techniek, houderij en commercialisering gemaakt worden. De projectpartners in Aqua Valley bundelen daarom krachten en kennis om de ontwikkeling en innovaties voor de aquacultuur te versnellen. Dit moet leiden tot een stabielere en renderende aquacultuur sector. Tevens inspireert het project andere bedrijven om deel te nemen aan het Aqua Valley cluster. De behaalde projectresultaten worden aan het einde van het project (voorjaar 2021) gepubliceerd op de website die voor het Aqua Valley cluster wordt opgezet. Zeeuwse aquacultuur De aquacultuur is een sector die technisch en economisch nog volop in ontwikkeling is. Het commercieel en duurzaam kweken van aquatische producten is echter een specifiek vakgebied waarbij een lange adem, veel onderzoek en ontwikkelingswerk veelgehoorde termen zijn. Een succesvolle aquacultuur-onderneming vraag om een specifieke kenniscombinatie van technologie, biologie/ecologie en marktontwikkeling. In Zeeland zijn een aantal voorlopers gevestigd die al een aantal jaar bezig zijn met de ontwikkeling van een succesvol aquacultuur sector. De ontwikkeling van technieken en kennis bij Fry-Marine, mede gerealiseerd door onderzoek en expertise van Stichting Zeeschelp, heeft een bijzondere aantrekkingskracht op (inter)nationale aquacultuurbedrijven en onderzoek- en kennisinstellingen.</t>
  </si>
  <si>
    <t>SMILE (Sociaal-Maatschappelijke Innovatie Labs Energieneutrale Woningvoorraad Midden-Brabant)</t>
  </si>
  <si>
    <t>SMILE</t>
  </si>
  <si>
    <t>Regio Hart van Brabant</t>
  </si>
  <si>
    <t>Gemeente Tilburg, Tilburg University, De Twee Snoeken, Hilver Stroom, Bureau 77</t>
  </si>
  <si>
    <t>Besterdring 235, 5014 HK Tilburg</t>
  </si>
  <si>
    <t xml:space="preserve">www.regio-hartvanbrabant.nl </t>
  </si>
  <si>
    <t>Het realiseren van plannen voor een energie neutrale wijk, in de praktijk brengen en aantonen dat ‘energie neutraal’ in een bestaande wijk haalbaar en betaalbaar is: dat is het doel van SMILE. De uitrol van energie-innovaties in woonwijken werkt alleen als innovatieve technologie past binnen de belevingswereld van bewoners. Om tot een optimale inpassing te komen is de interactie van innovaties en de eindgebruikers van belang. Alleen zó landen maatschappelijke vraagstukken die ver bij woningeigenaren vandaan staan in hun eigen belevingswereld. Social Labs In het project SMILE worden de eindgebruikers betrokken in het proces, middels Social Labs die in tien wijken in Midden-Brabant worden ingericht. Dit heeft als doel om daadwerkelijk uitrol van energie-innovaties in de gebouwde omgeving te realiseren. Een gebiedsgerichte aanpak gaat verder dan alleen de gebouwen, maar ook over de energie-infrastructuur, de mogelijkheid om energie in een gebied te produceren en de mogelijkheid om vraag en aanbod door gebruikers op elkaar af te stemmen. Social labs voorzien in deze interactie. Social labs zijn leerruimtes waar geëxperimenteerd wordt met nieuwe aanpakken voor complexe maatschappelijke problemen, waaronder het energievraagstuk. Een Social Lab onderscheidt zich van traditionele, van bovenaf georganiseerde aanpakken, door het werken met multi-disciplinaire teams (met daarin bewoners, beleidsmakers, lokaal MKB) aan systemische verandering. Om het werk van deze teams kracht bij te zetten, worden verschillende methodes toegepast. De kracht van een Social Lab zit in de betrokkenheid van eindgebruikers. Er wordt niet vóór, of óver eindgebruikers gesproken, maar mét. Een Social Lab past een social design methode toe, waarin de eindgebruiker bij het ontwerpproces wordt betrokken. In deze methode wordt erkend dat eindgebruikers zowel hinder ondervinden van het probleem, als ook een onderdeel vormt om tot een oplossing te komen. Binnen een Social Lab wordt verder gekeken dan alleen het verenigen van gezamenlijke ambities. Door in samenwerking met eindgebruikers te werken aan rendabele Nieuwe Business Modellen worden koolstofarme technologieën versneld beschikbaar gesteld. Op deze manier worden de technologieën op huisniveau bereikbaar, betaalbaar en/of financierbaar én uitvoerbaar!</t>
  </si>
  <si>
    <t>PROJ-00750</t>
  </si>
  <si>
    <t>Hightech (w)aardappelveredeling</t>
  </si>
  <si>
    <t>High tech refinement of potatoes</t>
  </si>
  <si>
    <t>C. Meijer B.V.</t>
  </si>
  <si>
    <t>Key Gene, Tecnic Autornation, Pegasus Geospatial Consulting, 3BM IT-Solutions, Universiteit van Amsterdam</t>
  </si>
  <si>
    <t>Bathseweg 47, 4411 RK Rilland</t>
  </si>
  <si>
    <t>Rilland</t>
  </si>
  <si>
    <t xml:space="preserve">www.meijer-potato.com  </t>
  </si>
  <si>
    <t>De Nederlandse agrarische sector behoort tot een van de meest innovatieve en kennisintensieve sectoren ter wereld. De aardappel is hierbinnen een belangrijk product. Maar liefst 70% van de aardappelexport komt van Nederlandse bodem. De toenemende behoefte aan voedselzekerheid, duurzaamheid en de snelgroeiende wereldbevolking stellen hoge eisen aan de agrofoodsector. Er bestaat een urgente vraag naar nieuwe rassen met belangrijk onderscheidende eigenschappen om deze problematiek de kop in te drukken. Dit gebeurt vaak via veredeling. Het succes van veredelingsprogramma’s wordt steeds meer bepaald door de inzet van nieuwe kennis en technieken. Afgelopen jaren zijn er op vakgebieden als genetica, bio-informatica, Big Data, robotisering, en drone-imaging enorme sprongen gemaakt. De projectpartners beogen deze technieken door te ontwikkelen en in te zetten in een lopend veredelingsprogramma, met als resultaat sterk verbeterde rassen voor teler en consument.</t>
  </si>
  <si>
    <t>PROJ-00718</t>
  </si>
  <si>
    <t>De TDV-Combi-Zonneboiler</t>
  </si>
  <si>
    <t>Conico Valve BV</t>
  </si>
  <si>
    <t>040 Groep,Tu/e</t>
  </si>
  <si>
    <t>Habraken 2321G, 5507 TK Veldhoven</t>
  </si>
  <si>
    <t xml:space="preserve">www.conicovalves.nl </t>
  </si>
  <si>
    <t>De huidige zonneboiler systemen brengen vaak nog te veel nadelen met zich mee, zoals het gebruik van grote pompen en het bevriezen van het systeem in de winter vanwege het niet tijdig vervangen van anti-vries. Met het oog op deze nadelen hebben de projectpartners een nieuw systeem bedacht, waarin het verwarmingswater direct door de zonnecollectoren geleid wordt, zonder gevaar op bevriezing. Op de nieuwe manier is het eenvoudig, onderhoudsvriendelijk en rendabel om zonne-energie te benutten.</t>
  </si>
  <si>
    <t>PROJ-00738</t>
  </si>
  <si>
    <t>EQA River</t>
  </si>
  <si>
    <t>EQA projects B.V.</t>
  </si>
  <si>
    <t>Werkina, Van Dijk Inpijn, Hoekman Engineering, Blom Ecologie, Eneco, Has</t>
  </si>
  <si>
    <t>Hulsenboschenstraat 5c, 4251 LR Werkendam</t>
  </si>
  <si>
    <t>Werkendam</t>
  </si>
  <si>
    <t xml:space="preserve">www.eqaprojects.com/eqa-river </t>
  </si>
  <si>
    <t>Door onze rivieren stroomt water constant met een relatief lage snelheid richting zee. Hieruit valt veel kracht te halen. Uit diverse onderzoeken en rapporten is naar voren gekomen dat een derde van de wereldwijde energieconsumptie kan worden gewonnen uit waterkracht. EQA-Projects heeft daarom de EQA - River ontwikkeld, een drijvende waterkrachtinstallatie om energie te gaan opwekken met de kracht van stromend water. Dit beperkt zich niet alleen tot rivieren en beken, maar ook bij bestaande objecten als kribben en brugpijlers kunnen hoge rendementen behaald worden met een EQA - River installatie. De EQA - River is door zijn lichtgewicht bouw en automatische niveauregeling bij uitstek geschikt om grote hoeveelheden schone energie te gaan leveren op plekken waar dit tot nu toe niet mogelijk was. Door de constant aanwezige stroming van het water te benutten kan altijd energie geproduceerd worden, ook als de zon niet schijnt en de wind niet waait. Daarom is de EQA-River dus bij uitstek geschikt om als aanvulling te worden gebruikt voor overige vormen van duurzame energie. Living Lab In het project maken de projectpartners ook gebruik van een Living Lab waar de EQA-river getest en gevalideerd wordt. Het Living Lab zal ook dienen om de business case te valideren en dienst doen als demonstrator voor partners bij de grootschalige commerciële uitrol. Grote energieopbrengst De potentiële energieopbrengst van de EQA River is groot: uit de Maas is voor Zuid-Nederland al 630 TJ per jaar te winnen. Dit zou overeenkomen met een CO2-reductie van 132 000 ton per jaar. De ‘carbon footprint’ van de EQA River wordt verder verlaagd door gebruik te maken van recyclaat uit de plastic soep—ongeveer 14 000 kg per installatie.</t>
  </si>
  <si>
    <t>PROJ-00739</t>
  </si>
  <si>
    <t>Proeftuin voor Precisielandbouw</t>
  </si>
  <si>
    <t>Living Lab precision agriculture</t>
  </si>
  <si>
    <t>ZLTO</t>
  </si>
  <si>
    <t>TU/e, Van de Borne, Proefboerderij De Rusthoeve, Delphy</t>
  </si>
  <si>
    <t xml:space="preserve">Noord-Brabant, Zeeland </t>
  </si>
  <si>
    <t>Onderwijsboulevard 225, 5223 DE 's-Hertogenbosch</t>
  </si>
  <si>
    <t xml:space="preserve">www.zlto.nl </t>
  </si>
  <si>
    <t>Het project ontwikkelt en exploiteert een proeftuin voor precisielandbouw om daarmee innovatie en de adoptie van precisielandbouw in Nederland te versnellen. Met deze innovaties koersen we op minder gebruik van water, mineralen, gewasbeschermingsmiddelen en resources om meer output (kwalitatief en kwantitatief) te behalen. Twee locaties De proeftuin bestaat uit twee locaties in Colijnsplaat en Reusel. De resultaten van precisielandbouw op deze verschillende gronden pakt voor de agrarische ondernemer heel anders is. Vandaar dat er ingestoken wordt op meerdere testfaciliteiten. Vanuit het Praktijk/innovatiecentrum in Reusel (zandgrond) worden testfaciliteiten aangeboden op Wageningen Plant Research (WPR) Vredepeel en Wijnandsrade (lössgronden) en voor kleigronden gebeurt dat door de Rusthoeve op Praktijkcentrum Colijnsplaat in het Zuidwestelijk kleigebied. Ook worden enkele proeven bij een aantal zuidwestelijke akkerbouwbedrijven gelegd. Innovatiegroepen Centraal staan de innovatiegroepen met akkerbouwers/boom- en fruitkwekers en overige open teelten. Samen met innovatiegroepen wordt er drie jaar lang intensief gewerkt aan het testen van de technieken en het interpreteren van de data in de praktijk. Tevens wordt er gekeken hoe de innovaties en de voorkomende data bruikbaar zijn voor hun bedrijfsvoering.</t>
  </si>
  <si>
    <t>PROJ-00728</t>
  </si>
  <si>
    <t>BioTreatCenter, sluiten van de keten van klant tot plant</t>
  </si>
  <si>
    <t>Bio Treat Center B.V.</t>
  </si>
  <si>
    <t>Grassa B.V., Eco-Makelaar, Ingenia Consultants &amp; Engineers B.V., NF Fibre/NewFoss, Transport- en Handelsbedrijf Hofmans B.V.</t>
  </si>
  <si>
    <t>Sint Jansweg 15, 5928 RC Venlo</t>
  </si>
  <si>
    <t>http://www.biotreatcenter.nl/</t>
  </si>
  <si>
    <t>Het BTC wil in 2020 een volwaardige proeftuin zijn: een (half)open innovatiefaciliteit voor ondernemers die technologieën en geïntegreerde systemen ontwerpen gericht op het opwaarderen van (ruwe componenten van) biomassa naar halffabrikaten en/of eindprodcuten, waarbij de focus ligr op pre-treatment en (kleinschalige) bioraffinage</t>
  </si>
  <si>
    <t>PROJ-00726</t>
  </si>
  <si>
    <t>s-Hertogenbosch Urban Battery</t>
  </si>
  <si>
    <t>Enpuls en Switch Energy</t>
  </si>
  <si>
    <t>Wolvenhoek 1, 5211 HH 's-Hertogenbosch</t>
  </si>
  <si>
    <t>https://www.s-hertogenbosch.nl/transferiumdeutersestraat.html</t>
  </si>
  <si>
    <t>De realisatie van de eerste duurzame energiepositieve mobiliteitshub in Nederland waarbij de diverse opwek-, opslag- en laadsystemen slim worden gecombineerd.</t>
  </si>
  <si>
    <t>PROJ-00755</t>
  </si>
  <si>
    <t xml:space="preserve">Vitaliteitstest en preservatie van donorhart en -nieren
</t>
  </si>
  <si>
    <t xml:space="preserve">Vitality test and preservation of donor hart and kidney
</t>
  </si>
  <si>
    <t>TX Innovations B.V.</t>
  </si>
  <si>
    <t xml:space="preserve">Oxfordlaan 55, 6229 EV  MAASTRICHT
</t>
  </si>
  <si>
    <t>http://www.txinnovations.com/</t>
  </si>
  <si>
    <t xml:space="preserve">Het ontwikkelen en valoriseren van een innovatief point-of-care vitaliteitstest voor donororganen en de valorisatie van een betaalbare hightech methode voor preservatie en transport van donororganen
</t>
  </si>
  <si>
    <t>PROJ-01028</t>
  </si>
  <si>
    <t>Multivitamine Tomaat</t>
  </si>
  <si>
    <t>Multi vitamine tomato</t>
  </si>
  <si>
    <t>GP Someren B.V.</t>
  </si>
  <si>
    <t>Brabant</t>
  </si>
  <si>
    <t xml:space="preserve">Hoge Akkerweg 1, 5711 TM  SOMEREN
</t>
  </si>
  <si>
    <t>Someren</t>
  </si>
  <si>
    <t>http://www.greenco.nl/</t>
  </si>
  <si>
    <t xml:space="preserve">Het veredelen en op de markt introduceren van het tomatenras Tomango met vruchten met significant hogere concentraties aan inhoudsstoffen zoals essentiële vitamines en mineralen en het ontwikkelen van een innovatieve extractiemethode voor het isoleren van vitamine B12 en D3 uit de wortel en het blad van de tomatenplant om als biobased grondstof te dienen in de voedings-supplementenindustrie.
</t>
  </si>
  <si>
    <t>PROJ-01031</t>
  </si>
  <si>
    <t xml:space="preserve">Living Lab Smart Farming Zuid Nederland
</t>
  </si>
  <si>
    <t>AppsforAgri B.V.</t>
  </si>
  <si>
    <t xml:space="preserve">Telermaat B.V., van Alphen Aardbeienplanten B.V.,Vromans Kwekerijen B.V. en Quick Hedge B.V.
</t>
  </si>
  <si>
    <t xml:space="preserve">Stadhuisplein 345a, 5038 TH  TILBURG
</t>
  </si>
  <si>
    <t>www.appsforagri.com</t>
  </si>
  <si>
    <t xml:space="preserve">Het (door) ontwikkelen van een smartfarm concept, waarbij op basis van Internet of Things (IoT) technologie en big data beslissingsondersteunende systemen worden gevoed waarmee een teler meerwaarde creëert op zijn product.
</t>
  </si>
  <si>
    <t>Circular Sunroof System</t>
  </si>
  <si>
    <t>Polyscope Polymers B.V.</t>
  </si>
  <si>
    <t xml:space="preserve">Eurocarbon B.V., Stichting CLAUT, Kupron Prototypes B.V.
</t>
  </si>
  <si>
    <t xml:space="preserve">Prins de Lignestraat 28, 6161 CZ Geleen
</t>
  </si>
  <si>
    <t>www.polyscope.eu</t>
  </si>
  <si>
    <t xml:space="preserve">Het ontwikkelen van een lichtgewicht Circular Sunroof System.
</t>
  </si>
  <si>
    <t>PROJ-01038</t>
  </si>
  <si>
    <t>Warme Fijnproevers</t>
  </si>
  <si>
    <t>Warm connoisseurs</t>
  </si>
  <si>
    <t>Op Smaak</t>
  </si>
  <si>
    <t xml:space="preserve">Sigarenmaker 12d, 5521 DJ Eersel
</t>
  </si>
  <si>
    <t>www.smaakgeheimen.com</t>
  </si>
  <si>
    <t xml:space="preserve">Binnen het project worden warme voedingsalternatieven en componenten ontwikkeld voor mensen met kauw- en slikproblemen welke ze zelf kunnen combineren tot menu’s.
</t>
  </si>
  <si>
    <t>Duurzame spuitstraat</t>
  </si>
  <si>
    <t xml:space="preserve">Sustainable paint spraying straat
</t>
  </si>
  <si>
    <t>Munsters Exploitatie B.V.</t>
  </si>
  <si>
    <t xml:space="preserve">Daalder 7, 5753 SZ Deurne
</t>
  </si>
  <si>
    <t>Deurne</t>
  </si>
  <si>
    <t>www.autoschademunsters.nl</t>
  </si>
  <si>
    <t xml:space="preserve">Het ontwikkelen van een spuit- en droogcabine voor het realiseren van een, grotendeels, geautomatiseerde spuitstraat voor het spuiten van trailers zonder VOS uitstoot naar buiten en CO2 neutraal.
</t>
  </si>
  <si>
    <t>VAREO</t>
  </si>
  <si>
    <t>ExRobotics</t>
  </si>
  <si>
    <t>Rommtech</t>
  </si>
  <si>
    <t xml:space="preserve">Effenseweg 1, 4838 BA Breda
</t>
  </si>
  <si>
    <t>Halsteren</t>
  </si>
  <si>
    <t>http://www.exrobotics.global/</t>
  </si>
  <si>
    <t xml:space="preserve">Het ontwikkelen, bouwen en demonstreren van een prototype van een volledig autonoom opererende inspectie robot van gevaarlijke en potentieel explosieve omgevingen. </t>
  </si>
  <si>
    <t>€ 582.121</t>
  </si>
  <si>
    <t>Modulaire Laboratorium Robot</t>
  </si>
  <si>
    <t xml:space="preserve">Modulair Laboratorium Robot
</t>
  </si>
  <si>
    <t>Applied Instruments BV</t>
  </si>
  <si>
    <t xml:space="preserve">Dynamoweg 3, 4382 WZ Vlissingen
</t>
  </si>
  <si>
    <t>Vlissingen</t>
  </si>
  <si>
    <t>applied-instruments.com</t>
  </si>
  <si>
    <t>Het ontwikkelen van een nieuwe generatie autosamplers die van hogere kwaliteit zijn, door nieuwe technologieën te introduceren, zoals volledige modulariteit, meer functionaliteiten en software-automatisering met grafische interface</t>
  </si>
  <si>
    <t xml:space="preserve">Verbetering productkwaliteit duurzame productie Carbon Black vanuit autobanden op basis van feedback
</t>
  </si>
  <si>
    <t xml:space="preserve">Improvement of the product quality of sustainable produced Carbon Black, extracted from tyres based on feed back
</t>
  </si>
  <si>
    <t>Rubber Maalindustrie Limburg B.V</t>
  </si>
  <si>
    <t xml:space="preserve">Winnerstraat 28, 6031 NL  Nederweert
</t>
  </si>
  <si>
    <t>https://blackbearcarbon.com/</t>
  </si>
  <si>
    <t xml:space="preserve">Het optimaal aansluiten bij de wensen van gebruikers van carbon black door gerichte technische aanpassingen te maken aan de bestaande installatie.
</t>
  </si>
  <si>
    <t>PROJ-01056</t>
  </si>
  <si>
    <t>WISH: Workflow Improvement System for Hospitals</t>
  </si>
  <si>
    <t>WISH: Workflow Improvement System forHospitals</t>
  </si>
  <si>
    <t>Topic Healthcare Solutions</t>
  </si>
  <si>
    <t>TechNet</t>
  </si>
  <si>
    <t>Materiaalweg 4, 5681RJ Best</t>
  </si>
  <si>
    <t>Best</t>
  </si>
  <si>
    <t>www.topic.nl</t>
  </si>
  <si>
    <t xml:space="preserve">Het verbeteren van de de efficientie van operatiekamers in ziekenhuizen door de workflow te verbeteren. 
</t>
  </si>
  <si>
    <t>PROJ-01063</t>
  </si>
  <si>
    <t>ELFPO</t>
  </si>
  <si>
    <t>ELFPO-bijdrage %</t>
  </si>
  <si>
    <t>Totaal subsidiabele uitgaven / Total eligible costs</t>
  </si>
  <si>
    <t>Projectnr</t>
  </si>
  <si>
    <t>POP3 Brabant</t>
  </si>
  <si>
    <t>Investeringen innovatie en modernisering</t>
  </si>
  <si>
    <t xml:space="preserve">Investering precisiebemesting Gebr. van Eijck Loonbedrijf B.V. </t>
  </si>
  <si>
    <t xml:space="preserve">Investment precision fertilizing Gebr. van Eijck Loonbedrijf B.V. </t>
  </si>
  <si>
    <t>Gebr. Van Eijck loonbedrijf bv</t>
  </si>
  <si>
    <t>Schellestraat 16, 5131RJ, Alphen, NL</t>
  </si>
  <si>
    <t>Alphen</t>
  </si>
  <si>
    <t>Het project betreft investeringen in een bemester op basis van vloeibare kunstmest en NIRS (Naarbij Infra-rood sensoren)</t>
  </si>
  <si>
    <t>NVT</t>
  </si>
  <si>
    <t>Optimale stikstofbenutting door precisielandbouw</t>
  </si>
  <si>
    <t>Optimal nitrogen use by precision fertilizing</t>
  </si>
  <si>
    <t>PWPM van Beers BV</t>
  </si>
  <si>
    <t>Ir. van Meelweg 9, 5512NN, Vessem</t>
  </si>
  <si>
    <t>Vessem</t>
  </si>
  <si>
    <t>Het project betreft investeringen in het laten maken van bodemkaarten en een bemester op basis van vloeibare kunstmest</t>
  </si>
  <si>
    <t>Precisiebemesting Bogers Landbouw VOF</t>
  </si>
  <si>
    <t>Precision fertilizing Bogers Landbouw VOF</t>
  </si>
  <si>
    <t>Bogers Landbouw VOF</t>
  </si>
  <si>
    <t>Tweede Boutweg 1, 4756SJ, Kruisland, NL</t>
  </si>
  <si>
    <t>Kruisland</t>
  </si>
  <si>
    <t>Grevenschut precisielandbouw</t>
  </si>
  <si>
    <t>Grevenschut precision agriculture</t>
  </si>
  <si>
    <t>Grevenschut vof</t>
  </si>
  <si>
    <t>Het Laar 17, 6026RX, Maarheeze, NL</t>
  </si>
  <si>
    <t>Maarheeze</t>
  </si>
  <si>
    <t>Het project betreft investeringen in NIRS en een rijenbemester (Naarbij Infra-rood sensoren)</t>
  </si>
  <si>
    <t>Precisiebemesting</t>
  </si>
  <si>
    <t xml:space="preserve">Precision fertilizing  </t>
  </si>
  <si>
    <t>Maatschap AWJ en WAM Reijrink</t>
  </si>
  <si>
    <t>Lage Haghorst 15, 5089NC, Haghorst, NL</t>
  </si>
  <si>
    <t>Haghorst</t>
  </si>
  <si>
    <t>Het project betreft investeringen in NIRS(Naarbij Infra-rood sensoren)</t>
  </si>
  <si>
    <t>Precisiebemesting + bodemkartering West-Brabant</t>
  </si>
  <si>
    <t>Precision fertilizing + soilmapping West Brabant</t>
  </si>
  <si>
    <t>Mts Schrauwen-Deijkers</t>
  </si>
  <si>
    <t>Maatschap Schrauwen-Deijkers, Maatschap C.J.M. Staal J. Staal en J.C.H.M. Staal, Loon- en Handelsbedrijf Verkooijen, VOF Maris-Geluk.</t>
  </si>
  <si>
    <t>De Langeweg 76, 4765TG, Zevenbergschen Hoek, NL</t>
  </si>
  <si>
    <t>Zevenbergschen Hoel</t>
  </si>
  <si>
    <t>Het project betreft investeringen in het laten maken van bodemkaarten, opbrengstkaarten en een bemester op basis van vloeibare kunstmest</t>
  </si>
  <si>
    <t>Rovers precieziebemesting</t>
  </si>
  <si>
    <t>Rovers precision fertilizing</t>
  </si>
  <si>
    <t>vof Rovers Boekel-Venhorst</t>
  </si>
  <si>
    <t>De Bunders 5, 5428GC, Boekel, NL</t>
  </si>
  <si>
    <t>Meer gewas per korrel in consumptieaardappelen Meeuwissen Gastel</t>
  </si>
  <si>
    <t>More crop per grain for consumptionpotatoes Meeuwissen</t>
  </si>
  <si>
    <t>Meeuwissen VOF</t>
  </si>
  <si>
    <t>Hoogstraat 10, 6028RV, Gastel, NL</t>
  </si>
  <si>
    <t>Gastel</t>
  </si>
  <si>
    <t>Het project betreft investeringen in druppelslangen</t>
  </si>
  <si>
    <t>NIR voor Van Kuijk</t>
  </si>
  <si>
    <t>NIR for Van Kuijk</t>
  </si>
  <si>
    <t xml:space="preserve">Van Kuijk Holding BV </t>
  </si>
  <si>
    <t>Nieuwkuikseweg 5, 5268LE, Helvoirt,NL</t>
  </si>
  <si>
    <t>Helvoirt</t>
  </si>
  <si>
    <t>Het project betreft investeringen in NIRS (Naarbij Infra-rood sensoren)</t>
  </si>
  <si>
    <t xml:space="preserve">Innovaties voor precisiebemesting </t>
  </si>
  <si>
    <t>Innovations for precision fertilizing</t>
  </si>
  <si>
    <t xml:space="preserve">Van Puijenbroek landbouw B.V. </t>
  </si>
  <si>
    <t>Gorp 1, 5081NB, Hilvarenbeek, NL</t>
  </si>
  <si>
    <t>Hilvarenbeek</t>
  </si>
  <si>
    <t>Het project betreft investeringen in het laten maken van bodem- en opbrengstkaarten</t>
  </si>
  <si>
    <t>Meer gewas per korrel in asperges bij Antonio van Beek</t>
  </si>
  <si>
    <t>More crop per grain for asparagusses by Antonio van Beek</t>
  </si>
  <si>
    <t>Mts van Beek-Bastiaansen</t>
  </si>
  <si>
    <t>Munnikenhof 15, 4844PK, Terheijden</t>
  </si>
  <si>
    <t>Terheijden</t>
  </si>
  <si>
    <t>Gezonde bodem door een grondige aanpak</t>
  </si>
  <si>
    <t>Healthy soil with a thourough approach</t>
  </si>
  <si>
    <t>Mts Geling - Opgenoort</t>
  </si>
  <si>
    <t>Landbouwbedrijf de Steenakker VOF, Maatschap J.P.G.M. en J.J.J. Peters</t>
  </si>
  <si>
    <t>Deurneseweg 17, 5841CK, Oploo, NL</t>
  </si>
  <si>
    <t>Oploo</t>
  </si>
  <si>
    <t>Bodem rendementskaart Sevenster Akkerbouw</t>
  </si>
  <si>
    <t>Soil effiencymap Sevenster Akkerbouw</t>
  </si>
  <si>
    <t>Sevenster Agro</t>
  </si>
  <si>
    <t>Elsendorpseweg 6, 5424TB, Elsendorp, NL</t>
  </si>
  <si>
    <t>Elsendorp</t>
  </si>
  <si>
    <t>Project 2015 precisiebemesting</t>
  </si>
  <si>
    <t>Project 2015 precision fertiziling</t>
  </si>
  <si>
    <t>Reijrink Landbouw (Landbouwbedrijf Reijrink)</t>
  </si>
  <si>
    <t>Voorste Welder 6, 5089RA, Diessen, NL</t>
  </si>
  <si>
    <t>Diessen</t>
  </si>
  <si>
    <t>Het project betreft investeringen in het laten maken van bodemkaarten, NIRS (Naarbij Infra-rood sensoren) en een rijenbemester</t>
  </si>
  <si>
    <t>Innovatie voor precisiebemesting</t>
  </si>
  <si>
    <t>Innovation for precision fertilizing</t>
  </si>
  <si>
    <t>Landbouwbedrijf VOF Lavagro</t>
  </si>
  <si>
    <t>Postelsedijk 7, 5541 NM, Reusel, NL</t>
  </si>
  <si>
    <t>Reusel</t>
  </si>
  <si>
    <t>Investeringen voor innovatie en modernisering</t>
  </si>
  <si>
    <t>Investment for innovation and modernisation</t>
  </si>
  <si>
    <t>Landbouwbedrijf Straver</t>
  </si>
  <si>
    <t>Provincialeweg Zuid 34, 4286LL, Almkerk, NL</t>
  </si>
  <si>
    <t>Almkerk</t>
  </si>
  <si>
    <t>Innovaties voor precisiebemesting Jemana Beheer B.V.</t>
  </si>
  <si>
    <t xml:space="preserve">Innovations for precision fertilizing Jemana Beheer B.V. </t>
  </si>
  <si>
    <t>Jemana Beheer B.V.</t>
  </si>
  <si>
    <t>Oisterwijkseweg 3, 5076ND, Haaren, NL</t>
  </si>
  <si>
    <t>Haaren</t>
  </si>
  <si>
    <t>Het project betreft investeringen in het laten maken van bodemkaarten, opbrengstkaarten en NIRS (Naarbij Infra-rood sensoren)</t>
  </si>
  <si>
    <t>Precisiebemesting Neijs V.O.F.</t>
  </si>
  <si>
    <t>Precision fertilizing Neijs V.O.F.</t>
  </si>
  <si>
    <t>Neijs V.O.F.</t>
  </si>
  <si>
    <t>Overasebaan 16, 4891RG, Rijsbergen, NL</t>
  </si>
  <si>
    <t>Rijsbergen</t>
  </si>
  <si>
    <t>NPK gehalte meten met NIR sensor en bemesting mbv GPS en sectieafsluiting en bemestingsunit</t>
  </si>
  <si>
    <t>NPK content measurement and fertilizing with GPS, sectionclosure and fertilizingunit</t>
  </si>
  <si>
    <t>Moonen Akkerbouw VOF</t>
  </si>
  <si>
    <t>Kapelstraat 8, 5561TW, Riethoven, NL</t>
  </si>
  <si>
    <t>Riethoven</t>
  </si>
  <si>
    <t>Het project betreft investeringen in het laten maken van bodemkaarten en NIRS (Naarbij Infra-rood sensoren)</t>
  </si>
  <si>
    <t>Innovaties voor precisiebemesting</t>
  </si>
  <si>
    <t>Van den Elzen Producties B.V.</t>
  </si>
  <si>
    <t>Kraanmeer 24, 5469SN, Erp, NL</t>
  </si>
  <si>
    <t>Erp</t>
  </si>
  <si>
    <t>Precisiebemesting landbouwbedrijf Gebroeders Nooijen</t>
  </si>
  <si>
    <t>Precision fertilizing landbouwbedrijf Gebroeders Nooijen</t>
  </si>
  <si>
    <t>Gebr. Nooijen</t>
  </si>
  <si>
    <t>Ommezwanksedijk 23, 5754PT, Deurne</t>
  </si>
  <si>
    <t>Loonbedrijf J.v. Weert</t>
  </si>
  <si>
    <t>Pastoor P. Thijssenlaan 43c, 6029RL, Sterksel, NL</t>
  </si>
  <si>
    <t>VOF Van den Heuvel</t>
  </si>
  <si>
    <t>Kievitlaan,1, 5409TJ, Odiliapeel,NL</t>
  </si>
  <si>
    <t>Odiliapeel</t>
  </si>
  <si>
    <t>Verhoeven Gewasverzorging</t>
  </si>
  <si>
    <t>De Laren 7, 5469PH, Erp, NL</t>
  </si>
  <si>
    <t>Investeringsproject precisiebemesting bij bloembollen</t>
  </si>
  <si>
    <t>Investmentproject precision fertilizing with flowerbulbs</t>
  </si>
  <si>
    <t>Van den Boomen bloembollen B.V.</t>
  </si>
  <si>
    <t>Bovenstehuis 5, 5427RL, Boekel, NL</t>
  </si>
  <si>
    <t>Geen naam</t>
  </si>
  <si>
    <t>No name</t>
  </si>
  <si>
    <t>Mts Van der Loo</t>
  </si>
  <si>
    <t>Floraweg 2, 5066CV, Moergestel, NL</t>
  </si>
  <si>
    <t>Moergestel</t>
  </si>
  <si>
    <t>Het project betreft investeringen in het laten maken van bodemkaarten en in een bemester op basis van vloeibare kunstmest</t>
  </si>
  <si>
    <t>NIRS</t>
  </si>
  <si>
    <t>Mts Bouw en Bouw-Jonkers</t>
  </si>
  <si>
    <t>Broekkantsestraat 5, 5741SE, Beek en Donk, NL</t>
  </si>
  <si>
    <t>Beek en Donk</t>
  </si>
  <si>
    <t>Precisiebemesting Van den Borne</t>
  </si>
  <si>
    <t>Precision fertilization Van den Borne</t>
  </si>
  <si>
    <t>Jan van den Borne</t>
  </si>
  <si>
    <t>Postelsedijk 17, 5541NM, Reusel, NL</t>
  </si>
  <si>
    <t>Het project betreft investeringen in het laten maken van bodemkaarten, een bemester op basis van vloeibare kunstmest en NIRS (Naarbij Infra-rood sensoren)</t>
  </si>
  <si>
    <t>Inzet NIR Sensor systeem in het kader van precisielandbouw</t>
  </si>
  <si>
    <t>Use of NIR Sensor system to improve precision agriculture</t>
  </si>
  <si>
    <t>Ploegmakers loonwerk</t>
  </si>
  <si>
    <t>Burgemeester v.d. Wildenberglaan 46a, 5764RE, Rips, NL</t>
  </si>
  <si>
    <t>Rips</t>
  </si>
  <si>
    <t>Landbouwbedrijf De Rooij VOF</t>
  </si>
  <si>
    <t>Emmerseweg 11, 5087TV, Diessen, NL</t>
  </si>
  <si>
    <t>Het project betreft investeringen in het laten maken van bodemkaarten en een rijenbemester</t>
  </si>
  <si>
    <t>Precisiebemesting Mts Aardbeienkwekerij dun Heikant</t>
  </si>
  <si>
    <t>Precision fertilization Mts Strawberryplat dun Heikant</t>
  </si>
  <si>
    <t>FM Ros</t>
  </si>
  <si>
    <t>De Heikant 6, 4714RX, Sprundel, NL</t>
  </si>
  <si>
    <t>Sprundel</t>
  </si>
  <si>
    <t>Het project betreft investeringen in het laten maken van bodemkaarten, opbrengstkaarten, een bemester op basis van vloeibare kunstmest en druppelslangen</t>
  </si>
  <si>
    <t>Dripirrigatie en stikstofverliesvermindering</t>
  </si>
  <si>
    <t>Dripirrigation and nitrogenlos decrease</t>
  </si>
  <si>
    <t>A.P.A.G. Jakobs en G.J.H.M. Jakobs</t>
  </si>
  <si>
    <t>Deurneseweg 27, 5841CK, Oploo, NL</t>
  </si>
  <si>
    <t>J. Schepens Gewasverzorging</t>
  </si>
  <si>
    <t>J. Schepens cropcare</t>
  </si>
  <si>
    <t>J Schepens</t>
  </si>
  <si>
    <t>Hokkelstraat 33, 5682PK, Best, NL</t>
  </si>
  <si>
    <t>Het project betreft investeringen in het laten maken van bodemkaarten, opbrengstkaarten en een rijenbemester</t>
  </si>
  <si>
    <t xml:space="preserve">Bodem rendementskaart </t>
  </si>
  <si>
    <t xml:space="preserve">Soil effiencymap  </t>
  </si>
  <si>
    <t>Lammers-Budel Landbouwmechanisatie en Agroservice Bedrijf</t>
  </si>
  <si>
    <t>Boschdijk 14, 5021AM, Budel, NL</t>
  </si>
  <si>
    <t>Budel</t>
  </si>
  <si>
    <t xml:space="preserve">Bodemrendementskaart   </t>
  </si>
  <si>
    <t>Soil effiencymap</t>
  </si>
  <si>
    <t>Tojapigs Escharen</t>
  </si>
  <si>
    <t>Rotscheweg 1, 5364NT, Escharen, NL</t>
  </si>
  <si>
    <t>Escharen</t>
  </si>
  <si>
    <t>Van generieke naar specifieke bemesting in maïs</t>
  </si>
  <si>
    <t>From generic to speific manure for corn</t>
  </si>
  <si>
    <t>Gebroeders Vermeulen Akkerbouw</t>
  </si>
  <si>
    <t>Neterselseweg 111, 5531PH, Bladel, NL</t>
  </si>
  <si>
    <t>Bladel</t>
  </si>
  <si>
    <t>Rijenbemesting in maïs + NIRS sensor landbouwbedrijf jansen vof</t>
  </si>
  <si>
    <t>Rowfertilization for corn and NIRS sensor for argiculturecompany Jansen vof</t>
  </si>
  <si>
    <t>Landbouwbedrijf Jansen vof</t>
  </si>
  <si>
    <t>Vaartweg 22, 5106 ND, Dongen, NL</t>
  </si>
  <si>
    <t>Dongen</t>
  </si>
  <si>
    <t>Het project betreft investeringen in NIRS (Naarbij Infra-rood sensoren) en een rijenbemester</t>
  </si>
  <si>
    <t>Precisiebemesting op de Somerse Heide</t>
  </si>
  <si>
    <t>Precision ferilization on the Somerese Heide</t>
  </si>
  <si>
    <t>Loonwerk- en grondverzetbedrijf Van Tillaar VOF</t>
  </si>
  <si>
    <t>Smulderslaan 26, 5712PN, Someren, NL</t>
  </si>
  <si>
    <t xml:space="preserve">Precisiebemesting + bodemkartering    </t>
  </si>
  <si>
    <t>Precision fertilization and soil mapping</t>
  </si>
  <si>
    <t>Vermue Akkerbouw</t>
  </si>
  <si>
    <t>Maatschap Vermuë Akkerbouw B.V. en A.C. Vermuë, Schrauwen Agro, A. van Bergeijk.</t>
  </si>
  <si>
    <t>Nerzienweg 14, 4251ND, Werkendam, NL</t>
  </si>
  <si>
    <t>Precisiebemesting in Nuland</t>
  </si>
  <si>
    <t>Precision fertilization in Nuland</t>
  </si>
  <si>
    <t>B.L.J. van Santvoort</t>
  </si>
  <si>
    <t>Kerkdijk 9, 5391KA, Nuland, NL</t>
  </si>
  <si>
    <t>Nuland</t>
  </si>
  <si>
    <t>Bodemrendementskaart Princepeel</t>
  </si>
  <si>
    <t>Soil efficiency map t Princepeel</t>
  </si>
  <si>
    <t>Landgoed de Princepeel B.V.</t>
  </si>
  <si>
    <t>Molenstraat 40, 5446PL, Wanroij, NL</t>
  </si>
  <si>
    <t>Wanroij</t>
  </si>
  <si>
    <t>Mts Laurijsse en Laurijsse-van Alphen</t>
  </si>
  <si>
    <t>Zeelandweg-Oost 47, 4655TT, De Heen, NL</t>
  </si>
  <si>
    <t>De Heen</t>
  </si>
  <si>
    <t>Border efficiency map</t>
  </si>
  <si>
    <t>Maatschap van Dun</t>
  </si>
  <si>
    <t>Patersweg 18, 5406XJ, Uden, NL</t>
  </si>
  <si>
    <t>Melkveebedrijf Harbers</t>
  </si>
  <si>
    <t>Dairy farm Harbers</t>
  </si>
  <si>
    <t>Harbers precisiebemesting</t>
  </si>
  <si>
    <t>Langereyt 17, 5091JP, Oostelbeers, NL</t>
  </si>
  <si>
    <t>Oostelbeers</t>
  </si>
  <si>
    <t>Het project betreft investeringen in het laten maken van bodemkaarten en in een bemester</t>
  </si>
  <si>
    <t>Precisie Van Kessel</t>
  </si>
  <si>
    <t>Precision van Kessel</t>
  </si>
  <si>
    <t>LTHM Van Kessel</t>
  </si>
  <si>
    <t>Hoefstraat 2a, 5256 NE, Herpt, NL</t>
  </si>
  <si>
    <t>Herpt</t>
  </si>
  <si>
    <t>Precisiebemesting A.B.M. Claassen</t>
  </si>
  <si>
    <t>Precision dfertilization A.B.M. Claassm</t>
  </si>
  <si>
    <t>A.B.M. Claassen</t>
  </si>
  <si>
    <t>Gastelsedijk west 37, 4754RA, Stampersgat. NL</t>
  </si>
  <si>
    <t>Stampersgat</t>
  </si>
  <si>
    <t>Precisiebemesting in Stevenbeek</t>
  </si>
  <si>
    <t>Preciom fertilicsiisation</t>
  </si>
  <si>
    <t>Arts bedrijven B.V.</t>
  </si>
  <si>
    <t>Lindelaan 30, 5844AG, Stevensbeek, NL</t>
  </si>
  <si>
    <t>Stevensbeek</t>
  </si>
  <si>
    <t>Melkgeitenhouderij R.T.A. Paulissen v.o.f.</t>
  </si>
  <si>
    <t>Milkgoat farm RTA Paulissen</t>
  </si>
  <si>
    <t>Melkgeithouderij R.T.A. Paulissen</t>
  </si>
  <si>
    <t>Frankenstraat 2, 5089NE, Haghorst, NL</t>
  </si>
  <si>
    <t>Investeren in NIRS-sensor en rijenbemester</t>
  </si>
  <si>
    <t>Investing in NIRS sensor and row fertilizer</t>
  </si>
  <si>
    <t>Loon- en grondwerkbedrijf Nooijen - Uden</t>
  </si>
  <si>
    <t>Asseldonkweg 1, 5406PE, Uden, NL</t>
  </si>
  <si>
    <t>NL</t>
  </si>
  <si>
    <t>Drijfmest en kunstmest in 1 werkgang</t>
  </si>
  <si>
    <t>Liquid and artififical manuar in one go</t>
  </si>
  <si>
    <t>Van Nistelrooij Melkvee</t>
  </si>
  <si>
    <t>Kerkdijk 15, 5391KA, Nuland, NL</t>
  </si>
  <si>
    <t>Precisiebemesting H.G. Fruit B.V.</t>
  </si>
  <si>
    <t>Precisionfertilization H.G. Fruit B.V.</t>
  </si>
  <si>
    <t>H.G. Fruit B.V.</t>
  </si>
  <si>
    <t>Heerlsestraat 2a, 4756ST, Kruisland, NL</t>
  </si>
  <si>
    <t>Samenwerking voor innovaties</t>
  </si>
  <si>
    <t>Testfaciliteit Gezonde varkensvleesketen</t>
  </si>
  <si>
    <t>Test facility Healthy porkmeatchain</t>
  </si>
  <si>
    <t>De Hoeve BV, Kewi Services, Vewi Techniek, Mts. J.M. Verhoeven</t>
  </si>
  <si>
    <t>Postbus 100, 5201 AC 's-Hertogenbosch</t>
  </si>
  <si>
    <t>Valkenswaard, Heesch en Vinkel</t>
  </si>
  <si>
    <t>zlto.nl</t>
  </si>
  <si>
    <t>Het project is gericht op in ketenverband een varkenshouderij te realiseren die gezond is voor mens en dier. Aan de hand van metingen in proefstallen is het doel verantwoording naar de keten af te leggen en informatie naar de varkenshouder te leveren zodat het mogelijk wordt tijdig te sturen op kwaliteit van het voer, waterkwaliteit, stalklimaat en mogelijk op de uitstoot van schadelijke stoffen.</t>
  </si>
  <si>
    <t>Tuinbouw Onderzoek &amp; Innovatie platform TOI-B</t>
  </si>
  <si>
    <t>Horticulture Research and Innovation platform TOI-B</t>
  </si>
  <si>
    <t>DLV Plant, S. Buiks</t>
  </si>
  <si>
    <t xml:space="preserve">Het project is gericht op om vanuit een samenwerkingsverband van ondernemers een test- en onderzoekslocatie op te zetten en te exploiteren. Een testfaciliteit voor de implementatie van kansrijke innovaties voor eindgebruikers en ontwikkelaars om te komen tot verduurzaming van de tuinbouw. </t>
  </si>
  <si>
    <t xml:space="preserve">Agro-innovatiecentrum Hoeve het Hooghuis </t>
  </si>
  <si>
    <t>Agro-innovationcentre Hoeve het Hooghuis</t>
  </si>
  <si>
    <t>Gemeente Woensdrecht</t>
  </si>
  <si>
    <t>Hoeve het Hooghuis, Mts. Hereijgers-Van Lakwijk, Melkveebedrijf P. de Blaaij, St. HAS Opleidingen, Van Lakwijk Agro v.o.f.</t>
  </si>
  <si>
    <t>Postbus 24, 4630 AA Hoogerheide</t>
  </si>
  <si>
    <t>Hoogerheide</t>
  </si>
  <si>
    <t>woensdrecht.nl</t>
  </si>
  <si>
    <t>Het project is gericht op het creëren van een open agro-innovatiecentrum voor agrariërs en ondernemingen (horeca en detailhandel) uit de regio West Brabant ten behoeve van het ontwikkelen en testen van vernieuwende primaire en bewerkte landbouwproducten.</t>
  </si>
  <si>
    <t>Proeftuin productinnovatie Streekproducten Brabant</t>
  </si>
  <si>
    <t>Testing garden product innovation Streekproducten Brabant</t>
  </si>
  <si>
    <t>de Laarhoeve BV</t>
  </si>
  <si>
    <t>Akkerbouwbedrijf Verschuure CV, Aldo BV, Coöperatie Heibloem, ZLTO, Helicon</t>
  </si>
  <si>
    <t>Laarstraat 16, 5087 BG Diessen</t>
  </si>
  <si>
    <t>delaarhoeve.nl</t>
  </si>
  <si>
    <t>Het project is gericht op het ontwikkelen van professionele testfaciliteiten voor productontwikkeling en innovatie voor producenten die hun tweede klasse groente, fruit, eieren willen verwerken tot onderscheidende (streek)producten met toegevoegde waarbij op nieuwe trends wordt ingespeeld zoals gezondheid, puur en herkenbaarheid.</t>
  </si>
  <si>
    <t>Trainingen, workshops, ondernemingscoaching en demonstraties</t>
  </si>
  <si>
    <t>Bodemwijzer</t>
  </si>
  <si>
    <t>Soil Indicator</t>
  </si>
  <si>
    <t>Peeters Financieel en vastgoed advies</t>
  </si>
  <si>
    <t>Groenestraat 18, 4849 PT Dorst</t>
  </si>
  <si>
    <t xml:space="preserve">Dorst </t>
  </si>
  <si>
    <t xml:space="preserve">www.peetersadvies.com </t>
  </si>
  <si>
    <t xml:space="preserve">Het project heeft als doel de benutting van de mineralen op de agrarische bedrijven te verbeteren (vooral stikstof en fosfaat) bij aanwending van mest, bodembeheer en teelt van het gewas. Door een betere benutting van mineralen nemen de verliezen en emissies naar bodem-, grond- en oppervlaktewater af. De kringlopen die binnen een agrarische bedrijf spelen worden zo meer gesloten.
Ook het verbeteren van de regionale kringloop tussen de bedrijfstakken is een doel. Akkerbouwbedrijven telen voedergewassen en nemen dierlijke mest af. Veebedrijven leveren mest en nemen voer af. Het afstemmen op elkaar wensen vermindert de emissies.
Nieuw is de koolstofkringloop (organische stof). Organische stof in de bodem bindt water, waardoor gronden minder droogtegevoelig worden en de behoefte om te beregenen (en grondwater onttrekking) afneemt. Organische stof bindt mineralen waardoor deze minder snel uitspoelen. Organische stof verbetert de bodemstructuur waardoor gewassen beter groeien en mineralen vastleggen. Kortom; organische stof geeft bodemvruchtbaarheid en bodemleven.
KringloopWijzer
Vanaf 2016 zijn alle melkveehouders verplicht een KringloopWijzer in te vullen. De KringloopWijzer brengt inzicht in de relaties tussen bodem, voer, koe en mest. Momenteel worden de meeste KringloopWijzers ingevuld door de voerleveranciers. Het is de melkveehouder dan vooral te doen om een goed voordeel te behalen. Het is nog geen tool dat gebruikt wordt in het mineralenmanagement. 
Daar brengt dit project verandering in. De agrarische ondernemers (dus ook de varkenshouder met maisland en de akkerbouwer) gaan met hun eigen KringloopWijzer aan de slag. Ze krijgen kennis van de beschikbare maatregelen en innovaties , maken een KringloopWijzer voor hun eigen bedrijf, een bodembeheerplanning, voeren deze door op hun eigen bedrijf en evalueren dit het jaar erna. De ondernemers wisselen de opgedane ervaringen van de maatregelen onderling uit en maken elkaar zo enthousiast om nieuwe maatregelen op te pakken.
</t>
  </si>
  <si>
    <t>Bieten Monitor Brabant</t>
  </si>
  <si>
    <t>Beetroot Monitor Brabant</t>
  </si>
  <si>
    <t>Suiker Unie</t>
  </si>
  <si>
    <t>Noordzeedijk 113, 4671 TL Dinteloord</t>
  </si>
  <si>
    <t>Dinteloord</t>
  </si>
  <si>
    <t>?</t>
  </si>
  <si>
    <t>Volgt</t>
  </si>
  <si>
    <t>12-12-2015 Navragen</t>
  </si>
  <si>
    <t>31-12-2018
Navragen</t>
  </si>
  <si>
    <t>Grondig boeren met mais</t>
  </si>
  <si>
    <t>Farming thoroughly with corn</t>
  </si>
  <si>
    <t>Opvragen wordt gewijzigd</t>
  </si>
  <si>
    <t>Brabant BEWUST</t>
  </si>
  <si>
    <t>Brabant Conscious</t>
  </si>
  <si>
    <t>CLM, Delphy, DLV advies</t>
  </si>
  <si>
    <t>Onderwijsboulevard 225</t>
  </si>
  <si>
    <t xml:space="preserve">www.brabantbewust.nl </t>
  </si>
  <si>
    <t xml:space="preserve">Het project Brabant BEWUST is bedoeld om mineralenefficiëntie te verhogen, ofwel: meer opbrengst van het land met dezelfde hoeveelheid mineralen. Dat leidt tot minder verliezen naar het milieu. Bijna 500 melkveehouders, akkerbouwers, vollegrondstelers en loonwerkers in Brabant kunnen zich gratis aanmelden als deelnemer. Het project wordt uitgevoerd door ZLTO, Delphy, DLV Advies en CLM.
Brabant BEWUST
Brabant BEWUST staat voor Bodem- en Waterbeheer om Uitspoeling Samen Tegen te gaan. Brabant BEWUST is bedoeld om de uit- en afspoeling van nutriënten naar het grond- en oppervlaktewater tegen te gaan. De afgelopen jaren zijn de bemestingsnormen gedaald, tot onder het bemestingsadvies. Ondanks die daling is de waterkwaliteit nog steeds niet voldoende. Daarom is het van belang dat partijen samen zoeken naar slimme oplossingen. Oplossingen die zorgen voor een betere waterkwaliteit met behoud van opbrengsten en inkomen. Binnen Brabant Bewust kunnen melkveehouders, akkerbouwers, vollegrondstelers en loonwerkers hun kennis en kunde over mineralenmanagement vergroten. Deze kennis kan vervolgens in praktijk worden gebracht met concrete maatregelen. We gaan werken aan bodem, bodemvruchtbaarheid, bemesting en mineralenbenutting. Dat doen we met ondernemersgroepen, workshops en demonstraties.
Starten met goede voorbeelden
Brabant Bewust heeft een aantal goede voorbeelden. ‘Schoon Water’ is er daar één van, waarin de afgelopen jaren veel is bereikt. Maar ook binnen de projecten ‘Telen met Toekomst’ en het ‘Masterplan Mineralenmanagement’ is gewerkt aan concrete maatregelen. Al deze projecten hebben een goed gevulde ‘gereedschapskist’ opgeleverd, met haalbare en effectieve maatregelen. Binnen Brabant Bewust zullen deze maatregelen breed onder de aandacht worden gebracht om ze in de praktijk vaker terug te zien en zo de verliezen naar het milieu te beperken.
Aanmelden voor agriërs
Melkveehouders, akkerbouwers, vollegrondstelers en loonwerkers die de waarde van maatregelen voor hun eigen bedrijf willen leren zien en die hierover willen discussiëren met collega’s en adviseurs, hebben zich al aangemeld. 
Wilt u weten of u mee kunt doen aan het project Brabant Bewust, of wilt u meer informatie over het project, kijk dan op de website www.brabantbewust.nl 
</t>
  </si>
  <si>
    <t>Eiverwerkingsinstallatie Topeggs</t>
  </si>
  <si>
    <t>Topeggs</t>
  </si>
  <si>
    <t>Vredepeelweg 22, 5825 HJ, Overloon</t>
  </si>
  <si>
    <t>Overloon</t>
  </si>
  <si>
    <t xml:space="preserve">www.topeggs.nl </t>
  </si>
  <si>
    <t>TopEggs investeert in een duurzame pluimveesector. Door het investeren in apparatuur kunnen eieren verwerkt worden tot halffabrikaten. Door deze bewerking in eigen hand uit te gaan voeren wordt de meerwaarde gecreëerd op het erf, in plaats van verder op in de keten, wat de carbonfootprint verlaagd. Tevens wordt met de uitvoering van dit project ingespeeld op de toenemende vraag naar gezonde eiwitproducten en transparantie in de keten. Het familiebedrijf TopEggs is sinds 1958 actief in de pluimveesector. Het bedrijf produceert eieren in een ‘gesloten’ bedrijfsvoering, waarbij drie legstallen om toerbeurten worden voorzien van nieuwe kippen uit de eigen opfokstal. Dit levert belangrijke voordelen op het gebied van voedselveiligheid en de gezondheid van de dieren. Zo gebruikt TopEggs geen antibiotica en zijn de kippen vrij van ontwormingsmiddelen. Een belangrijke pijler onder het bedrijf is dat het diervoer in eigen beheer wordt geproduceerd. Hierdoor kan direct gestuurd worden op kwaliteitsaspecten van de eierproductie. Tevens levert de eigen voerproductie voordelen ten aanzien van efficiënt voergebruik en diergezondheid. De missie van TopEggs is om een belangrijke duurzame bijdrage te leveren aan het wereldwijde voedselvraagstuk met een zo beperkt mogelijke footprint. De focus van het bedrijf ligt op innovatie, voedselveiligheid, dierenwelzijn &amp; gezondheid en het duurzaam ondernemen in harmonie met de omgeving. Door samen te werken, te innoveren en respect te hebben voor ieders behoefte, gaat TopEggs de uitdagingen van de toekomst aan.</t>
  </si>
  <si>
    <t>TopEggs investeert in een duurzame pluimveesector. Door het investeren in apparatuur kunnen eieren verwerkt worden tot halffabrikaten.</t>
  </si>
  <si>
    <t>125000</t>
  </si>
  <si>
    <t>PROJ-00080</t>
  </si>
  <si>
    <t>LED belichting snackkomkommers</t>
  </si>
  <si>
    <t>Verhoeven QH B.V.</t>
  </si>
  <si>
    <t>Mastlanddreef 15, 4841 KJ Prinsenbeek</t>
  </si>
  <si>
    <t>Prinsenbeek</t>
  </si>
  <si>
    <t>http://www.verhoevenqh.nl/</t>
  </si>
  <si>
    <t>Na tientallen jaren werkzaam te zijn geweest in de glastuinbouw is Kwekerij Verhoeven in 2006 als pionier begonnen met de teelt van de snackkomkommer. Momenteel richt het bedrijf zich volledig op de teelt en het verpakken van deze minigroente.Het grootste gedeelte van het jaar worden de snackkomkommers in Prinsenbeek geteeld. Echter in de winterperiode worden snackkomkommers in Spanje bijgekocht. Qua kwaliteit en betrouwbaarheid van leveren verloopt het bijkopen van Spaanse snackkomkommers niet naar volle tevredenheid. Om problemen in de toekomst te voorkomen is het noodzakelijk om in Nederland (Noord-Brabant) jaarrond te gaan telen.De doelstelling van dit project is het jaarrond telen van snackkomkommers in Nederland. Om dit te kunnen realiseren is het noodzakelijk om in de periode van week veertig tot week twaalf de gewassen te belichten.Om deze doelstelling te kunnen realiseren gaat Kwekerij Verhoeven investeren in LED belichtings installatie met toebehoren.Dit project is wereldwijd vernieuwend. Het is de eerste keer dat op deze schaal een dergelijk LED belichtingssysteem voor de teelt van snackkomkommers toegepast zal gaan worden. Kwekerij Verhoeven is daarmee ook het eerste bedrijf in Noord-Brabant dat full LED glasgroente gaat telen. Circa de helft van het oppervlak (20.640 m2) van de kas gaat voorzien worden van LED verlichting. Naast het jaarrond kunnen leveren brengt deze investering nog een aantal voordelen met zich mee:-Het leveren van een gegarandeerde betere kwaliteit jaarrond;-Het leveren van een beter product;-Het wordt makkelijker om te sturen in de productie;-Het marktgericht produceren qua volumes en kwaliteit;-Een optimalere benutting van arbeid;-Vermindering van internationaal transport;-Regionaal geteeld product.</t>
  </si>
  <si>
    <t>Na tientallen jaren werkzaam te zijn geweest in de glastuinbouw is Kwekerij Verhoeven in 2006 als pionier begonnen met de teelt van de snackkomkommer.</t>
  </si>
  <si>
    <t>Innovatie aspergesector</t>
  </si>
  <si>
    <t>A.W.L. Vermeer-Vlaminckx</t>
  </si>
  <si>
    <t>Langstraat 1a, 5595 AA Leende</t>
  </si>
  <si>
    <t>Leende</t>
  </si>
  <si>
    <t xml:space="preserve">www.vermeerasperges.nl </t>
  </si>
  <si>
    <t>Een aantal jaar geleden is Vermeer Asperges gestart met de ontwikkeling van een zeer innovatieve automatische aspergeoogstmachine om de problemen in de aspergeteelt het hoofd te bieden. Cerescon heeft de ontwikkeling van de machine overgenomen. Samen trekken ze op in de gehele ontwikkeling van de machines. Vermeer Asperges stelt additioneel bedden en materiaal beschikbaar om testen uit te voeren en gelegenheid om een uiteindelijke demonstratie uit te voeren.De uiteindelijke doelstelling van dit project is de aanschaf van de gemechaniseerde oogstmachine die bovenstaande problemen van Vermeer Asperges verhelpt.</t>
  </si>
  <si>
    <t>Ontwikkeling van een innovatieve en automatische asperge-oogstmachine.</t>
  </si>
  <si>
    <t>Innovatie in de aspergesector</t>
  </si>
  <si>
    <t>Aspergekwekerij Marc en Sandra de Wit</t>
  </si>
  <si>
    <t>Verdi</t>
  </si>
  <si>
    <t>Wilsvoortweg 3, 5464 TK Veghel</t>
  </si>
  <si>
    <t>http://www.dewitasperges.nl/</t>
  </si>
  <si>
    <t>Aspergekwekerij Marc en Sandra de Wit VOF wordt aangestuurd door Marc en Sandra de Wit. Zij hebben plusminus 32 hectare aan aspergevelden waar zij witte asperges oogsten. Verde B.V. wordt aangestuurd door Marc Verkuijlen en telen kersen, aardbeien en witte asperges. De witte asperges worden gekweekt op plusminus 20 hectare veld. Zij willen gezamenlijk deze investering uitvoeren. De kosten zullen door beide partijen gezamenlijk gedragen worden. Ook de machine zal gezamenlijk gebruikt worden.Bij beide bedrijven worden de witte asperges worden op dit moment visueel gedetecteerd (door witte punten boven het zandbed of barsten in de grond) en met de hand geoogst. Dit heeft invloed op de kwaliteit van de geoogste producten. Dit is niet homogeen en gestandaardiseerd en hierdoor wordt de kwaliteit en kwantiteit van het geoogst product wordt negatief beïnvloed, omdat stengels soms niet gedetecteerd worden. Dit heeft als gevolg dat tijdens de volgende keer oogsten de stengels al ver boven het zandbed uitsteken en daardoor verkleuring en open koppen krijgen. Wat betreft de kwantiteit laat visuele detectie ook te wensen over voor 23 cm lengte eindproduct moet 45 cm stengel groeien.De doelstelling van dit project is het elimineren van de problemen door het aanschaffen van een automatische aspergeoogstmachine. Cerescon B.V. is reeds een automatische aspergeoogstmachine aan het ontwikkelen.</t>
  </si>
  <si>
    <t>Een gezamenlijke investering voor het verbouwen van asperges en fruit.</t>
  </si>
  <si>
    <t>PROJ-00122</t>
  </si>
  <si>
    <t>Bemesting met maten -VOF Wientjes</t>
  </si>
  <si>
    <t>VOF Wientjes Oploo</t>
  </si>
  <si>
    <t>Deurneseweg 27a, 5841 CK Oploo</t>
  </si>
  <si>
    <t>Binnen het project wordt op het melkveebedrijf van Wientjes VOF een monovergister in combinatie met mestkraker gerealiseerd. Hierdoor kunnen we de mineralenkringlopen van Wientjes VOF en Landbouwbedrijf Peters VOF sluiten door uitwisseling van meststoffen, organische stof en het toepassen van vruchtwisseling.DoelenDoelstelling 1: het toepassen van een innovatieve techniek op ons eigen erf om van dierlijke mest een hoogwaardig samengestelde kunstmest of kunstmestvervanger te producerenDoelstelling 2: via monovergisting een bijdrage leveren aan de klimaatdoelstellingen en verlaging van de ecologische voetafdruk van melkDoelstelling 3: het creëren van samenwerking tussen veehouders en akkerbouwers.Doelstelling 4: het demonstreren (uitrollen) van de techniek en de mogelijkheden van deze manier van mestverwerking aan de rest van de sector.ResultaatHet totaal aan jaarlijks vermeden CO2 equivalenten op ons bedrijf is bij toepassing van deze innovatie 373 ton CO2.275 ton CO2 door energieopwekking uit mest en 78 ton CO2 door vermeden kunstmestgebruik.Als 25% van de 3800 melkveehouders in Brabant deze innovatie adopteren, is er bij gemiddelde bedrijfsomvang van 110 melkkoeien en 75 hectare (inclusief samenwerking) een totale CO2 reductie mogelijk van 177 kton, dit is 13% van de totale CO2 uitstoot van de agrarische sector in Brabant.Fysieke InnovatieDoor de monomestvergister wordt de mest eerst vergist waarmee we elektriciteit produceren. Door de vergisting is er minder methaan emissie uit de mest bij opslag en bij toediening op het veld. Daarnaast zijn de mineralen in de mest minder gebonden aan de organische stof en daardoor beter uit de mest te onttrekken.De vergiste mest wordt gescheiden en daarna wordt de stikstof onttrokken uit de dunne fractie, dit zorgt voor lagere ammoniakemissie. Aan de dunne fractie wordt in een continu proces gebluste kalk (Ca(OH2)) toegevoegd. Hierdoor reageert het ammonium (NH4) tot gasvormig ammoniak (NH3). Deze ammoniak wordt als geconcentreerd gas direct in een luchtwasser geïnjecteerd. De luchtwasser produceert spuiwater dat erkend is als kunstmest en kan afhankelijk van het gekozen zuur en procedé ook kunstmest op maat maken. De CA(OH2) reageert met fosfor (P) in de mest tot herbruikbaar Calciumfosfaat (Ca-PO4). Dit calciumfosfaat is als vaste stof te gebruiken als waardevolle kalk en meststof. Het restant van de dunne fractie is vrijwel (tot 93% haalbaar) vrij van vervluchtigbare stikstof. Dit levert tijdens de opslag en ook bij de bemesting een enorme besparing van ammoniakemissie op. Doordat de stikstof en fosfaat in geconcentreerde fractie van het bedrijf is af te zetten, blijft het gros van het volume met de organische stof aanwezig voor de bemesting.Er is synergie door het integreren van de beiden innovatieve technieken, voordeel bij de vergisting is dat de methaangas wordt verbrand via een WKK, hierbij komt warmte vrij. Deze warmte kunnen we gebruiken om de ammoniak uit de dunne fractie in de mestkraker op te warmen, wat zorgt voor circa 20% meer stikstofonttrekking uit de mest. Om dit integrale resultaat te behalen is het essentieel dat de mestkraker in synergie met de vergisting wordt gebruikt.Het proces gebeurd in een gesloten systeem, waarbij ook de lucht hergebruikt wordt. Zo gaat er geen warmte verloren, is er geen ammoniakemissie en wordt alle methaan verbrand. Dit leidt tot een lagere equivalente CO2 emissie uit de mest, dan wanneer deze via traditionele wijze op het land wordt aangewend en door de energie opwekking en kunstmestproductie hebben we zo extra reductie van CO2 equivalenten.Voordelen ˜Bemesting met Maten™ op een rijtje:- Meerwaarde geven aan product wat nu als restproduct wordt beschouwd;- Energieproductie door mestvergisting;- Minder methaan emissie op bedrijfsniveau;- Op bedrijfsniveau een verlaging van de mestafzet kosten;- Organische stof blijft in de regio;- Vermindering ammoniakemissie op bedrijfsniveau;- Geen aanvoer van kunstmest op de betrokken bedrijven;- Vermindering energieverbruik productie en transport van kunstmest;- Grip op mest markt en onafhankelijk maken van deze markt;De samenstelling van de organische stof, effluent en kunstmest (spuiwater) moet worden afgestemd op de specifieke wensen die de veehouders en akkerbouwers hebben. Onze uitdaging is om uit dierlijke mest producten te produceren die goed zijn af te stemmen op de behoeften van het gewas en makkelijk te doseren zijn voor de veehouder en akkerbouwer waardoor de gewasopbrengst verbetert en de uit- en afspoeling vermindert.De toepassing van dit gehele project zal worden uitgelicht en gedemonstreerd door DLV Advies, zodat de uitrol naar de Brabantse agrarische sector wordt gestimuleerd.</t>
  </si>
  <si>
    <t xml:space="preserve">Binnen het project wordt op het melkveebedrijf van Wientjes VOF een monovergister in combinatie met mestkraker gerealiseerd. </t>
  </si>
  <si>
    <t>Mineralenconcentraat op maat - Van Breda Melkvee</t>
  </si>
  <si>
    <t>Van Breda Melkvee VOF</t>
  </si>
  <si>
    <t>Runselstraat 5, 5351 NJ, Berghem</t>
  </si>
  <si>
    <t>Berghem</t>
  </si>
  <si>
    <t>Melkveebedrijf Van Breda in Berghem investeert in een monovergister in combinatie met een mestkraker. Met deze investering wil het bedrijf een bijdrage leveren aan de klimaatdoelstellingen en een verlaging van de ecologische voetafdruk van melk realiseren. Dit doet Van Breda door het produceren van hoogwaardig samengesteld kunstmest of kunstmestvervanger van dierlijk mest. De uitdaging is om uit dierlijke mest producten te produceren die goed zijn af te stemmen op de behoeften van het gewas en makkelijk te doseren zijn voor de veehouder en akkerbouwer waardoor de gewasopbrengst verbetert en de uit- en afspoeling vermindert. De toepassing van dit gehele project zal worden uitgelicht en gedemonstreerd door DLV Advies, zodat de uitrol naar de Brabantse agrarische sector wordt gestimuleerd.</t>
  </si>
  <si>
    <t>Met deze investering wil het bedrijf een bijdrage leveren aan de klimaatdoelstellingen en een verlaging van de ecologische voetafdruk van melk realiseren.</t>
  </si>
  <si>
    <t>Mest vergisten en kraken</t>
  </si>
  <si>
    <t>V.O.F. Melkveehouderij van Poppel</t>
  </si>
  <si>
    <t>Landbouwbedrijf Van Beek</t>
  </si>
  <si>
    <t>Lijndonk 1a, 5124 RK, Molenschot</t>
  </si>
  <si>
    <t>Molenschot</t>
  </si>
  <si>
    <t>Binnen het project wordt op het melkveebedrijf van Van Poppel een monovergister in combinatie met mestkraker gerealiseerd. Hierdoor kunnen we de mineralenkringlopen van Van Poppel en Landbouwbedrijf Van Beek sluiten door uitwisseling van meststoffen, organische stof en het toepassen van vruchtwisseling. De uitdaging is om uit dierlijke mest producten te produceren die goed zijn af te stemmen op de behoeften van het gewas en makkelijk te doseren zijn voor de veehouder en akkerbouwer waardoor de gewasopbrengst verbetert en de uit- en afspoeling vermindert. De toepassing van dit gehele project zal worden uitgelicht en gedemonstreerd door DLV Advies, zodat de uitrol naar de Brabantse agrarische sector wordt gestimuleerd.</t>
  </si>
  <si>
    <t xml:space="preserve">Binnen het project wordt op het melkveebedrijf van Van Poppel een monovergister in combinatie met mestkraker gerealiseerd. </t>
  </si>
  <si>
    <t>Weidevarkens</t>
  </si>
  <si>
    <t>Groepsaccomodatie Den Elshorst</t>
  </si>
  <si>
    <t>Esbeeksedijk 4, 5087 TG, Hilvarenbeek</t>
  </si>
  <si>
    <t>http://www.elshorst.nl/boerderij-bezoek/weidevarkens</t>
  </si>
  <si>
    <t>Het Weidevarken is een innovatief varkenshouderijconcept gericht op toegevoegde waarde voor dier, boer, consument en biodiversiteit. Er wordt geïnvesteerd in de ontwikkeling van verplaatsbare schuilhutten voor zeugen met jonge biggen. Deze schuilhutten worden zo ontworpen dat de veiligheid van de biggen gewaarborgd is en de varkens tevens vrije toegang hebben tot extra voer en water. Tegelijkertijd wordt geïnvesteerd in een innovatief voersysteem waarmee de varkens in het veld kunnen worden bijgevoerd. Het voer bevat gewassen die op de natuurlanden worden geteeld. Daarmee wordt de kringloop gesloten en is er een wederkerigheid tussen varken en biodiversiteit. Ook wil Den Elshorst voldoen aan de criteria voor het 3 sterren Beter Leven keurmerk. Hiervoor zijn aanpassingen nodig aan de kraamhokken voor biggen van nul tot drie weken en aan de stal zelf. Dit unieke concept van Weidevarkens met 3 sterren ontwikkelt Den Elshorst in goed overleg met ketenpartijen en de onderneming voorziet hiermee in een snel groeiende marktvraag naar natuur-inclusieve varkens. De voorgestelde fysieke investeringen zullen leiden tot een solide en degelijke onderneming die de voorbeeldrol vervult zoals bedoeld in de Green Deal ˜naar een verantwoorde natuurinclusieve varkenshouderij™ die op 9 maart 2017 is ondertekend door het ministerie van EZ, ministerie van I en M, Provincie NBr, ZLTO, gemeente Hilvarenbeek, HAS Hogeschool en natuurlijk Den Elshorst zelf.</t>
  </si>
  <si>
    <t xml:space="preserve">Het Weidevarken is een innovatief varkenshouderijconcept gericht op toegevoegde waarde voor dier, boer, consument en biodiversiteit. </t>
  </si>
  <si>
    <t>In de wolken met de Greef Champignons</t>
  </si>
  <si>
    <t>De Greef Champignons Milheeze B.V.</t>
  </si>
  <si>
    <t>Hekker 5, 5763 PP, Milheeze</t>
  </si>
  <si>
    <t>Milheeze</t>
  </si>
  <si>
    <t>In dit project wordt een digitale teelt assistent QMS Mushrooms ontwikkeld, dat een deel van de klimaat controle/analyse werkzaamheden van de teler overneemt, afwijkingen signaleert en correcties adviseert worden de datastromen inzichtelijk en beheersbaar. Het QMS werkt op basis van verdamping, dit is de mate van vocht aan- en afvoer in het kweeksysteem en bepaald in belangrijke mate de groei van champignons en paddenstoelen. De Greef Champignons wil investeren in deze innovatie om nog meer marge uit de teelt te halen, waarbij gelijktijdig wordt bespaard op energie en arbeids- kosten.</t>
  </si>
  <si>
    <t>In dit project wordt een digitale teelt assistent QMS Mushrooms ontwikkeld, dat een deel van de klimaat controle/analyse werkzaamheden van de teler overneemt.</t>
  </si>
  <si>
    <t>Mestpelletinstallatie Topeggs</t>
  </si>
  <si>
    <t>Met de uitvoering van dit project wil familiebedrijf TopEggs machines en installaties aanschaffen om de reeds gedroogd kippenmest te pelleteren en hygiëniseren. Hierdoor ontstaat een kwalitatief hoogwaardige mestkorrel die gebruikt kan worden in vele teelten. De mestkorrels zijn vrij van ziektekiemen en geven geen geur af. Tevens komt er geen ammoniak uitstoot vrij bij het gebruik ervan. Dit sluit goed aan bij de vraag van de huidige maatschappij naar duurzame productie en het beperken van milieu schade. Tevens is men op zoek naar alternatieve organische stoffen in plaats van kunstmest. Deze mestkorrels kunnen goed in deze behoefte voorzien. Door de uitvoering van dit project kunnen hoogwaardige mestkorrels worden geproduceerd waarbij de waardevolle organische stof behouden wordt en de biodiversiteit vergroot. De korrels zijn niet schadelijk voor het milieu of de mens waardoor mest voor de pluimvee ondernemer niet langer een kostenpost  zal zijn, maar zal gaan leiden tot de creatie van een meerwaarde product en een nieuw verdienmodel.</t>
  </si>
  <si>
    <t xml:space="preserve">Met de uitvoering van dit project wil familiebedrijf TopEggs machines en installaties aanschaffen om de reeds gedroogd kippenmest te pelleteren en hygiëniseren. </t>
  </si>
  <si>
    <t>Precisielandbouw door Gebr. van Erp Agra b.v.</t>
  </si>
  <si>
    <t>Gebr. van Erp Agra</t>
  </si>
  <si>
    <t>Langendonkweg 15, 5345 HR, Oss</t>
  </si>
  <si>
    <t>Oss</t>
  </si>
  <si>
    <t>http://www.gebrvanerp.nl/</t>
  </si>
  <si>
    <t>Het project omvat diverse fysieke investeringen die het grondverzet- en loonbedrijf van Van Erp instaat stellen werkprocessen volgens het principe van de precisielandbouw uit te voeren. Er worden investeringen gedaan in het maken en analyseren van bodemscans zodat taakkaarten ontstaan. Tevens wordt een  landbouwspuit aangeschaft die zowel geschikt is voor het toedienen van gewasbeschermingsmiddelen als kunstmest. Door de speciale spuitboom kunnen de beschermingsstoffen exact geplaatst worden en wordt overlap voorkomen. Tijdens de kunstmestgift  die plaats vind wanneer het gewas al aan het opkomen is wordt ISARIAsensor voor aan de landbouwspuit gemonteerd. De sensor is in staat realtime gewasscans te maken waar vervolgens gelijk de bemesting op kan worden afgestemd. Tijdens de oogst wordt een opbrengstenmeting gedaan zodat plaats specifiek de opbrengst aan droge stof en vocht bepaald kan worden.</t>
  </si>
  <si>
    <t xml:space="preserve">r worden investeringen gedaan in het maken en analyseren van bodemscans zodat taakkaarten ontstaan. Tevens wordt een  landbouwspuit aangeschaft die zowel geschikt is voor het toedienen van gewasbeschermingsmiddelen als kunstmest. </t>
  </si>
  <si>
    <t>Ontwikkeling van de geitenhouderij van de toekomst</t>
  </si>
  <si>
    <t>Sterken-van der Velden v.o.f.</t>
  </si>
  <si>
    <t>Vondereind 4a, 5512 ND, Vessem</t>
  </si>
  <si>
    <t>Familie Sterken-van der Velden is een familiebedrijf met een volledig gesloten melkgeitenhouderij. De ondernemers hebben plannen voor de doorontwikkeling van hun bedrijf naar een duurzame en toekomstbestendige geitenhouderij, oftwel ‘de geitenhouderij van de toekomst’. Zij gaan dit realiseren door een combinatie van investeringen waarmee het bedrijf duurzaam en tegelijkertijd arbeidsbesparend wordt ingericht. Ze willen hiermee een voorbeeld voor de sector zijn. De investeringen zijn onder andere gericht op de bouw van een duurzame melkgeitenstal, een automatisch voersysteem, een biologisch gecombineerd luchtwassysteem waarmee een grote reductie van ammoniak, geur en stof wordt gerealiseerd.</t>
  </si>
  <si>
    <t>De ondernemers hebben plannen voor de doorontwikkeling van hun bedrijf naar een duurzame en toekomstbestendige geitenhouderij, oftwel ‘de geitenhouderij van de toekomst’.</t>
  </si>
  <si>
    <t>FreshTastyMix</t>
  </si>
  <si>
    <t>Gebr.van Vechel</t>
  </si>
  <si>
    <t>Voorste Heistraat 7, 5091 JA, Oostelbeers</t>
  </si>
  <si>
    <t>Het varkensvoer dat de gebroeders van Vechel gebruiken voor hun varkens voldoet niet. Daarom komen Paul en Walter van Vechel met een nieuwe voerconcept: Fresh Testy Mix. De basis voor de Mix is bedrijfsspecifiek voer waarbij receptuur, kwaliteit grondstoffen en  bewerking van de grondstoffen cruciaal met elkaar zijn verbonden. Met dit voerconcept worden de varkens gezonder, gaat het dierenwelzijn omhoog en heeft het vlees een betere smaak. Het vlees kan op deze manier hoger afgezet worden wat meerwaarde oplevert. Om dit te realiseren investeren ze met behulp van POP3 Brabant subsidie in een voerproces dat bestaat uit verse hoog kwalitatieve grondstoffen, gekoppeld aan goed gedegen voerrecept en uit een innovatieve maal-en menginstallatie.</t>
  </si>
  <si>
    <t>Het varkensvoer dat de gebroeders van Vechel gebruiken voor hun varkens voldoet niet. Daarom komen Paul en Walter van Vechel met een nieuwe voerconcept: Fresh Testy Mix.</t>
  </si>
  <si>
    <t>Precisielandbouw Landbouwbedrijf Straver</t>
  </si>
  <si>
    <t>Provincialeweg Zuid 34, 4286 LL, Almkerk</t>
  </si>
  <si>
    <t>http://www.landbouwbedrijfstraver.nl/</t>
  </si>
  <si>
    <t>Voor de grondgebonden landbouw is het verbeteren van de bodem- en gewaskwaliteit een grote uitdaging. Dit betekent investeren in kennis en het nemen van maatregelen op korte en met het accent op de lange termijn. Aanleiding voor dit project is de behoefte tot betere verzorging van de gewassen, met name de aardappelteelt. Dit moet resulteren in een betere kwaliteit van gewassen en een lagere belasting op milieu en klimaat. Binnen het project wordt door Landbouwbedrijf Straver geïnvesteerd in een met GPS aangestuurde veldspuit. Met deze veldspuit moet het mogelijk zijn om plaats specifieke taakkaarten uit te kunnen voeren. De veldspuit maakt het mogelijk om zijn dosering op basis van de ingegeven taakkaart te variëren.</t>
  </si>
  <si>
    <t xml:space="preserve">Binnen het project wordt door Landbouwbedrijf Straver geïnvesteerd in een met GPS aangestuurde veldspuit. </t>
  </si>
  <si>
    <t>Total manure solution (TOMANSOL)</t>
  </si>
  <si>
    <t>V.O.F. Hanenberg-Vogels</t>
  </si>
  <si>
    <t>Noordstraat 1, 5346 JL, Oss</t>
  </si>
  <si>
    <t>www.hanenberg.nu</t>
  </si>
  <si>
    <t>Het doel van het project is om mest op te werken tot hoogwaardige eindproducten om het vervolgens direct af te zetten naar de eindgebruiker als kunstmeststof of als halffabricaat naar de kunstmestindustrie. Door de investeringen kan het proces nagenoeg zonder input van energie plaatsvinden.  Dit zal leiden tot reductie van CO2, het verminderen van mesttransportbewegingen, het verminderen van kunstmestgebruik en productie, mogelijkheden tot precisiebemesting creëren (efficiëntie verhoging van nutriënten) en onafhankelijkheid ten opzichte van mestmarkt bewerkstelligen.</t>
  </si>
  <si>
    <t xml:space="preserve">Het doel van het project is om mest op te werken tot hoogwaardige eindproducten om het vervolgens direct af te zetten naar de eindgebruiker als kunstmeststof of als halffabricaat naar de kunstmestindustrie. </t>
  </si>
  <si>
    <t>PROJ-00131</t>
  </si>
  <si>
    <t>Programmatische Aanpak Stikstof</t>
  </si>
  <si>
    <t>POP3 Regte Heide</t>
  </si>
  <si>
    <t>Coöperatie Bosgroep Zuid Nederland u.a.</t>
  </si>
  <si>
    <t>Huisvenseweg 14, 5991 VD, Heeze</t>
  </si>
  <si>
    <t>Goirle</t>
  </si>
  <si>
    <t>https://bosgroepen.nl/bosgroep-zuid-nederland/</t>
  </si>
  <si>
    <t>Een groot deel van de bossen en heideterreinen op de droge zandgronden van de Regte Heide is aangetast door een overmaat aan stikstofdepositie die voor een belangrijk deel zijn oorsprong heeft in landbouw. De gevolgen van deze overmaat betreffen naast directe toxiciteit van hoge concentraties ook indirecte effecten als vermesting, verzuring van bodem en water en uitspoeling van belangrijke nutriënten. Met het uitvoeren van het projecten willen de projectpartner de achteruitgang van biodiversiteit stoppen en de bos- en heideterreinen duurzaam herstellen, die als gevolg van de overmaat aan stikstofdepositie zijn achteruitgegaan. Bovendien heeft het verhogen van de ecologische kwaliteit en veerkracht van bodem en vegetatie waardoor biodiversiteit kan toenemen de aandacht.</t>
  </si>
  <si>
    <t>Met het uitvoeren van het project wil de projectpartner de achteruitgang van biodiversiteit stoppen in de Regte Heide</t>
  </si>
  <si>
    <t>Waterberging Alm en Biesbosch</t>
  </si>
  <si>
    <t>Zuidelijke Land- en Tuinbouworganisatie</t>
  </si>
  <si>
    <t>Onderwijsboulevard 225, 5223 DE, Den Bosch</t>
  </si>
  <si>
    <t>www.zlto.nl</t>
  </si>
  <si>
    <t xml:space="preserve">Door extreme neerslag in de periodes van juli 2014 en augustus 2015 is er in het landelijk gebied Land van Heusden &amp; Altena en de Oostwaard op veel plaatsen wateroverlast opgetreden en schade ontstaan. De stuurgroep bestaande uit Waterschap Rivierenland en ZLTO Altena-Biesbosch, wijst erop dat het vergroten van A-watergangenstelsel en het B-watergangenstelsel, maar ook vlakvormige waterberging (mits de aanvoer voldoende is) en het afgraven van akkerranden allen effectief zijn om toekomstige wateroverlast voor de landbouw te voorkomen. Het eerste actiepunt waar de stuurgroep op adviseert is het aanleggen van de reeds in het gebied geplande zeven hectare aan natuurvriendelijke oevers om voor meer waterberging te zorgen. </t>
  </si>
  <si>
    <t xml:space="preserve">Het eerste actiepunt is het aanleggen van de reeds in het gebied geplande zeven hectare aan natuurvriendelijke oevers om voor meer waterberging te zorgen. </t>
  </si>
  <si>
    <t>PROJ-00126</t>
  </si>
  <si>
    <t>Aanpassing waterhuishouding ten behoeve van de Langstraat</t>
  </si>
  <si>
    <t>Waterschap Brabantse Delta</t>
  </si>
  <si>
    <t>Winterdijk 4, 5161 PH, Sprang Capelle</t>
  </si>
  <si>
    <t>https://www.brabantsedelta.nl/index.html</t>
  </si>
  <si>
    <t>POP3 Kempen Midden</t>
  </si>
  <si>
    <t>COÖPERATIE BOSGROEP ZUID NEDERLAND u.a.</t>
  </si>
  <si>
    <t>Heeze</t>
  </si>
  <si>
    <t>Een groot deel van de bossen en heideterreinen op de droge zandgronden in deelgebied Kempen-midden is aangetast door een overmaat aan stikstofdepositie die voor een belangrijk deel zijn oorsprong heeft in landbouw. De gevolgen van deze overmaat betreffen naast directe toxiciteit van hoge concentraties ook indirecte effecten als vermesting, verzuring van de bodem en water en uitspoeling van belangrijke nutriënten en basische kationen. Met het project wil de projectpartner de achteruitgang van biodiversiteit stoppen en de bos- en heideterreinen duurzaam herstellen, die als gevolg van de overmaat aan stikstofdepositie zijn achteruitgegaan. Bovendien heeft het verhogen van de ecologische kwaliteit en veerkracht van bodem en vegetatie waardoor biodiversiteit kan toenemen de aandacht.</t>
  </si>
  <si>
    <t>Met het uitvoeren van het project wil de projectpartner de achteruitgang van biodiversiteit stoppen in Kempen Midden</t>
  </si>
  <si>
    <t>PROJ-00093</t>
  </si>
  <si>
    <t>POP3 Oirschotse Heide &amp; Beerzedal en Groote Heide</t>
  </si>
  <si>
    <t>Oirschot</t>
  </si>
  <si>
    <t>Een groot deel van de bossen en heideterreinen op de droge zandgronden in deelgebied Oirschotse Heide &amp; Beersedak en Groote Heide midden is aangetast door een overmaat aan stikstofdepositie die voor een belangrijk deel zijn oorsprong heeft in landbouw. De gevolgen van deze overmaat betreffen naast directe toxiciteit van hoge concentraties ook indirecte effecten als vermesting, verzuring van de bodem en water en uitspoeling van belangrijke nutriënten en basische kationen. Met het project wil de projectpartner de achteruitgang van biodiversiteit stoppen en de bos- en heideterreinen duurzaam herstellen, die als gevolg van de overmaat aan stikstofdepositie zijn achteruitgegaan. Bovendien heeft het verhogen van de ecologische kwaliteit en veerkracht van bodem en vegetatie waardoor biodiversiteit kan toenemen de aandacht.</t>
  </si>
  <si>
    <t>Met het uitvoeren van het project wil de projectpartner de achteruitgang van biodiversiteit stoppen in de Oirschotse Heide &amp; Beerzedal en Groote Heide</t>
  </si>
  <si>
    <t>POP3 Maashorst en omgeving</t>
  </si>
  <si>
    <t>Maashorst</t>
  </si>
  <si>
    <t>Een groot deel van de bossen en heideterreinen op de droge zandgronden op de Maashorst en omgeving (Landgoederenzone Vught-Boxtel en op de Overloonse Duinen) is aangetast door een overmaat aan stikstofdepositie die voor een belangrijk deel zijn oorsprong heeft in landbouw. De gevolgen van deze overmaat betreffen naast directe toxiciteit van hoge concentraties ook indirecte effecten als vermesting, verzuring van de bodem en water en uitspoeling van belangrijke nutriënten en basische kationen. Met het project wil de projectpartner de achteruitgang van biodiversiteit stoppen en de bos- en heideterreinen duurzaam herstellen, die als gevolg van de overmaat aan stikstofdepositie zijn achteruitgegaan. Bovendien heeft het verhogen van de ecologische kwaliteit en veerkracht van bodem en vegetatie waardoor biodiversiteit kan toenemen de aandacht.</t>
  </si>
  <si>
    <t>Met het uitvoeren van het project wil de projectpartner de achteruitgang van biodiversiteit stoppen in Maashorst</t>
  </si>
  <si>
    <t>POP3 Strabrechtse Heide</t>
  </si>
  <si>
    <t>Een groot deel van de bossen en heideterreinen op de droge zandgronden op de Strabrechtse Heide is aangetast door een overmaat aan stikstofdepositie die voor een belangrijk deel zijn oorsprong heeft in landbouw. De gevolgen van deze overmaat betreffen naast directe toxiciteit van hoge concentraties ook indirecte effecten als Een groot deel van de bossen en heideterreinen op de droge zandgronden op de Maashorst en omgeving (Landgoederenzone Vught-Boxtel en op de Overloonse Duinen) is aangetast door een overmaat aan stikstofdepositie die voor een belangrijk deel zijn oorsprong heeft in landbouw. De gevolgen van deze overmaat betreffen naast directe toxiciteit van hoge concentraties ook indirecte effecten als vermesting, verzuring van de bodem en water en uitspoeling van belangrijke nutriënten en basische kationen. Met het project wil de projectpartner de achteruitgang van biodiversiteit stoppen en de bos- en heideterreinen duurzaam herstellen, die als gevolg van de overmaat aan stikstofdepositie zijn achteruitgegaan. Bovendien heeft het verhogen van de ecologische kwaliteit en veerkracht van bodem en vegetatie waardoor biodiversiteit kan toenemen de aandacht.</t>
  </si>
  <si>
    <t>Met het uitvoeren van het project wil de projectpartner de achteruitgang van biodiversiteit stoppen in Stabregtse Heide.</t>
  </si>
  <si>
    <t>Waterberging in de Run</t>
  </si>
  <si>
    <t>Waterschap de Dommel</t>
  </si>
  <si>
    <t>Riethovensedijk 12, 5504 RA, Veldhoven</t>
  </si>
  <si>
    <t>veldhoven</t>
  </si>
  <si>
    <t>https://www.dommel.nl/index.html</t>
  </si>
  <si>
    <t xml:space="preserve">Voor het gebied van Waterschap De Dommel blijkt -op basis van berekeningen met het KNMI klimaatscenario voor 2050- dat door extreme weeromstandigheden de hoeveelheden water in de winter zo groot worden, dat beken en rivieren dit niet in korte tijd kunnen verwerken. Juist in de winter is er geen bergingscapaciteit voor dit water doordat sloten, greppels, beken en rivieren al vol met water staan en het grondwater ook hoog staat. Om overlast en schade door overstromingen van landbouwgebied, het platteland, steden en dorpen in de toekomst te voorkomen is het noodzakelijk dat maatregelen genomen worden om de waterbergingscapaciteit rond het probleemgebied te vergroten.  Het waterbergingsgebied de Run is een beekdal en heeft van nature al een vorm (badkuipvorm) die geschikt is voor waterberging (150.000-250.000 m3). Door extra maatregelen te nemen wordt de waterbergingscapaciteit vergroot tot 300.000 - 350.000 m3. </t>
  </si>
  <si>
    <t>De waterbergingscapaciteit van De Run wordt vergroot.</t>
  </si>
  <si>
    <t>Herinrichting Essche Stroom</t>
  </si>
  <si>
    <t>Waterschap De Dommel</t>
  </si>
  <si>
    <t>Boxtel</t>
  </si>
  <si>
    <t>www.esschestroom.nl</t>
  </si>
  <si>
    <t>De Essche Stroom slingert zich een weg door een prachtig deel van de Meierij. Oude landgoederen en moderne agrarische gronden wisselen het landschap af. Waterschap De Dommel wil de Essche Stroom en het unieke omringende gebied opnieuw inrichten. Waarom? Om de Essche Stroom weer ˜beleefbaar™ te laten zijn. Het waterschap zoekt, nadrukkelijk samen met de bewoners van het gebied, naar een uitgekiende balans tussen een positieve beleving, cultuurhistorie, natuur en veilig wonen, werken en recreëren. Zie voor meer informatie www.esschestroom.nl</t>
  </si>
  <si>
    <t>Waterschap De Dommel wil de Essche Stroom en het unieke omringende gebied opnieuw inrichten, zodat het gebied weer goed leefbaar is.</t>
  </si>
  <si>
    <t>Stal van de Toekomst, proefbedrijf van der Zanden</t>
  </si>
  <si>
    <t>Van der Zanden - Claasse VOF</t>
  </si>
  <si>
    <t>Biesthoekstraat 9, 5408PT, Volkel</t>
  </si>
  <si>
    <t>Volkel</t>
  </si>
  <si>
    <t>De Stal van de Toekomst is gebaseerd op een brongerichte aanpak ter voorkoming van het ontstaan van ongewenste gassen en het opwekken van duurzame energie uit dagverse mest. Het systeem bestaat uit een combinatie van een aantal technieken waarvan bekend is dat die een emissiereductie realiseren, een innovatie die nog uniek is in Noord-Brabant. Een van de belangrijkste onderdelen hiervan is dagontmesting. Dit houdt in dat de mest iedere dag uit de stal verwijderd wordt. Door dagontmesting wordt het ontstaan van onder andere ammoniak in de stal voorkomen. Het nieuwe stalsysteem zal worden gecombineerd met monovergisting, waardoor energie uit de mest gehaald kan worden. De doelstelling van het project is het realiseren van een nieuwe innovatieve varkensstal, waarin er varkensvlees geproduceerd wordt in een stalsysteem dat zorgt voor lagere ammoniakemissie zowel binnen als buiten de stal, antibioticavrije productie, minder stof, een betere gezondheid voor mens en dier, een verbeterd bedrijfseconomisch model en mest die geschikt is voor monovergisting. V.d. Zanden maakt onderdeel uit van de Keten Duurzaam Varkensvlees (KDV). Om het stalsysteem beschikbaar te maken voor de sector, dienen er vier proefstalen met het systeem gerealiseerd te worden. Hiervan is er reeds een gerealiseerd en V.d. Zanden is een van de andere drie locaties beschikbaar voor een proefstal met 1.400 vleesvarkens.</t>
  </si>
  <si>
    <t>Met twee andere bedrijven richt deze projectpartner zich op een nieuwe innovatieve varkensstal.</t>
  </si>
  <si>
    <t>PROJ-00117</t>
  </si>
  <si>
    <t>Stal van de Toekomst, proefbedrijf van Zutphen</t>
  </si>
  <si>
    <t>H.W.M. van Zutphen</t>
  </si>
  <si>
    <t>Heisteeg 9, Veghel</t>
  </si>
  <si>
    <t xml:space="preserve">veghel </t>
  </si>
  <si>
    <t>De Stal van de Toekomst is gebaseerd op een brongerichte aanpak ter voorkoming van het ontstaan van ongewenste gassen en het opwekken van duurzame energie uit dagverse mest. Het systeem bestaat uit een combinatie van een aantal technieken waarvan bekend is dat die een emissiereductie realiseren, een innovatie die nog uniek is in Noord-Brabant. Een van de belangrijkste onderdelen hiervan is dagontmesting, dit houdt in dat de mest iedere dag uit de stal verwijderd wordt. Door dagontmesting wordt het ontstaan van onder andere ammoniak in de stal voorkomen. Het nieuwe stalsysteem zal worden gecombineerd met monovergisting, waardoor energie uit de mest gehaald kan worden. De doelstelling van het project is het realiseren van een nieuwe innovatieve varkensstal, waarin er varkensvlees geproduceerd wordt in een stalsysteem dat zorgt voor lagere ammoniakemissie zowel binnen als buiten de stal, antibioticavrije productie, minder stof, een betere gezondheid voor mens en dier, een verbeterd bedrijfseconomisch model en mest die geschikt is voor monovergisting. Van Zutphen maakt onderdeel uit van de Keten Duurzaam Varkensvlees (KDV). Om het stalsysteem beschikbaar te maken voor de sector, dienen er vier proefstalen met het systeem gerealiseerd te worden. Hiervan is er reeds een gerealiseerd en Van Zutphen is een van de andere drie locaties beschikbaar voor een proefstal met 1.920 vleesvarkens.</t>
  </si>
  <si>
    <t>Stal van de Toekomst, proefbedrijf Tewi</t>
  </si>
  <si>
    <t>Tewi Agro</t>
  </si>
  <si>
    <t>Weerscheut 11, 5381GS, Vinkel</t>
  </si>
  <si>
    <t>Vinkel</t>
  </si>
  <si>
    <t>De Stal van de Toekomst is gebaseerd op een brongerichte aanpak ter voorkoming van het ontstaan van ongewenste gassen en het opwekken van duurzame energie uit dagverse mest. Het systeem bestaat uit een combinatie van een aantal technieken waarvan bekend is dat die een emissiereductie realiseren, een innovatie die nog uniek is in Noord-Brabant. Een van de belangrijkste onderdelen hiervan is dagontmesting, dit houdt in dat de mest iedere dag uit de stal verwijderd wordt. Door dagontmesting wordt het ontstaan van onder andere ammoniak in de stal voorkomen. Het nieuwe stalsysteem zal worden gecombineerd met monovergisting, waardoor energie uit de mest gehaald kan worden. De doelstelling van het project is het realiseren van een nieuwe innovatieve varkensstal, waarin er varkensvlees geproduceerd wordt in een stalsysteem dat zorgt voor lagere ammoniakemissie zowel binnen als buiten de stal, antibioticavrije productie, minder stof, een betere gezondheid voor mens en dier, een verbeterd bedrijfseconomisch model en mest die geschikt is voor monovergisting. Tewi Agro maakt onderdeel uit van de Keten Duurzaam Varkensvlees (KDV). Om het stalsysteem beschikbaar te maken voor de sector, dienen er vier proefstalen met het systeem gerealiseerd te worden. Hiervan is er reeds een gerealiseerd en Tewi Agro is een van de andere drie locaties beschikbaar voor een proefstal met 1.920 vleesvarkens en 1.500 gespeende biggen.</t>
  </si>
  <si>
    <t>PROJ-00132</t>
  </si>
  <si>
    <t>Monovergisting en mestverwerking Melkveebedrijf van de Ven-Bouwens V.O.F.</t>
  </si>
  <si>
    <t>Melkveebedrijf van de Ven-Bouwens V.O.F.</t>
  </si>
  <si>
    <t>Biezendijk 29, 5465 LD, Veghel</t>
  </si>
  <si>
    <t xml:space="preserve">De melkveehouderijsector heeft de laatste jaren te maken met een toenemende mestproblematiek. De gebruiksnormen per hectare zijn aangescherpt waardoor er meer dierlijke mest dient te worden afgezet. Het overschot bedraagt ca. 3000 m3 (ca. 12.000 kilo stikstof en 4500 kg fosfaat). Deze ontwikkeling heeft geleid tot een toename van de mestafzetkosten en een grote afhankelijkheid van de afzetmarkt. Van de Ven-Bouwens vof, een melkveebedrijf met ca. 225 melkkoeien en 140 jongvee, is van mening dat dit het moment is om zelf de regie te gaan nemen en te investeren in innovatieve technieken waarmee meer grip wordt gekregen op de mestproblematiek en tegelijkertijd wordt geïnvesteerd in duurzame technieken waarmee middels vergisting energie (elektra en warmte) uit mest wordt geproduceerd en de uitstoot van milieubelastende stoffen zoals ammoniak uit stallen sterk wordt gereduceerd. </t>
  </si>
  <si>
    <t>Van de Ven-Bouwens investeert  in innovatieve technieken waarmee meer grip wordt gekregen op de mestproblematiek en tegelijkertijd wordt geïnvesteerd in duurzame technieken.</t>
  </si>
  <si>
    <t>Clusterproject vismigratie</t>
  </si>
  <si>
    <t>Waterschap Aa en Maas</t>
  </si>
  <si>
    <t>Pettelaarpark 70, 5216 PP, Den Bosch</t>
  </si>
  <si>
    <t>Den Bosch</t>
  </si>
  <si>
    <t>https://www.aaenmaas.nl/index.html</t>
  </si>
  <si>
    <t>Waterschap Aa en Maas werkt aan het herstellen van het watersysteem om te voldoen aan de doelen van de Europese Kaderrichtlijn Water. Een van de maatregelen is het vispasseerbaar maken van stuwen. Dit project voorziet in het opheffen van 15 van deze vismigratieknelpunten verspreid over het beheergebied van waterschap Aa en Maas.</t>
  </si>
  <si>
    <t xml:space="preserve">Waterschap Aa en Maas werkt aan het herstellen van het watersysteem om te voldoen aan de doelen van de Europese Kaderrichtlijn Water. </t>
  </si>
  <si>
    <t>HyCare Varkensstallen</t>
  </si>
  <si>
    <t>Genuva B.V.</t>
  </si>
  <si>
    <t>Oudemolensedijk 13a, 4793TE, Fijnaart</t>
  </si>
  <si>
    <t>Fijnaart</t>
  </si>
  <si>
    <t xml:space="preserve">HyCare is een vernieuwde duurzame aanpak in de varkensstal waardoor er een gezondere leefomgeving gecreëerd wordt voor de dieren. Dit leidt tot minder ziekte uitbraak, minder stress, minder antibioticagebruik en een verbeterde weerstand. Dit concept is gebaseerd op vier pijlers: Kiemvrije omgeving;Optimaal drinkwater; Poriënvrije vloeren en wanden;Ongediertebestrijding. Door een combinatie van fysieke investeringen, intensieve monitoring en het toepassen van speciaal ontwikkelde protocollen kan in potentie elke varkensstal aangepast worden tot een HyCare stal. </t>
  </si>
  <si>
    <t>HyCare is een vernieuwde duurzame aanpak in de varkensstal waardoor er een gezondere leefomgeving gecreëerd wordt voor de dieren.</t>
  </si>
  <si>
    <t>Programma</t>
  </si>
  <si>
    <t>Prioriteit</t>
  </si>
  <si>
    <t>Projectnaam</t>
  </si>
  <si>
    <t>Begunstigde</t>
  </si>
  <si>
    <t>Medebegunstigde(n)</t>
  </si>
  <si>
    <t>Land</t>
  </si>
  <si>
    <t>Provincie</t>
  </si>
  <si>
    <t>Adres</t>
  </si>
  <si>
    <t>Projectlocatie</t>
  </si>
  <si>
    <t>Website begunstigde</t>
  </si>
  <si>
    <t>Projectbeschrijving</t>
  </si>
  <si>
    <t>Startdatum</t>
  </si>
  <si>
    <t>Einddatum</t>
  </si>
  <si>
    <t>Beschikkingsdatum</t>
  </si>
  <si>
    <t>MIT</t>
  </si>
  <si>
    <t>MIT-bijdrage %</t>
  </si>
  <si>
    <t>Rijk</t>
  </si>
  <si>
    <t>Overig publiek</t>
  </si>
  <si>
    <t>Totaal publiek</t>
  </si>
  <si>
    <t>Privaat</t>
  </si>
  <si>
    <t>Totaal subsidiabele kosten</t>
  </si>
  <si>
    <t>MIT Zuid</t>
  </si>
  <si>
    <t>HLB</t>
  </si>
  <si>
    <t>Koel-Flex</t>
  </si>
  <si>
    <t>Saint Trofee</t>
  </si>
  <si>
    <t>Jan van Renesseweg 4, 4325GN, Renesse</t>
  </si>
  <si>
    <t>Renesse</t>
  </si>
  <si>
    <t>www.sainttrofee.nl</t>
  </si>
  <si>
    <r>
      <t xml:space="preserve">De fluctuaties in het</t>
    </r>
    <r>
      <rPr>
        <rFont val="Calibri"/>
        <b val="false"/>
        <i val="false"/>
        <strike val="false"/>
        <color rgb="FF000000"/>
        <sz val="11"/>
        <u val="none"/>
      </rPr>
      <t xml:space="preserve"> energieaanbod zijn de afgelopen jaren flink gestegen door de opkomst van duurzame energie zoals zon en wind. Omdat ons bestaande netwerk opgewekte elektriciteit niet kan opslaan, fluctueert ook de Nederlandse energieprijs sterk. Koel-Flex speelt hier slim op in. Een computertje ingebouwd in een koelsysteem berekent op basis van het actuele energieaanbod en de prijs wat de beste koelmomenten voor de komende uren zijn. Het systeem schakelt in bij een energieoverschot en uit bij een -tekort. Koel-Flex is bedacht en ontwikkeld door Saint Trofee, een innovatief bedrijf dat slimme technologie op het gebied van koelsystemen maakt. Oprichter Sietze van der Sluis: “De Koel-Flex is bedoeld voor koelingen en diepvriezers in supermarkten. Het ingebouwde intelligente systeem zorgt voor de beste energieprijs voor koelen en tegelijkertijd dat de uiterste temperatuur limieten steeds worden gehandhaafd. Het helpt de energiemarkt van haar overschotten afkomen én levert een supermarktondernemer een kostenbesparing per koeling van 12% op.” Het gepatenteerde product is inmiddels getest in een Belgische supermarkt op diepvriezers. De volgende stap is het ontwikkelen en testen van het business model. Van der Sluis: “We willen de kennis en hardware aanbieden aan een producent van regeltechnieken voor koelsystemen op basis van een licentieovereenkomst. Zij hebben de infrastructuur om het product verder te vermarkten. De geschatte toekomstige marktprijs voor de Koel-Flex bedraagt tussen de 100 en 200 euro per koeling, een investering die binnen 2 jaar wordt terugverdiend.” Financiële ontwikkel- en testruimteDe topsector Energie heeft het haalbaarheidsonderzoek en het testen van het business model met een MIT-bijdrage van 50.000 euro ondersteund. Van der Sluis: “Heel belangrijk. De ontwikkeling en het testen van een nieuw product kan lang duren. Als hiervoor geen financiële ruimte is, komt het niet van de grond en blijft het bij in de avonduren knutselen. Bovendien komen er in de testfase ook flinke kosten bij kijken.”</t>
    </r>
  </si>
  <si>
    <t>Hybride oplossing op basis van nieuw motorblok</t>
  </si>
  <si>
    <t>Diverto Technologies BV</t>
  </si>
  <si>
    <t>Wemeldinge</t>
  </si>
  <si>
    <t>www.diverto.com</t>
  </si>
  <si>
    <t>Diverto Technologies BV (hierna: Diverto) heeft vanaf 2010 tot en met 2014 het 100% eigen Diverto QS 100 modulair machine platform ontwikkeld. De Diverto QS 100 is een multifunctionele machine die de functies van zowel graafmachine, wiellader, tractor als van armmaaier combineert op een platform dat 360 graden kan draaien en in 3 uitvoeringen op de markt wordt gebracht. Omdat het overgrote deel van de klanten van Diverto in en rondom de bebouwde kom werkt, wordt de vraag naar emissie- en geluidsarme oplossingen duidelijker. Daarom heeft Diverto in 2013 een octrooiaanvraag ingediend voor elektrische aandrijving die ook een hybride oplossing kan bevatten. Voor februari 2016 zal er een en dezelfde nieuwe verbrandingsmotor gekozen moeten worden voor de verschillende modellen QS van Diverto en met een vermogensvariatie van maar liefst 50 kW. Tegelijkertijd is het van groot belang de conclusie te trekken of deze keuze samen kan gaan met een volwaardige hybride oplossing. Het gekozen motorblok voor Stage 5 zal geanalyseerd worden tezamen met de haalbaarheid van een hybride oplossing. De uitkomst bepaalt de keuze van alle R&amp;D ontwikkelingsroutes t.a.v. aandrijving en motoren, incl. hybride met een waarde van ca. Euro 500.000,- tot 750.000,- tussen 2016 en 2019.</t>
  </si>
  <si>
    <t>Zeewier als natuurlijke meststof en gewasbescherming</t>
  </si>
  <si>
    <t>North Seaweed</t>
  </si>
  <si>
    <t>Comgoed Compost BV</t>
  </si>
  <si>
    <t>Ambachtsherenwegeling 29, 4421 GP, Kapelle</t>
  </si>
  <si>
    <t>www.northseaweed.nl</t>
  </si>
  <si>
    <t>In het haalbaarheidsproject ‘Zeewier als natuurlijke meststof en gewasbescherming’ zal het Zeeuwse bedrijf North Seaweed BV de haalbaarheid (laten) onderzoeken van de toepassing van aangespoeld zeewier als meststof en/of gewasbescherming in de land- en tuinbouw. De verkenning vindt op twee terreinen plaats; enerzijds middels een literatuurstudie door het Louis Bolkinstituut, dat in kaart gaat brengen of de wieren die in de Delta aanwezig zijn, genoemd worden in studies voor toepassing in de land- en tuinbouw. Anderzijds zal North Seaweed de mogelijkheden verkennen om het aangespoelde wier in te zamelen, te reinigen en geschikt te maken voor toepassing in de agrarische sector. Het Louis Bolkinstituut onderzoekt op welke wijze zeewieren toegepast moeten worden, om de gewenste effecten op de planten te realiseren. Er is van sommige wieren in buitenlandse studies bekend dat ze een hogere opbrengst van het gewas geven (15 tot 20% meer productie), maar ook dat de plant door toediening minder last heeft van specifieke ziekten en plagen (schimmels, insecten en droogtestress). Zeewier wordt in Nederland nauwelijks gebruikt in de agrarische sector, vanwege onbekendheid van de mogelijkheden en het ontbreken van Nederlandse studies op dat vlak. Aan de hand van de uitkomsten van de literatuurstudie zal North Seaweed samen met het Louis Bolkinstituut en een bedrijf dat meststoffen en compost levert aan boeren en tuinders, praktijkproeven opzetten.  North Seaweed zal bij een positieve uitkomst, in overleg gaan met de betrokken kustgemeenten, die momenteel overlast ervaren van zeewier dat in de zomermaanden regelmatig in grote hoeveelheden aanspoelt. Na verloop van tijd gaat dit wier rotten, hetgeen stankoverlast veroorzaakt. Om die reden zien gemeenten zich genoodzaakt om het wier af te laten door een afvalverwerker. Het rottende wier wordt als afval behandeld en heeft geen functie. Op basis van de uitkomsten van literatuur- en praktijkonderzoek, gaat North Seaweed een businesscase ontwikkelen voor toepassing van de in deze regio beschikbare wieren als plantversterkers. Na dit haalbaarheidsproject moet er inzicht zijn of het economisch haalbaar is of aangespoelde wieren in te zamelen en te bewerken tot een interessant product voor de agrarische sector.  Dit project valt onder Agro &amp; Food.</t>
  </si>
  <si>
    <t>Onderzoek duurzame productietechniek hoogwaardige oester</t>
  </si>
  <si>
    <t>www.seafarm.nl</t>
  </si>
  <si>
    <t>Oesters zijn inmiddels een bekend product uit de zee. Echter de kwaliteit van oesters kan sterk verschillen zowel binnen een seizoen als tussen verschillende seizoenen. Daarnaast is de kwaliteit van Nederlandse oesters vaak minder dan de kwaliteit van buitenlandse oesters, bijvoorbeeld uit Frankrijk of Ierland. De laatste jaren worden er in Nederland dan ook veel buitenlandse oesters verkocht. Het onderhavige project onderzoekt de mogelijkheid om Nederlandse oesters, of specifiek Zeeuwse creuse en platte oesters, op te waarderen en hierdoor een eigen plek te vergaren in de (niche)markt. Het project richt zich dus op een marktverkenning; wat wil de consument en is deze bereidt hiervoor te betalen. Hoe kan een oester opgewaardeerd worden, bijvoorbeeld door bij te voeren waardoor het vleespercentage en smaak beïnvloed kan worden. Het is uit eerder onderzoek bekend dat dit biologisch gezien mogelijk is door oesters te voeren met speciale algen. Echter de techniek van voeren en daarmee gepaard gaande algenkweek wordt nadrukkelijk onderzocht en ontwikkeld. Uiteindelijk moet dit leiden tot een kost efficiënt (geïntegreerd) proces, waardoor oester van betere kwaliteit ontwikkeld kunnen worden en daarbij een goed commercieel alternatief kunnen zijn voor buitenlandse oesters. Hierdoor kan een deel van de markt weer veroverd worden en opzichte van buitenlandse oesters en kan dit leiden tot een grotere omzet voor de oestersector.</t>
  </si>
  <si>
    <t>Schaalbare klinische ontwikkelingen op basis van een motorloze intelligente pil</t>
  </si>
  <si>
    <t>www.medimetrics.com/Home</t>
  </si>
  <si>
    <r>
      <t xml:space="preserve">Medimetrics Personalized Drug Delivery B.V. is de pionier en wereldwijde leider voor elektronische medicijnafgifte. Medimetrics ontwikkelt het ‘IntelliCap’ systeem – ’s werelds eerste intelligente medicijn afgifte en monitoring systeem. Deze unieke oplossing maakt het mogelijk om diensten te leveren aan bedrijven die gecontroleerde medicijnafgifte onderzoeken en lichaamseigenschappen vast willen stellen (farmacie bedrijven) in het maag-darm kanaal (bedrijven die voedingsmiddelen ontwikkelen). Medimetrics is in Eindhoven (Nederland), Biarcliff Manor (Amerika, bij New York) en Heilbronn (Duitsland). Medimetrics faciliteert sinds 2011 farmacokinetische onderzoeken welke farmaceutische bedrijven unieke inzichten geeft bijvoorbeeld ten aanzien van absorptie eigenschappen in het maag-darm kanaal. De hiertoe ontwikkelde intelligente pil (“</t>
    </r>
    <r>
      <rPr>
        <rFont val="Calibri"/>
        <b val="false"/>
        <i val="true"/>
        <strike val="false"/>
        <color rgb="FF000000"/>
        <sz val="11"/>
        <u val="none"/>
      </rPr>
      <t xml:space="preserve">IntelliCap</t>
    </r>
    <r>
      <rPr>
        <rFont val="Calibri"/>
        <b val="false"/>
        <i val="false"/>
        <strike val="false"/>
        <color rgb="FF000000"/>
        <sz val="11"/>
        <u val="none"/>
      </rPr>
      <t xml:space="preserve">”) biedt hiertoe de benodigde mogelijkheden om de vrijgave van de werkzame stof in hoge mate van precisie te controleren terwijl de IntelliCap zich in het menselijk lichaam bevindt. Hoewel deze onderzoeken zeer waardevolle informatie hebben opgeleverd, vereisen de grootschaligere vervolgonderzoeken met de nieuwe medicatie dat de intelligente pil voor een fractie van de prijs kan worden vervaardigd, en autonoom kan werken zonder verdere begeleiding. In de MIT haalbaarheidsstudie wordt deze opportuniteit in de markt onderzocht in dialoog met mogelijke klanten, en wordt een nieuwe technische oplossing op haalbaarheid getoetst met ontwikkelpartners voor de kritische onderdelen (onder andere voor de batterij technologie). Het inschatten van deze haalbaarheid vormt het doel van dit project.In het project wordt een inventarisatie gemaakt van de verwachte opportunity en bijbehorende (adresseerbare) markt van elektronische pillen voor de afgifte van therapeutische middelen. In dialoog met potentiele klanten zullen veronderstelde verdienmodelparameters en producteigenschappen worden gevalideerd. Op basis van de markt analyse zal een draft specificatie worden opgesteld voor het nieuwe product. In dialoog met ontwikkelpartners zal vervolgens worden vastgesteld welke ontwikkelingen nodig zullen zijn, en welke kosten dit naar verwachting met zich mee zou brengen. Het project valt in het innovatiethema Pharmacotherapy binnen de topsector Life Sciences &amp; Health. Binnen de Regionale Innovatie Strategie van Zuid Nederland sluit het project aan bij doelstellingen van de Regionale Innovatie Strategie middels de volgende 3 thema’s:  -“Internationaal Competitieve Arbeidsmarkt”, door het aantrekken van (intern)nationaal technisch talent. - “Internationale Toppositie En Open Innovatie”, door de optimale benutting van de vooraanstaande kennis- en technologiepositie van Zuid Nederland binnen de Europese kennisinfrastructuur. - “Ondernemerschap En Excellentie In Supply Chains”, door sneller groeiende innovatieve bedrijven en services. De markt van de phase I/II klinische studies is veel groter dan de markt van de farmacokinetische studies die Medimetrics tot dusver heeft bediend, en is daarom van strategisch belang voor de verdere groei van het bedrijf. Het concept dat wordt uitgewerkt in de haalbaarheidsstudie is echter ook een opstapje naar de therapeutische markt, een markt van nog grotere omvang.</t>
    </r>
  </si>
  <si>
    <t>Route42 platform</t>
  </si>
  <si>
    <t>Route42</t>
  </si>
  <si>
    <t>Oranjeboomstraat 198 - unit 4, 4812 EM, Breda</t>
  </si>
  <si>
    <t>www.route42.nl</t>
  </si>
  <si>
    <t>In vrijwel alle industrieën is er sprake van een enorme digitale revolutie. De conservatieve transport sector blijft echter achter in het gebruik en benutten van die digitale technologie. Innovatie wordt ook geremd doordat bij de aanschaf van nieuwe vrachtwagens transporteurs vaak niet loyaal zijn naar een merk, maar beslissen op prijs en theoretisch brandstofverbruik. De focus van de fabrikant ligt daardoor op de beste prestaties van de auto tegen zo laag mogelijke kosten. De invloed van onder andere de chauffeur op de kosten en veiligheid van transport is ondergeschikt omdat dit de aanschafprijs van de vrachtwagen verhoogd waardoor deze minder interessant wordt voor de klant.  Een gevolg van bovenstaande is ook dat transporteurs vaak meerdere merken in hun vloot hebben. Uiteindelijk is dit voor de transporteur niet optimaal omdat de werkelijke kosten uiteindelijk worden gemaakt op de weg door de chauffeur. Dientengevolge is een grote telemetrie markt ontstaan die hier inzicht in en controle over probeert te geven. De controle is echter beperkt omdat de chauffeur uiteindelijk bepaald hoe hij rijdt. Directe bijsturing is op dit moment niet mogelijk, omdat Software fabrikanten de technische kennis missen om deze oplossingen te integreren in de truck en fabrikanten doen dat niet vanwege de hierboven beschreven situatie. Route42 beschikt wel over zowel engineering en software kennis en wil deze patstelling doorbreken door als eerste een future proof generieke hardware en software platform te ontwikkelen die volledig geïntegreerd is met de truck. Niet alleen zorgt dit voor enorme kostenbesparing bij de transporteur, het heeft een positief effect op het milieu door terugdringen van CO2 uitstoot en hierdoor ontstaat een optimalere samenwerking tussen mens en machine wat de veiligheid ten goede komt. Het te ontwikkelen platform moet zo worden opgezet dat er een breed scala aan applicaties op te  ontwikkelen zijn.De ontwikkeling richt zich op het smart maken van de transportsector zowel op de weg als het op water en past binnen de topsector Hightech Systemen &amp; Materialen. Binnen deze sector sluit de ontwikkeling aan op innovatieprogramma automotive, SMART mobility.</t>
  </si>
  <si>
    <t>Smalbandig emitterende materialen</t>
  </si>
  <si>
    <t>N.D.F. Special Light Products B.V.</t>
  </si>
  <si>
    <t>www.ndf.eu</t>
  </si>
  <si>
    <t>De techniek staat echter niet stil en dat geldt zeker ook voor ons. NDF is nu eenmaal liever trendsetter dan trendvolger. En dus hebben wij uitvoerig marktonderzoek verricht bij onze voornaamste klanten om te bepalen hoe wij hen nog meer toegevoegde waarde kunnen bieden. Daar is in 2012 een nieuwe technologie uit voortgekomen, te weten ARPHOS® (Advanced Remote Phosphor). Met deze technologie worden de fluorescentie poeders door middel van een coating op een film aangebracht. Deze film wordt op afstand van blauwe LED’s geplaatst. Door de eigen productie kan op klantwens een nauwkeurigere en stabielere kleur worden gegenereerd dan met een vergelijkbare standaard LED oplossing. Vanuit de markten die NDF bedient klinkt een steeds luidere roep om een groter kleurbereik. Dit resulteert namelijk in een betere kleurweergave op het LCD scherm door middel van diepere en rijkere kleuren. Om dit mogelijk te maken zou NDF smalbandig emitterende materialen in haar ARPHOS® technologie in plaats van de gebruikelijke breedbandige fluorescentie materialen toe moeten gaan passen. De implementatie van smalbandig emitterende materialen is echter een complex proces, waarbij de betrouwbaarheid van de toegepaste materialen gegarandeerd moet kunnen worden. In het MIT-project voeren we een haalbaarheidsonderzoek uit om te bestuderen in hoeverre deze doelen bereikt kunnen worden. Daarnaast worden de eerste stappen naar een volgende technologische generatie gezet door de toepassing van zogeheten Quantum Dots (nano-technologie). NDF wil met dit MIT haalbaarheidsonderzoek kennis opdoen waarbij zowel de technische als de economische implicaties worden geïnventariseerd. De verzamelde kennis en inzichten moeten uiteindelijk leiden tot het opstellen van een business case, waarin omschreven wordt hoe NDF in de toekomst producten kan leveren met een groter kleurbereik dan momenteel mogelijk is.</t>
  </si>
  <si>
    <t>Dementie zelfmonitoring- en geheugentrainingssysteem</t>
  </si>
  <si>
    <t>SCINT BV</t>
  </si>
  <si>
    <t>De Ploegschaar 102, 5056 MG, Berkel-Enschot</t>
  </si>
  <si>
    <t>Berkel-Enschot</t>
  </si>
  <si>
    <t>www.scint.nl</t>
  </si>
  <si>
    <t>Het doel van het project is de technische en economische haalbaarheid te onderzoeken van zelfmonitorings- en trainingssystemen en principes voor beginnende en verder gevorderde Alzheimer en Dementie patiënten. Het ontbreekt nu aan een meet- en monitoringsmethode waarmee mensen die last krijgen van dementie en/of Alzheimer geholpen kunnen worden en zichzelf kunnen helpen. Het kunnen opsporen van deze mentale, cognitieve aandoening in een vroegtijdig stadium, het vertragen van het proces en het monitoren en volgen van progressie is van vitaal belang voor de genoemde groepen, omdat nu de aandoeningen pas in een later stadium ontdekt worden en de kosten van begeleiding en verpleeghuiszorg enorm toenemen. Er is nu geen of weinig begeleiding in de thuissituatie mogelijk, ter plekke, op afstand of via betaalbare e-hulpmiddelen.Door onderzoek te doen naar de haalbaarheid van specifieke software technologie in combinatie met patiënt specifiek monitorings-, informatie- en communicatiemogelijkheden en mogelijke specifieke metingen, willen we meer duidelijkheid krijgen over de technische en economische kansen voor toekomstige producten die gebruikt kunnen worden door de patiënt en hun familieleden en mantelzorgers.</t>
  </si>
  <si>
    <t>PROJ-00114</t>
  </si>
  <si>
    <t>Haalbaarheidsstudie Energy Wall</t>
  </si>
  <si>
    <t>Innozaam</t>
  </si>
  <si>
    <t>Jules de Beerstraat 80, 5048 AH, Tilburg</t>
  </si>
  <si>
    <t>www.innozaam.com</t>
  </si>
  <si>
    <t>Als coöperatie is het bedenken van concepten op het gebied van energie besparen en opwekken een belangrijke rol waarmee we onze doelstellingen kunnen behalen.  Collectieve energieopwekking is de basis van het concept. Het zoeken naar een locatie die minimale invloed heeft op andere ontwikkelingen. Daarnaast is er gezocht naar mogelijke oplossingen die het concept compleet maken i.c.m. andere verdienmodellen. Reclame en bigdata vormen onderdelen uit het onderzoek, waarbij de combinatie gezocht kan worden met mobility. Het scherm krijgt op deze manier meerwaarde en is beter te exploiteren.Een intelligente, innovatie geluidswal/scherm met energieopwekking is ontstaan, zoals wij hem genoemd hebben de i-Wall, voorheen de Energy Wall.Het concept is flexibel en toepasbaar in zowel een stedelijk, als landschappelijk karakter. Het organiseren van het concept en project vindt plaats in 2 gescheiden fase: Ontwikkeling en Realisatie. Waarbij per project hier separate keuzes ingemaakt kunnen worden. De volgende partijen hebben meegewerkt en/of werken er nu aan mee; Innozaam Coöperatie U.A. Spijkerman Prefab Beton BV, Heeren Elektrotechnisch BedrijfsBureau, VG-Energy Storage, Orange Solar Specials, Alpheon Energy,  Gigant Vastgoed Service, Van Trier Architectuur, Intelliments, Living-Projects. W&amp;B Consultants. Ook is medewerking verkregen van door Heijmans Infra, Kroeze infra, SCX-Solar, Gemeente Best, Gemeente Tilburg, Energiecoöperaties; energiefabriek013 en Best Duurzaam. ONDERDELEN:- Opwekken van energie: Zonnepanelen, maar ook kleine windmolens kunnen toegepast worden afhankelijk van de mogelijkheden en het draagvlak. Gezocht wordt naar voldoende rendement voor zowel SDE als postcoderoos projecten op zowel bestaande als nieuwe locaties.- Innovatief: Door het toepassen van nieuwe materialen of reeds bestaande technieken beter toe te passen en te combineren kunnen we een hogere prestatie leveren - Intelligentie en mobility: Big Data kan worden toegevoegd om een extra verdienmodel te leveren zodat we het scherm/wall tegen betere voorwaarden kunnen leveren. In het kader van mobiliteit en de communicatie van weg en gebruiker zijn hier vele mogelijkheden mee te maken. - Reclame: onder bepaalde voorwaarde is het mogelijk om reclame aan te brengen aan het scherm door LED schermen toe te passen die ook aanpasbaar en programmeerbaar is om de automobilist niet af te leiden, maar juist beter te begeleiden. - “City”-Marketing: De i-wall heeft zeker ook een marketing waarde en zet een gebied op de kaart.De I-Wall, het geluidsscherm of de geluidswal moet resulteren in het beter gebruik maken van openbare ruimte en collectieve energieopwekking rekening houdend met nieuwe innovaties en ontwikkelingen op een breed terrein.</t>
  </si>
  <si>
    <t>Mensen met een dwarslaesie opnieuw laten lopen</t>
  </si>
  <si>
    <t>G-Therapeutics</t>
  </si>
  <si>
    <t>Ansbalduslaan 39, 5581 CV, Waalre</t>
  </si>
  <si>
    <t>Waalre</t>
  </si>
  <si>
    <t>www.gtherapeutics.com/#Home</t>
  </si>
  <si>
    <t xml:space="preserve">G-Therapeutics is een spin-off van de École Polytechnique Fédérale in Lausanne. Het bedrijf ontwikkeld een implanteerbaar neuro-stimulatie system (INS) met real-time bewegingsfeedback en robot-geassisteerde training tools om mensen met neurologische aandoeningen zoals een spinal cord injury opnieuw te laten lopen. G-Therapeutics is gevestigd in Zwitserland (Lausanne) en in Nederland (Eindhoven).De ambitie van G-Therapeutics is om mensen met een dwarslaesie opnieuw te laten lopen. Inmiddels heeft G-Therapeutics het onderliggende werkingsprincipe aangetoond in ratten. Voor mensen zijn eerste resultaten beschikbaar op basis van robot-geassisteerde training en een commercieel verkrijgbare INS. Hoewel de resultaten bemoedigend zijn, is de training enorm tijdsintensief en in de geëvalueerde opstelling enkel in een ziekenhuis met behulp van robot ondersteuning uit te voeren.Het doel van het MIT haalbaarheidsproject is om te onderzoeken of een systeem met sensoren de patiënt kan volgen en de INS kan aansturen zodat na een relatief beperkte robot-geassisteerde training de therapie door de patiënt zelfstandig verder kan worden gezet bijvoorbeeld met behulp van een rollator. Hiertoe wordt een nieuwe technische oplossing op haalbaarheid getoetst met ontwikkelpartners voor de kritische onderdelen, op basis van een nieuwe op te zetten INS ontwikkeling in Eindhoven en omgeving. Het inschatten van deze haalbaarheid vormt het doel van dit project. Er wordt met diverse partners samengewerkt, waaronder Motek Medical B.V. voor de revalidatierobot systemen. Het project valt in het innovatiethema binnen de topsector Life Sciences &amp; Health, en is relevant voor de volgende innovatiethema’s binnen deze topsector:  -Homecare &amp; self-management: De voorziene oplossing stelt de patiënt in staat om het revalidatie proces grootdeels zelf in te richten en uit te voeren, onder begeleiding van medische experts. -Regenerative medicine: De voorziene therapie vervangt een beschadiging in de rug door een artificieel systeem dat deze functie overneemt door te reageren op beweging en te stimuleren ter aansturing van het bewegingsapparaat. -Health technology assessment &amp; quality of life: In de haalbaarheidsstudie wordt ook naar ‘health-economics’ gekeken; hoe kunnen we de patiënt een zo goed mogelijk herstel bieden tegen een acceptabel kostenniveaus. Binnen de Regionale Innovatie Strategie van Zuid Nederland sluit het project aan bij doelstellingen van de Regionale Innovatie Strategie middels de volgende 3 thema’s:  -“Internationaal Competitieve Arbeidsmarkt”, door het aantrekken van (intern)nationaal technisch talent. -“Internationale Toppositie En Open Innovatie”, door de optimale benutting van de vooraanstaande kennis- en technologiepositie van Zuid Nederland binnen de Europese kennisinfrastructuur. 1“Ondernemerschap En Excellentie In Supply Chains”, door sneller groeiende innovatieve bedrijven en services.Het uiteindelijke resultaat is een business case voor een nieuw te vormen entiteit “G-Therapeutics B.V.” welke interessant is voor durfkapitaalverstrekkers om op in te stappen. </t>
  </si>
  <si>
    <t>PROJ-00116</t>
  </si>
  <si>
    <t>Industrial Aerial Systems haalbaarheidsproject ten behoeve van indoor inspecties</t>
  </si>
  <si>
    <t>Avular BV</t>
  </si>
  <si>
    <t>Mathildelaan 1B, 5611 BD, Eindhoven</t>
  </si>
  <si>
    <t>www.avular.com</t>
  </si>
  <si>
    <t>Binnen het project “Haalbaarheidsproject ten behoeve van indoor inspecties” heeft de Eindhovense start-up Avular een studie gedaan naar de technische en economische haalbaarheid van indoor inspecties met drones. Waar voorheen complete installaties aan de hand van steigers en inspecteurs werden geïnspecteerd kan datzelfde werk in een fractie van de tijd worden verricht door een drone.  De technische uitdagingen voor indoor inspecties zijn tweezijdig. -          Ten eerste kan een drone buiten gebruik maken van een GPS om te bepalen waar de drone zicht bevindt. Binnen is dit signaal zwak of helemaal niet aanwezig. -          Ten tweede is het binnen vaak donker. Deze lichtomstandigheden maken het lastiger om een inspectie uit te kunnen voeren. Binnen het project zijn de alternatieven onderzocht die het mogelijk maken om indoor te bepalen waar de drone zich bevindt. Daarnaast is er een marktonderzoek uitgevoerd, waarbij onder andere de eisen vanuit de markt in kaart zijn gebracht en business cases zijn uitgewerkt. Het resultaat van het haalbaarheidsonderzoek is dat er geschikte alternatieven voor het gebruik van GPS zijn gevonden en dat er geschikte markten zijn geïdentificeerd. Het project sluit aan bij de topsectoren High Tech Systems &amp; materialen en maintenance.</t>
  </si>
  <si>
    <t>Multi-sided platform Streekweb</t>
  </si>
  <si>
    <t>Streekweb B.V.</t>
  </si>
  <si>
    <t>Poststraat 33, 5038 DG, Tilburg</t>
  </si>
  <si>
    <t>www.streekweb.nl</t>
  </si>
  <si>
    <t>Streekweb brengt bewoners, bezoekers en ondernemers, natuur en cultuur  bij elkaar op lokaal niveau. Met Streekweb maak je de leukste uitjes en vind je de beste aanbiedingen en lokale  informatie uit de streek. Aan de achterkant verbindt Streekweb lokale content-aanbieders op het gebied van natuur, cultuur, overheid met de producten en activiteiten van de lokale ondernemers om complete aanbiedingen te kunnen doen voor de bezoeker op basis van zoekvraag, relevantie en profielen.  Hiermee is Streekweb een  ‘machine’ waarmee je gezamenlijk vrijetijdsproducten kan maken en aanbieden. Het platform van Streekweb biedt producenten in voedselketen de mogelijkheid om beleving te creëren rondom hun producten en op transparante wijze de productieketen zichtbaar te maken (streekrecreatie bezoek de boer), door vervolgens in de keten verbindingen te zoeken met bijvoorbeeld horeca kunnen op basis van deze producten streekmenu’s worden aangeboden. Het haalbaarheidsproject is erop gericht om te komen tot inzichten ten behoeve van de ontwikkeling van een eigen backend engine, die op basis van datagathering en invoer van partners middels een repository tool query’s van gebruikers kan verwerken en op basis van deze query’s op maat gemaakte programma’s genereerd. Men wil  tot inzicht te komen of de technologische ontwikkeling uiteindelijk ook al leiden tot het gewenste resultaat en aansluit bij de behoefte in de markt van zowel aanbieders (recreatie, Agro/food, evenementen, horeca, etc.) en doelgroep (bezoekers, bewoners, verblijvers in een bepaald gebied in een bepaalde periode. De uitkomsten van het project moeten tevens voldoende basis vormen voor het realiseren van een pilot om als proof of concept te kunnen dienen. Tevens moet op basis van de uitkomsten van het haalbaarheidsproject een technische ontwerp gemaakt kunnen worden welke als basis voor het innovatie-traject: het ontwikkelen van een multi-sided platform voor zelfstandig genereren en combineren van te plannen vrijetijdsbesteding en streektoerisme vanuit 1 integraal platform en dit aan te kunnen bieden aan streek- en foodproducenten consumenten.</t>
  </si>
  <si>
    <t>Fresh 2 your Door</t>
  </si>
  <si>
    <t>Sesam Solutions B.V.</t>
  </si>
  <si>
    <t>Princenhagelaan 13, 4813 DA, Breda</t>
  </si>
  <si>
    <t>De gegarandeerde, gecontroleerde en geconditioneerde levering van bederfelijke producten is op dit moment een grote logistieke uitdaging met relatief hoge kosten. In dit haalbaarheidsonderzoek wordt er onderzocht of het technisch en economisch mogelijk en interessant is om een systeem te ontwikkelen dat in staat is om bederfelijke goederen zoals eten en medicijnen af te kunnen leveren en op te kunnen halen zonder menselijke aanwezigheid met behoud van zekerheid, kwaliteit, veiligheid en controleerbaarheid tegen concurrerende tarieven. Dit onderzoek moet antwoord geven aan de vragen zoals: is er voldoende markt voor zo’n systeem? Wie zijn de potentiële klanten? Wat is het verdienmodel? Wat zijn de hardware randvoorwaarden en eisen? Hoe moet het ondersteunende software systeem worden opgezet en ontwikkeld? Hoe ziet zo’n Coolboxx eruit en welke functionele eisen heeft die? Sesam Solutions wil dit onderzoek doen en indien succesvol een Coolboxx systeem ontwikkelen en op de markt brengen. In eerste instantie in Nederland maar later ook op andere Europese markten.</t>
  </si>
  <si>
    <t>Productie en afzet van een nieuw Nederlands gevogelteconcept</t>
  </si>
  <si>
    <t>V.O.F. De Walnoothoeve(n)</t>
  </si>
  <si>
    <t>Oude Bredasepostbaan 17, 4741 SM, Hoeven</t>
  </si>
  <si>
    <t>Hoeven</t>
  </si>
  <si>
    <t>www.walnoothoeven.nl</t>
  </si>
  <si>
    <t>Deze aanvraag betreft een haalbaarheidsproject waarin de productie en afzet van een nieuw Nederlands gevogelteconcept onderzocht en getest gaat worden. In dit haalbaarheidsproject worden de technische en economische risico’s en mogelijkheden in kaart gebracht. Hierbij worden ook de kwaliteitseisen en maatschappelijke vraagstukken meegenomen die van toepassing zijn in Nederland en mogelijke samenwerkingen worden onderzocht. De Walnoothoeve in Hoeven is een pluimvee en poeliersbedrijf met streekwinkel. De Walnoothoeve produceert pluimvee voor de Slow Food Chefs Alliantie en heeft een eigen slachterij waar men met de hand slacht op ambachtelijke wijze. De Walnoothoeve produceert ‘oude’ pluimveerassen op natuurlijke wijze (slow productiemethode) welke voor 90% naar de horeca gaat in Nederland. Vanuit deze horeca is de vraag naar Nederlands geproduceerde vleesduiven neergelegd bij de Walnoothoeve. De horeca is hierbij op zoek naar een kwalitatiever product dan de Franse vleesduiven omdat de Franse vleesduiven in houdbaarheid en versheid te wensen over laten. Ook lijkt de Franse teeltmethode grote hoeveelheden antibiotica te gebruiken wat niet wenselijk is. De horeca zoekt hierbij een professionele leverancier, niet een hobbymatige particulier welke er op dit moment zijn in Nederland. In Nederland bestaat er nog geen professionele teelt van vleesduiven. Met dit project wil de Walnoothoeve streven naar de realisatie van de eerste professionele Nederlandse vleesduiventeelt en afzet in augustus 2016. Hiervoor moet er een afzetmarkt zijn voor vleesduiven in Nederland, welke vooralsnog grotendeels bij de Horeca in Nederland ligt. De teelt moet voldoen aan de kwaliteitseisen qua veiligheid en hygiëne onder de Nederlandse wetgeving en de het moet passen binnen de maatschappelijke discussie rondom dierenwelzijn in Nederland. Daarnaast zal er ook een stalsysteem ontworpen moeten worden voor vleesduiven. De haalbaarheid van bovengenoemde onderdelen zal in dit haalbaarheidsproject worden onderzocht.</t>
  </si>
  <si>
    <t>Interactief Cloud Videoplatform</t>
  </si>
  <si>
    <t>Sqoony B.V.</t>
  </si>
  <si>
    <t>www.sqoony.com</t>
  </si>
  <si>
    <r>
      <t xml:space="preserve">Het gebruik van mobile devices neemt de laatste jaren explosief toe. De mogelijkheden lijken daarmee onbeperkt. De mobile devices zijn echter sterk afhankelijk van de verbinding met een datanetwerk. Middels meerdere onderzoeken gaat Sqoony onderzoeken of de oplossing welke zij voor ogen hebben werkzaam en implementeerbaar zal zijn. Sqoony is een cloudbased video platform voor smartdevices. De techniek is snel en gemakkelijk te integreren in bestaande en nieuwe apps. Door een aantal innovatieve technieken met elkaar te verbinden is het mogelijk om video`s in eigen beheer te distribueren. -Scheduled view. Bekijken van de video op een vooraf ingesteld moment. -Full-control. De klant heeft het platform volledig in eigen beheer zonder eigen infrastructuur -Offline viewing. Doordat de video op een eerder moment wordt gestreamed kan men de video op een bepaald tijdstip eveneens offline bekijken. - -Increased conversion and involvement. -Monetizing capabilities. De klant wordt in staat gesteld om een eigen business model te creëren. -Behavioral analytics &amp; data mining. Het platform is een SaaS oplossing die specifiek ontwikkeld is om video`s te publiceren voor mobile devices. Dit kan op ieder gewenst moment plaats vinden. De video’s kunnen eenvoudig in het platform worden ge-upload waarbij de video’s worden geconverteerd naar alle populaire videoformats. De video zal worden gestuurd in high-quality naar de mobile devices.  Het beoogde resultaat is uiteindelijke een Saas Platform. Met dit platform heeft de gebruiker een maximale vrijheid. De ontwikkelingen van het platform sluiten goed aan bij de doelstelling van de Regionale Innovatie Strategie en de topsector High Tech Systemen en Materialen (inclusief ICT). Binnen de internationale topsector HTSM wordt ICT expliciet als roadmap omschreven.</t>
    </r>
    <r>
      <rPr>
        <rFont val="Calibri"/>
        <b val="false"/>
        <i val="true"/>
        <strike val="false"/>
        <color rgb="FF000000"/>
        <sz val="11"/>
        <u val="none"/>
      </rPr>
      <t xml:space="preserve"> </t>
    </r>
    <r>
      <rPr>
        <rFont val="Calibri"/>
        <b val="false"/>
        <i val="false"/>
        <strike val="false"/>
        <color rgb="FF000000"/>
        <sz val="11"/>
        <u val="none"/>
      </rPr>
      <t xml:space="preserve">Naast de aansluiting bij de internationale topsector is er een crossover met de nationale topsector Creatieve Industrie. In de aanpak voor de topsector Creatieve Industrie gaat het om bedrijven die hun bestaansreden vinden in creativiteit, innovatie en ondernemerschap. Sectoren die onder de topsector vallen zijn onder meer architectuur, mode, gaming, design, muziek en media en entertainment. Met name de laatste industrie sluit goed aan bij de ontwikkelingen van onderhavig project. Middels deze ontwikkelingen wordt het entertainment en media gebruik veranderd van een pull dienst naar een push and pull dienst.</t>
    </r>
  </si>
  <si>
    <t>Haalbaarheidsproject fermentatieproces tbv voedingsmiddelen</t>
  </si>
  <si>
    <t>Ediks B.V.</t>
  </si>
  <si>
    <t>Ploegstraat 2, 5712 GH, Someren</t>
  </si>
  <si>
    <t>www.ediks.com</t>
  </si>
  <si>
    <r>
      <t xml:space="preserve">Ediks BV  houdt zich bezig met de ontwikkeling, productie en vermarkting van Ediks azijnen, ten behoeve van horeca en foodies. Om de basis van haar productassortiment te verbreden, wil Ediks de haalbaarheid onderzoeken van het ontwikkelen van een professioneel fermentatieproces en -omgeving, waar op basis van natuurlijke grondstoffen gefermenteerde voedingsmiddelen geproduceerd kunnen worden. Deze unieke conserveringsmethode fermentatie, is momenteel weer volop in de belangstelling bij topkoks en professionals en men ziet marktpotentieel voor deze producten bij een breder publiek (o.a. jongeren). Dit duurzame conserveringsproces wordt deels uitgevoerd op basis van reststromen (most). De eindproducten bieden gezondheid bevorderende effecten. M.b.v. het haalbaarheidsproject kan het  te ontwikkelen fermentatieproces en de productiefaciliteit een range aan gezonde, natuurlijke voedingsproducten opleveren. Voor Ediks levert dit tevens een nieuwe marktsegment met groot marktpotentieel op. De markt voor producten met een gezondheidsbevorderend effect is zowel nationaal als internationaal nog steeds groeiende.  Binnen dit project staan de technische, financiële, organisatorische en commerciële vraagstukken centraal. Voorts focus op het gebied van duurzaamheid, maatschappelijk verantwoord ondernemen, clean-label, transparantie en traceerbaarheid . Uiteindelijk mondt dit uit in een gefundeerde “go” or “no-go” beslissing met betrekking tot het ontwikkelen van een professionele fermentatieomgeving voor voedingsmiddelen. De aansluiting in het project ligt op de sector Agri&amp;Food. Dit project past binnen het onderwerp </t>
    </r>
    <r>
      <rPr>
        <rFont val="Calibri"/>
        <b val="false"/>
        <i val="true"/>
        <strike val="false"/>
        <color rgb="FF000000"/>
        <sz val="11"/>
        <u val="none"/>
      </rPr>
      <t xml:space="preserve">Hogere Toegevoegde Waarde </t>
    </r>
    <r>
      <rPr>
        <rFont val="Calibri"/>
        <b val="false"/>
        <i val="false"/>
        <strike val="false"/>
        <color rgb="FF000000"/>
        <sz val="11"/>
        <u val="none"/>
      </rPr>
      <t xml:space="preserve">door focus op gezondheid, duurzaamheid, smaak en gemak. Met het fermentatieproces wordt gezonde voeding ontwikkeld op basis van 100% natuurlijke producten. Binnen de thema´s van het topsegment is aansluiting bij de onderdelen </t>
    </r>
    <r>
      <rPr>
        <rFont val="Calibri"/>
        <b val="false"/>
        <i val="true"/>
        <strike val="false"/>
        <color rgb="FF000000"/>
        <sz val="11"/>
        <u val="none"/>
      </rPr>
      <t xml:space="preserve">Producttechnologie (T7), voedselveiligheid (T8), duurzame maaktechnologie (T9) en de consument (T10)</t>
    </r>
    <r>
      <rPr>
        <rFont val="Calibri"/>
        <b val="false"/>
        <i val="false"/>
        <strike val="false"/>
        <color rgb="FF000000"/>
        <sz val="11"/>
        <u val="none"/>
      </rPr>
      <t xml:space="preserve">. De ambitie van Ediks is om het volgende te realiseren: -&gt; Een duurzaam fermentatieproces voor mostproducten geschikt voor verschillende productieprocessen en een range aan vaste voedingswaarden -&gt; Verschillende mostproducten: producten waaronder o.a. gefermenteerde groenten en gefermenteerde vruchtendrank.-&gt; Meer inzicht in gezondheidsclaims welke te koppelen zijn aan gefermenteerde producten.</t>
    </r>
  </si>
  <si>
    <t>MIT Zuid 2015</t>
  </si>
  <si>
    <t>Van Proefveld tot Productlijn</t>
  </si>
  <si>
    <t>BOON-foodconcepts B.V.</t>
  </si>
  <si>
    <t>Reutsedijk 4, 5264 PC, Vught</t>
  </si>
  <si>
    <t>Vught</t>
  </si>
  <si>
    <r>
      <t xml:space="preserve">BOON foodconcepts BV is een jong foodbedrijf uit Den Bosch dat zich richt op de ontwikkeling van en het vermarkten van innovatieve, gezonde en lekkere peulvruchtspecialiteiten. BOON voornemen is om keteninnovatie te realiseren waarbij nieuwe/vergeten peulvruchtensoorten worden geteeld met een aanmerkelijk hoger eiwitgehalte om uiteindelijk een hogere toegevoegde waarde qua voeding en gezondheid te ontwikkelen. Het betreft een traject van zaad tot bonenproduct, waarbij de teelttechniek en de te ontwikkelen boonsoorten over een zeer hoog eiwitgehalte dienen te beschikken. BOON focust zich op het aanbieden van groene eiwitten. Daarmee kunnen wij een positieve bijdrage leveren aan een duurzamere eiwittransitie. 2016 is door de verenigde Naties uitgeroepen tot het internationale jaar van de peulvruchten. De gezondheidsraad roept in haar nieuwe richtlijnen goede voeding om meer plantaardig te eten. Bonen kunnen het antwoord zijn om ons voedingspatroon te verduurzamen, door meer groene eiwitten te consumeren. Doel in dit project is meerledig: -Inzicht in teeltmethodes en potentieel in Nederland voor specifiek peulvruchten. -Inzicht in additionele toegevoegde waarde van peulvruchten (specifieke eiwitten, voedingstoffen, gericht op gezondheid of gezondheidsverbetering. - Een helder business model voor keten van teelt tot consument om te komen tot een relevant verdienmodel voor alle ketenpartners. - Ontwikkeling van nieuwe productprofielen op basis van peulvruchten. </t>
    </r>
    <r>
      <rPr>
        <rFont val="Calibri"/>
        <b val="false"/>
        <i val="false"/>
        <strike val="false"/>
        <color rgb="FF1A1A1A"/>
        <sz val="11"/>
        <u val="none"/>
      </rPr>
      <t xml:space="preserve">Wat gaat er gebeuren? We gaan pionieren met nieuwe/vergeten rassen op Nederlandse bodem. We zetten hiervoor door heel Nederland proefvelden op en testen teelttechnieken op verschillende bodems. Met de bonen die wij telen ontwikkelen wij ook een aantal nieuwe productprofielen. Wie zijn er betrokken? </t>
    </r>
    <r>
      <rPr>
        <rFont val="Calibri"/>
        <b val="false"/>
        <i val="false"/>
        <strike val="false"/>
        <color rgb="FF000000"/>
        <sz val="11"/>
        <u val="none"/>
      </rPr>
      <t xml:space="preserve">Lokale telers spelen een belangrijke rol omdat de herkomst van onze</t>
    </r>
    <r>
      <rPr>
        <rFont val="Calibri"/>
        <b val="false"/>
        <i val="false"/>
        <strike val="false"/>
        <color rgb="FF1A1A1A"/>
        <sz val="11"/>
        <u val="none"/>
      </rPr>
      <t xml:space="preserve"> </t>
    </r>
    <r>
      <rPr>
        <rFont val="Calibri"/>
        <b val="false"/>
        <i val="false"/>
        <strike val="false"/>
        <color rgb="FF000000"/>
        <sz val="11"/>
        <u val="none"/>
      </rPr>
      <t xml:space="preserve">bonen één van onze speerpunten zijn. BOON teelt in 2016 zijn eigen bonen, en daar zijn we trots op. Samen met Nederlandse telers pionieren wij met kikkererwten en witte bonen van Nederlandse bodem. Daarnaast werken wij ook samen met op deze pagina vernoemde projectpartners. </t>
    </r>
    <r>
      <rPr>
        <rFont val="Calibri"/>
        <b val="false"/>
        <i val="false"/>
        <strike val="false"/>
        <color rgb="FF1A1A1A"/>
        <sz val="11"/>
        <u val="none"/>
      </rPr>
      <t xml:space="preserve">Welke sectoren / topclusters gaat het om? BOON en betrokken keten-partners zijn actief binnen het topcluster Agrofood. Ook de uiteindelijke eind producten zullen in de categorie AgriFood vallen. Ambitie is om in het uiteindelijke ontwikkelingstraject een duidelijke crossover naar de Life Science en Health sector te maken. Wat is het uiteindelijke resultaat? </t>
    </r>
    <r>
      <rPr>
        <rFont val="Calibri"/>
        <b val="false"/>
        <i val="false"/>
        <strike val="false"/>
        <color rgb="FF000000"/>
        <sz val="11"/>
        <u val="none"/>
      </rPr>
      <t xml:space="preserve">Op basis van de uitkomsten van het haalbaarheidsproject zal BOON samen met</t>
    </r>
    <r>
      <rPr>
        <rFont val="Calibri"/>
        <b val="false"/>
        <i val="false"/>
        <strike val="false"/>
        <color rgb="FF1A1A1A"/>
        <sz val="11"/>
        <u val="none"/>
      </rPr>
      <t xml:space="preserve"> </t>
    </r>
    <r>
      <rPr>
        <rFont val="Calibri"/>
        <b val="false"/>
        <i val="false"/>
        <strike val="false"/>
        <color rgb="FF000000"/>
        <sz val="11"/>
        <u val="none"/>
      </rPr>
      <t xml:space="preserve">ketenpartners (telers, verwerkende industrie en kennisinstellingen) gaan</t>
    </r>
    <r>
      <rPr>
        <rFont val="Calibri"/>
        <b val="false"/>
        <i val="false"/>
        <strike val="false"/>
        <color rgb="FF1A1A1A"/>
        <sz val="11"/>
        <u val="none"/>
      </rPr>
      <t xml:space="preserve"> </t>
    </r>
    <r>
      <rPr>
        <rFont val="Calibri"/>
        <b val="false"/>
        <i val="false"/>
        <strike val="false"/>
        <color rgb="FF000000"/>
        <sz val="11"/>
        <u val="none"/>
      </rPr>
      <t xml:space="preserve">innoveren van boer tot bord. Middels een haalbaarheidsproject wil BOON</t>
    </r>
    <r>
      <rPr>
        <rFont val="Calibri"/>
        <b val="false"/>
        <i val="false"/>
        <strike val="false"/>
        <color rgb="FF1A1A1A"/>
        <sz val="11"/>
        <u val="none"/>
      </rPr>
      <t xml:space="preserve"> </t>
    </r>
    <r>
      <rPr>
        <rFont val="Calibri"/>
        <b val="false"/>
        <i val="false"/>
        <strike val="false"/>
        <color rgb="FF000000"/>
        <sz val="11"/>
        <u val="none"/>
      </rPr>
      <t xml:space="preserve">aantonen dat investeren in ontwikkeling van de Nederlandse Peulvruchtensector</t>
    </r>
    <r>
      <rPr>
        <rFont val="Calibri"/>
        <b val="false"/>
        <i val="false"/>
        <strike val="false"/>
        <color rgb="FF1A1A1A"/>
        <sz val="11"/>
        <u val="none"/>
      </rPr>
      <t xml:space="preserve"> </t>
    </r>
    <r>
      <rPr>
        <rFont val="Calibri"/>
        <b val="false"/>
        <i val="false"/>
        <strike val="false"/>
        <color rgb="FF000000"/>
        <sz val="11"/>
        <u val="none"/>
      </rPr>
      <t xml:space="preserve">van toegevoegde waarde is voor de complete keten.</t>
    </r>
  </si>
  <si>
    <t>Online Zelfhulp Behandelprotocol obv. EMDR</t>
  </si>
  <si>
    <t>Whoosme BV</t>
  </si>
  <si>
    <t>Leenherenstraat 122, 5021 CL, Tilburg</t>
  </si>
  <si>
    <t>Whoosme staat voor eigen kracht. Samen met prof dr. Alfred Lange (UvA), drs. Jan van den Berg (angstbehandelcentrum IPZO), dr. Lucas van Gerwen (Stichting VALK) en de Roode Kikker (software ontwikkelingsbedrijf) zijn we de afgelopen twee jaar intensief bezig geweest met het ontwikkelen van een behandeling waarmee je volledig zelfstandig, in je eigen omgeving, anoniem en op eigen kracht een trauma of angst kan verwerken. Met behulp van subsidie van het MKB Innovatiestimulering topsectoren Zuid-Nederland wil Whoosme de haalbaarheid van een volledig geautomatiseerde angstbehandeling op basis van het EMDR protocol (eye movement desensitization and reprocessing), als online behandeling voor de particuliere markt onderzoeken. Middels een online enquete en een desktop research onderzoeken wij de marktsegementatie van deze unieke online behandeling. Dit onderzoek wordt ondersteunt met een casestudy onder wachtlijscliënten met behulp van het hiervoor ontwikkelde prototype. Dit alles gebundeld met onderzoeksresultaten en leermomenten zal resulteren in een beschrijving van een gefundeerde ‘go’of ‘no go’. Deze unieke werkwijze hopen we binnenkort succesvol op de consumentenmarkt te brengen waardoor verwerking van trauma en angst voor iedereen binnen handbereik komt.</t>
  </si>
  <si>
    <t>PROJ-00124</t>
  </si>
  <si>
    <t>Onderzoek Stevia extractietechnieken</t>
  </si>
  <si>
    <t>Stevia 1931 BV i.o.</t>
  </si>
  <si>
    <t>Carel Vosmaerdreef 12, 5051 GN, Goirle</t>
  </si>
  <si>
    <t xml:space="preserve">Stevia is een natuurlijke zoetstof die een aantal belangrijke voordelen heeft t.o.v. de meest gebruikte andere zoetstoffen zoals suiker. De Steviaplant gedijt in een warm klimaat, waardoor productie bijna volledig buiten Europa plaatsvindt. Het vrijmaken van de zoetstoffen uit de plant gebeurt nu op een omslachtige manier met de ogen op locatie en verschepen naar o.a. Maleisië om daar met ethyleen alcohol de zoetstoffen te extraheren. Onnodig te vermelden dat dit proces een aantal onwenselijke effecten sorteert. Stevia 1931 onderzoekt de opschaalmogelijkheid om de zoetstoffen (stevioside) van verse Stevia d.m.v. fermentatie, geholpen door natuurlijke enzymen, met behulp van behandeld water te extraheren. Hierna vindt een verdere Nanofiltratie  plaats. Met dit haalbaarheidsproject wil Stevia 1931 aantonen dat extractie veel meer gedistribueerd kan plaatsvinden, het aantal stappen in het extractieproces kan worden gereduceerd en beter schaalbaar is. Binnen dit project zijn een aantal belangrijke kennisbronnen betrokken. In het bijzonder MACT (Membraan Applicatie Centrum Twente): MACT is specialist op het gebied van membraantechnologie. In dit project neemt MACT de gehele scheidingstrein van tegenstroom extractie tot en met Nanofiltratie voor zijn rekening. Het raffineren en het tot specifieke blends verwerken is een hoogtechnologisch proces waarvoor veel expertise noodzakelijk is. Deze is in Nederland beschikbaar. De activiteiten behoren tot de Topsector BioBased: Bio raffinage beoogt plantaardige en dierlijke grondstoffen op efficiënte, ecologisch verantwoorde en economische wijze te ontrafelen, zodat de volledige potentie van haar inhoudstoffen benut kan worden. Het streven is om bestaande functionaliteiten in de moleculen zo veel mogelijk te behouden. Voor de Agri&amp;Food- en tuinbouwsector biedt bio raffinage een vergroting en verbreding, alsook een integrale verduurzaming van het productenpalet, en uiteindelijk een verhoging van de toegevoegde waarde van deze sectoren. Dit sluit volledig aan bij de ambities van Stevia 1931  om  een optimaal extractieproces / -methode te ontwikkelen. De impact van dit project is veelzijdig. Als Stevia de nu gebruikte zoetstoffen met name in de voedselverwerkende industrie gaat vervangen heeft dit indirect grote gezondheidsvoordelen. Denk bijvoorbeeld aan de bestrijding van welvaartsziekten veroorzaakt door overmatig suikergebruik en obesitas. Ook zal de water- en uitstoot footprint enorm verminderd worden. Het extraheren zal voornamelijk in Afrika plaatsvinden waardoor werkgelegenheid en Investeringscapaciteit tijd ontstaat. Als onderdeel van het beheersen van de keten is natuurlijk ook het verbouwen van Stevia een belangrijke schakel. Het verbouwen en het extraheren in Afrika leidt tot werkgelegenheid, inkomen en bestrijding van de armoede. </t>
  </si>
  <si>
    <t>PROJ-00125</t>
  </si>
  <si>
    <t>Big data gebaseerde business intelligence oplossingen voor advertentietoepassingen</t>
  </si>
  <si>
    <t>Civolution B.V.</t>
  </si>
  <si>
    <t>www.nexguard.com</t>
  </si>
  <si>
    <t>Civolution heeft onder de “Teletrax” naam een veelomvattend internationaal netwerk opgezet van televisiesignalen met de bijbehorende automatische content herkenning. Waar het Teletrax systeem tot dusver wordt gebruikt om te controleren of content (bijv. een reclameboodschap van een bepaald merk) volgens afspraak wordt uitgezonden, zien wij een nieuwe kans ontstaan. Deze kans wordt in dit haalbaarheidsproject op technische en economische haalbaarheid onderzocht; door het toevoegen van slimme zoekmogelijkheden door de enorme hoeveelheden data die het Teletrax systeem verzameld, wordt het voor advertentiebedrijven, merken en onderzoeksbureaus mogelijk om een perfecte inzage te krijgen van wat wanneer en in welke context is uitgezonden. Net zoals Google het internet heeft getransformeerd van een grote verzameling data naar bruikbare en toegankelijke informatie, zou het met het Teletrax systeem mogelijk worden om vragen te beantwoorden als: Op welke zender zijn de meeste reclameboodschappen voor autobedrijven? En: Hoeveel media aandacht is aan een bepaalde politieke partij gegeven tijdens de verkiezingsperiode? Het inschatten van de haalbaarheid van deze stap vormt het doel van dit project.</t>
  </si>
  <si>
    <t>Mobile Virtual Reality Controlled by Manus</t>
  </si>
  <si>
    <t>Manus Machinae B.V.</t>
  </si>
  <si>
    <t>Torenallee 20, 5617 BV, Eindhoven</t>
  </si>
  <si>
    <t>www.manus-vr.com</t>
  </si>
  <si>
    <r>
      <t xml:space="preserve">Het doel van het project is het onderzoeken in hoeverre het haalbaar is om de technieken die nodig zijn om mobile VR te ondersteunen te verwerken in een dataglove. Doelstelling is om tot een glove te komen waarbij onder andere rekening gehouden moet worden met accuraatheid, energiegebruik, gebruiksvriendelijkheid en robuustheid van het systeem te koppelen aan mobiele devices. Antwoorden op deze vragen wil Manus verkrijgen middels deskresearch, literatuurstudie, patentonderzoek en het uitvoeren van experimenten met een proof of concept prototype. Het eindresultaat is een goede analyse van de technische en commerciële haalbaarheid van een dergelijke ontwikkeling.</t>
    </r>
    <r>
      <rPr>
        <rFont val="Calibri"/>
        <b val="false"/>
        <i val="false"/>
        <strike val="false"/>
        <color rgb="FF000000"/>
        <sz val="11"/>
        <u val="none"/>
      </rPr>
      <t xml:space="preserve"> </t>
    </r>
    <r>
      <rPr>
        <rFont val="Calibri"/>
        <b val="false"/>
        <i val="false"/>
        <strike val="false"/>
        <color rgb="FF000000"/>
        <sz val="11"/>
        <u val="none"/>
      </rPr>
      <t xml:space="preserve">De projectactiviteiten vallen binnen het innovatieve topsector HTSM. Wanneer Manus antwoord heeft op de eerder omschreven haalbaarheidsvragen kan men uiteindelijk een dataglove maken die technologisch ver voor ligt ten opzichte van de concurrentie. </t>
    </r>
  </si>
  <si>
    <t>Haalbaarheid ontwikkeling augmented business monitoring</t>
  </si>
  <si>
    <t>Simons Vleeswaren B.V.</t>
  </si>
  <si>
    <t>Louis Pasteurweg 9, 6045 GW, Roermond</t>
  </si>
  <si>
    <t>Roermond</t>
  </si>
  <si>
    <t>www.simonsholland.nl/nl/</t>
  </si>
  <si>
    <t>Het idee is om de gehele productielocatie aan te sturen met behulp van augmented reality (AR). AR is een live, direct of indirect, beeld van de werkelijkheid waaraan elementen worden toegevoegd door een computer. Deze soms met behulp van QR-code toegevoegde elementen bevatten veelal sensordata of extra informatie over de omgeving. Hierbij zou gebruik gemaakt moeten worden van de laatste technieken zoals bijvoorbeeld de Microsoft hololens. Met behulp van een geavanceerd monitoringsysteem zou het dan mogelijk moeten zijn om de laatste status en prestaties van de machines, orders, productieomvang, stagnaties, andere problemen etc. realtime in te zien simpelweg door te kijken naar het onderdeel in het proces. De aanvraag is gericht op het toetsen van de haalbaarheid van het ontwikkelen van een dergelijk systeem.</t>
  </si>
  <si>
    <t xml:space="preserve">Volledige biotechnologische verwaarding van tuinbouwloof en agro(rest)stromen </t>
  </si>
  <si>
    <t>NF Fibre B.V.</t>
  </si>
  <si>
    <t>Oostwijk 25, 5406 XT, Uden</t>
  </si>
  <si>
    <t>www.newfoss.com</t>
  </si>
  <si>
    <t>NF Fibre B.V. ontwikkelt en exploiteert bewerkingsmethodieken voor blad- en grasachtige reststromen waarbij gestreefd wordt naar een zo hoog mogelijk milieurendement. Organische reststromen worden zo hoog mogelijk opgewaardeerd en teruggebracht in de levenscyclus of omgezet in hoogcalorische eindproducten als vervanger voor fossiele brandstoffen. Het bedrijf doet dit via een unieke en innovatieve gepatenteerde milde extractie techniek. Vanwege de hoge opbrengst en het duurzame proces is deze methode ook interessant om technisch geschikt te gaan maken voor de verwerking van tuinbouwloof en agro(rest)stromen. Het doel is 100% hergebruik van tuinbouwloof en in het geval van agrostromen gehele voedselgewas geoogst en verwerkt: alle componenten optimaal verwaard voor met name voedseltoepassingen en resterende deelcomponenten voor veevoer, materialen, elektriciteit en warmte. NF Fibre B.V. begeleid door subsidieadviesbureau ASQA Subsidies B.V. zal in dit haalbaarheidsproject onderzoek doen naar de technische en economische haalbaarheid van het inzetten van een innovatieve groene biotechnologie bij de verwerking van tuinbouwloof en diverse agro(rest)stromen.</t>
  </si>
  <si>
    <t>Aquaponics 2.0, voor het in huishoudens mogelijk maken van duurzame voedselproductie</t>
  </si>
  <si>
    <t>Getrex Special Products B.V.</t>
  </si>
  <si>
    <t>Ambachtweg 13, 5731 AE, Mierlo</t>
  </si>
  <si>
    <t>Tienray</t>
  </si>
  <si>
    <t>www.getrex.nl/racetrailers.html</t>
  </si>
  <si>
    <t>De innovatie waarop Getrex Special Products zich binnen deze haalbaarheidsstudie van de MIT Zuid regeling heeft gericht is de ontwikkeling van een moderne compacte Aquaponic. Deze Aquaponic is gebaseerd op het principe van aquaponics, een methode om voedsel te verbouwen die ultra energiezuinig is en zeer bereikbaar voor iedereen. Hierbij wordt conventionele aquacultuur (het kweken van waterdieren zoals slakken, vissen en schaaldieren) op een symbiotische manier gecombineerd wordt met hydrocultuur (het kweken van planten in water). De haalbaarheidsstudie was er op gericht om in kaart te brengen of de uitvoering van een innovatieproject technisch en financieel haalbaar was. Hierbij was de hoofddoelstelling van het project erop gericht om het voor ieder huishouden, klimaat- of energieonafhankelijk, mogelijk te maken om een aquaponics te bezitten, ten einde om te zorgen dat ieder gezin op een duurzame manier in zijn eigen voedselconsumptie kan voorzien. Van belang hierbij is dat tegen een minieme fysieke inspanning, eiwitrijk voedsel, groentes en vissen gekweekt en geteeld kunnen worden, in een compact systeem. Dit systeem moet kunnen worden ingezet in zowel westerse gebieden als in gebieden waar het normaliter te warm en droog is voor gewassenteelt of logistiek onhaalbaar is om er vers voedsel te consumeren.Op deze manier sloot het project direct aan op topsectoren Agri &amp; Food en Tuinbouw &amp; Uitgangsmaterialen. De ondersteunende thema’s waar het project binnen de topsector Agri &amp; Food direct bij aansloot waren: ‘Meer met minder: innovatieve voedselsystemen’ en ‘Hogere toegevoegde waarde: innovatiefocus op gezondheid, duurzaamheid, smaak en gemak’. De voornaamste technische kennis die Getrex Special Products middels dit project heeft weten te vergaren om een antwoord op deze haalbaarheidsstudie te kunnen formuleren was gericht op de technologie van het groeiproces en het onder controle krijgen van de daarmee samenhangende excrementen cyclus in combinatie met diverse bacteriefamilies. Om bovenstaande doelstelling om te kunnen zetten in een conclusie heeft Getrex Special Products tijdens de haalbaarheidsstudie de volgende concrete onderzoeksactiviteiten uitgevoerd: een patentsearch; een literatuuronderzoek; een technisch onderzoek; een marktonderzoek; en Quick &amp; Dirty experimenten. De uiteindelijk conclusie vanuit deze onderzoeksfases en deze haalbaarheidsstudie is dat Getrex Special Products heeft besloten de Aquaponic ook daadwerkelijk te gaan ontwikkelen. Om deze ontwikkeling body te kunnen geven is Getrex Special Products voornemens ook een aanvraag in te dienen voor de MIT Zuid R&amp;D samenwerkingsproject.</t>
  </si>
  <si>
    <t>Waferbased photonic crystal technologie voor temperatuur metingen</t>
  </si>
  <si>
    <t>www.vtec-ls.nl</t>
  </si>
  <si>
    <r>
      <t xml:space="preserve">Doelstelling van het project is het beantwoorden van de vraag of het technologisch en economisch haalbaar is om sensoren, gebaseerd op een wafer based InP technologie, te gebruiken voor het meten van temperaturen in reactoren en bij medische behandelingen. Wat gaat er gebeuren? </t>
    </r>
    <r>
      <rPr>
        <rFont val="Calibri"/>
        <b val="false"/>
        <i val="false"/>
        <strike val="false"/>
        <color rgb="FF000000"/>
        <sz val="11"/>
        <u val="none"/>
      </rPr>
      <t xml:space="preserve">Op de volgende </t>
    </r>
    <r>
      <rPr>
        <rFont val="Calibri"/>
        <b val="false"/>
        <i val="false"/>
        <strike val="false"/>
        <color rgb="FF000000"/>
        <sz val="11"/>
        <u val="single"/>
      </rPr>
      <t xml:space="preserve">technische en economische haalbaarheidsvragen</t>
    </r>
    <r>
      <rPr>
        <rFont val="Calibri"/>
        <b val="false"/>
        <i val="false"/>
        <strike val="false"/>
        <color rgb="FF000000"/>
        <sz val="11"/>
        <u val="none"/>
      </rPr>
      <t xml:space="preserve"> wordt een concreet antwoord gezocht;</t>
    </r>
    <r>
      <rPr>
        <rFont val="Calibri"/>
        <b val="false"/>
        <i val="true"/>
        <strike val="false"/>
        <color rgb="FF000000"/>
        <sz val="11"/>
        <u val="none"/>
      </rPr>
      <t xml:space="preserve">Technologisch </t>
    </r>
    <r>
      <rPr>
        <rFont val="Calibri"/>
        <b val="false"/>
        <i val="false"/>
        <strike val="false"/>
        <color rgb="FF000000"/>
        <sz val="11"/>
        <u val="none"/>
      </rPr>
      <t xml:space="preserve">Kan de sensor met een hogere efficiency gemaakt worden zodat gebruikt gemaakt kan worden van een standaard InGaAs photodetector in plaats van een stikstof gekoelde detector gebruikt worden. Kan de uitlezing van de sensor uitgevoerd worden met een tuneable laser in plaats van met een mono chromator? Wat is de verwachte kostprijs van het meetsysteem en wat is de mogelijke verkoopprijs? Kan de sensor gebruikt worden in een Micro Reactor en wat zijn de technische eisen voor deze toepassingen? Kan de sensor gebruikt worden in katheter voor temperatuurmeting bij invasieve behandeling en wat zijn de technische eisen aan het systeem? Hoe ziet de totale architectuur eruit en wat zijn de vereisten voor integratie in de het totale systeem? Hoe kunnen we de fixatie van de sensor op de vezel uitvoeren en wat zijn hierbij de kritische punten? Op welke wijze kan de sensor reproduceerbaar op de fiber tip geplaatst worden? </t>
    </r>
    <r>
      <rPr>
        <rFont val="Calibri"/>
        <b val="false"/>
        <i val="true"/>
        <strike val="false"/>
        <color rgb="FF000000"/>
        <sz val="11"/>
        <u val="none"/>
      </rPr>
      <t xml:space="preserve">Economisch </t>
    </r>
    <r>
      <rPr>
        <rFont val="Calibri"/>
        <b val="false"/>
        <i val="false"/>
        <strike val="false"/>
        <color rgb="FF000000"/>
        <sz val="11"/>
        <u val="none"/>
      </rPr>
      <t xml:space="preserve">Heeft de voorgestelde sensor waarde voor de klant? Wat zijn de mogelijke verkoopkanalen? Wat zijn de eisen voor de validatie van de sensor? Hoe groot is de markt? Hoe groot zijn de aantallen? Wat zijn de concurrerende producten/leveranciers? Wat zijn de behoeftes voor de biotechnologische en medische applicatie? Wat zijn de huidige oplossingen en wat zijn de voordelen/nadelen hierbij? Wat is het businessmodel? Wat is de terugverdientijd/return on investment inclusief het vervolgtraject? De toepassingsgebieden voor photonische technologie zijn divers en bestrijken een breed gebied. Binnen de Nederlandse topsektoren speelt photonica vooral een ‘enabling’ rol binnen HTSM en ‘crossover’ met ICT, Life Sciences, Agrofood, Tuinbouw, Energie. In sectoren zoals Water en Logistiek ontstaat steeds meer acceptatie en bekendheid met de technologie voor bijvoorbeeld sensoren en communicatiesystemen. De antwoorden op de haalbaarheid vragen zullen, indien het haalbaarheidsonderzoek een positieve uitkomst heeft, gebruikt worden bij de keuze van de technologische richting, definitie van het complete systemen, keuze van meest veelbelovende applicaties en risicoanalyses. De verwachte activiteiten in het vervolgproject zijn het onderzoek naar en ontwikkeling van de sensoren, montage apparatuur voor de sensoren op de fiber, de interrogator voor het uitlezen en de verificatie van de sensor in een praktische omgeving. </t>
    </r>
  </si>
  <si>
    <t>Ontwikkeling celimmunisatie voor het genereren van antilichamen tegen membraan eiwitten</t>
  </si>
  <si>
    <t>Modiquest Research B.V.</t>
  </si>
  <si>
    <t>Molenweg 79, 5349 AC, Oss</t>
  </si>
  <si>
    <t>www.modiquestresearch.nl</t>
  </si>
  <si>
    <t xml:space="preserve">Veel farmaceutische bedrijven waarvan de focus voornamelijk ligt op oncologie werken aan het ontwikkelen van nieuwe immunotherapieën waarbij antilichamen die specifiek gericht zijn tegen tumorcellen geïncorporeerd worden in lichaamseigen immuuncellen, waarna deze teruggeplaatst worden in de kankerpatiënt. Deze antilichaam geladen immuuncellen hebben als doel het vernietigen van tumorcellen. Daarnaast is er in de (tumor)diagnostiek veel vraag naar methodes waarin al in een vroeg stadium een afwijking kan worden gedetecteerd met behulp van antilichamen. Het is van groot belang dat dergelijke antilichamen erg specifiek zijn voor de afwijking en niet binden aan gezonde cellen, zodat er met zekerheid onderscheid gemaakt kan worden tussen een patiënt en een gezond persoon. Het genereren van tumor specifieke antilichamen voor diagnostische en therapeutische toepassingen is met de conventionele methodes erg lastig doordat eiwitten die betrokken zijn bij oncologisch processen over het algemeen een erg complexe structuur hebben (o.a. transmembraan eiwitten) en het immuunsysteem weinig triggeren. De conventionele technieken voor het genereren van antilichamen tegen complexe membraaneiwitten maken veelal gebruik van recombinante eiwitten als immunogeen, welke vaak een andere ruimtelijke structuur hebben dan het beoogde natuurlijke eiwit. Idealiter wordt een immuunrespons opgewekt tegen het cel-geassocieerde eiwit waarbij het eiwit in zijn meest natuurlijke vorm wordt aangeboden. Echter, het opwekken van een immuunrespons tegen de tumorcellen zelf, welke vaak humane cellijnen zijn, die het eiwit van interesse van nature tot expressie brengen is niet of nauwelijks mogelijk. Dit bemoeilijkt de ontwikkeling van antilichamen die gericht zijn tegen membraaneiwitten in hun natuurlijke vorm.ModiQuest Research is er echter in geslaagd om een cel immunisatietechnologie te ontwikkelen waarmee antilichamen gegenereerd kunnen worden tegen complexe membraaneiwitten. Bij deze methode wordt het betreffende target tot expressie gebracht op een unieke muizen tumorcellijn die een hoge immuun-stimulerende werking heeft. Na injectie van de target-expresserende cellijn in muizen, wordt het immuunsysteem getriggerd, wat leidt tot de productie van antilichamen die gericht zijn tegen het betreffende target. Aangezien de muis een enorme immuunrespons tegen het target gaat ontwikkelen zal er geen tumorvorming plaatsvinden. Wat deze techniek zo uniek maakt is de hoge immuun-stimulerende werking van de gebruikte tumorcellijn in combinatie met het feit dat het betreffende target in de juiste ruimtelijke structuur aan het immuunsysteem wordt gepresenteerd. In dit haalbaarheidsonderzoek wordt er marktonderzoek verricht naar de vraag van de farmaceutische industrie naar het genereren van antilichamen tegen extreem moeilijke targets middels deze unieke technologie. Tevens wordt in kaart gebracht welke marketingstrategie voor deze techniek het meest optimaal zal zijn. ModiQuest Research zal zich richten op de praktische haalbaarheid en validatie van de technologie door middel van een pilot project waarin tegen een kleine set moeilijke targets antilichamen gegenereerd worden door middel van deze unieke cel-immunisatie techniek. </t>
  </si>
  <si>
    <t>Therapeutische antilichamen voor de behandeling van ontstekingsziekten</t>
  </si>
  <si>
    <t>ModiQuest Therapeutics BV (MQT) is een dochteronderneming van ModiQuest B.V. MQT is een Nederlands biotechnologiebedrijf gevestigd te Oss dat nieuwe, op antilichamen gebaseerde (genees)middelen ontwikkelt. MQT richt zich op de ontwikkeling van therapeutica door het identificeren van nieuwe antigenen en ontwerpt en optimaliseert antilichamen specifiek gericht tegen deze antigenen. Deze antilichamen kunnen vervolgens gebruikt worden voor onderzoek, en ontwikkeld worden voor diagnostiek en therapeutische toepassingen. De focus van MQT ligt op het ontwikkelen van antilichamen voor de behandeling van auto-imuunziekten en ontstekingsziekten. Momenteel heeft MQT een aantal Anti-Citrulline Protein Antilichamen (ACPAs) ontwikkeld waarvan preklinisch is aangetoond dat ze een ontstekingsremmend effect hebben in een model voor Reumatoïde Artritis (RA). Er zijn aanwijzingen dat ACPAs aangrijpen op een generiek ontstekingsmechanisme dat een rol speelt bij meerdere ontstekingsziekten. In dit MIT-haalbaarheidsproject willen wij de haalbaarheid onderzoeken van ACPA therapie voor 2 non-RA inflammatoire ziekten. Recent hebben wij ontdekt hoe cellulair gezien de antilichamen werken en dit is via een neutrofiel afhankelijk mechanisme. Binnen deze haalbaarheidsstudie zal MQT de technische en economische risico’s voor de ontwikkeling van therapeutische ACPAs (tACPAs) voor 2 inflammatoire ziekten in kaart brengen door middel van literatuuronderzoek, octrooionderzoek, inventarisatie van beschikbare technologie en potentiële partners, marktverkenning en concurrentie analyse. Ook zullen er een aantal quick-and-dirty experimenten uitgevoerd worden om te onderzoeken of tACPAs door te ontwikkelen zijn voor deze 2 ontstekingsziekten, waarvoor geen goede medicijnen bestaan en waar een grote medische behoefte voor is. Dit project sluit aan bij het innovatiethema 5. Pharmacotherapy van de Topsector Life Science &amp; Health waarin de haalbaarheid onderzocht wordt van het ontwikkelen van nieuwe, op antilichamen gebaseerde geneesmiddelen voor de behandeling verschillende ontstekingsziekten. Bij succesvolle resultaten uit de haalbaarheidsstudie zal een R&amp;D innovatieproject gestart worden waarin verder onderzocht wordt of ACPAs geschikt zijn voor de behandeling deze ontstekingsziekten. Wanneer dit het geval is, zal dit leiden tot de ontwikkeling van een effectievere behandeling van patiënten met ontstekingsziekten met behulp van ACPA’s. Momenteel heeft ModiQuest het tACPA programma ondergebracht in een single asset spin-off bedrijf, Citryll genaamd. Doel van Citryll is om tACPA zo snel mogelijk de kliniek in te krijgen voor de behandeling van Rheumatoide Arthritis en andere auto-immuun/ontstekingsziekten.</t>
  </si>
  <si>
    <t>Cold Gas Dynamic Spray</t>
  </si>
  <si>
    <t>Apex Anilox B.V.</t>
  </si>
  <si>
    <t>Metaalweg 8-10, 5527 AK, Hapert</t>
  </si>
  <si>
    <t>Hapert</t>
  </si>
  <si>
    <t>www.apex-groupofcompanies.com/nl/</t>
  </si>
  <si>
    <t>Apex Group of Companies is wereldwijd de meest innovatieve speler op het gebied van precisie coating- en inkt-overdrachtstechnologieën. Apex produceert onder andere rasterwalsen voor drukpersen die golfkarton, flexibele verpakkingen of labels bedrukken. Een drukpers bestaat uit luchtcilinders met verschillende walsen. Een rasterwals ‘hangt’ in de inkt en zorgt voor het inkttransport. Tegenover de rasterwals bevindt zich een luchtcilinder met daarover een printing wals. Op deze printing sleeve wordt de drukplaat aangebracht. De drukplaat is ontwikkeld met reliëf, zodat de inkt slechts op enkele posities wordt aangebracht op het substraat. Op deze manier functioneert een drukpers. Om de luchtcilinders van de raster en de printing wals locatie worden sleeves aanbracht om korte omsteltijden te waarborgen. We spreken dan over rastersleeves en printing sleeves. Een groot probleem van de rastersleeves is corrosievorming. Dit wordt mede veroorzaakt door de huidige bewerkingstechnieken: om het aluminium (aangebracht op de belt layer) op te ruwen, wordt het gestraald met aluminiumoxide. Hierdoor ontstaat de noodzakelijke ruwheid voor aanbrengen bondcoat en keramiek (topcoat) middels thermal spray (thermal spray heeft ALTIJD een bepaalde mate van porositeit, dus moet het aluminium beschermd worden tegen corrosie). De sleeve wordt vervolgens zeer nauwkeurig recht en rond gepolijst en vervolgens gelasergraveerd. In het drukproces komt de inkt/reinigingsmiddel/spoelmiddel/etc. nu in aanraking met het aluminium, wat uiteindelijk voor de desastreuse ondercorrosie zorgt. Apex wil de haalbaarheid onderzoeken van een technologie waarmee zij in staat is ondercorrosie in rastersleeves tegen te gaan. Zij wil hiervoor de aanbrengmethode van de aluminium laag vervangen door een niet galvanische techniek, namelijk een koude spraytechniek (Cold Gas Dynamic Spray, CGDS). Anders gezegd, het aanbrengen van een metallische coating op kunststof/composiet. Uitzonderlijke eis is dat de hechting en dus de fixatie zodanig moet zijn dat uiteindelijke toleranties binnen 5 micron worden behaald zonder hitte te gebruiken. Iedere vorm van hitte (&gt; ca. 150ºC) is namelijk funest voor de composieten onderlaag. De haalbaarheidsstudie heeft als doel objectief en rationeel de sterke en de zwakke punten van de CGDS-technologie, de kansen en risico’s in kaart te brengen, waarbij ook wordt aangegeven welke middelen nodig zijn om het project te kunnen doorvoeren en wat uiteindelijk de slaagkansen zijn. De projectactiviteiten van dit project passen binnen de innovatieprogramma’s topsectoren Chemie &amp; Biobased en Hightech Systemen &amp; Materialen, omdat er sprake is van onderzoek naar het potentieel van een innovatief project gericht op nieuwe materialen en materiaalcombinaties in een brede toepassing in de duurzame procesindustrie. In eerste instantie zijn toepassingsgebieden vooral denkbaar als cilindrische oplossingen in de industrie. In de toekomst zijn vele toepassingen denkbaar, onder andere de automobielindustrie of lucht- en ruimtevaart.</t>
  </si>
  <si>
    <t>Tidal Technology Center Grevelingendam</t>
  </si>
  <si>
    <t>Ambachtsweg 9L, 4421 SK, Capelle</t>
  </si>
  <si>
    <t>Capelle</t>
  </si>
  <si>
    <t>www.pro-tide.eu/portfolio/tidaltestingcenter/</t>
  </si>
  <si>
    <t>Het Tidal Technology Center Grevelingendam (TTC-GD),  is een multifunctioneel open innovatie platform (voor alle stakeholders toegankelijk) getijdentechnologiecentrum, waarin onderzoek,  ontwikkeling en demonstraties van getijdenturbines ten behoeve van turbinetechnologiebedrijven en onderzoeksinstellingen worden opgezet. TTC-GD wordt aangesloten op de Flakkeese Spuisluis (FSS) in de Grevelingendam, één van de vele kunstwerken uit de Deltawerken. Om het TTC-GD mogelijk te maken, wordt allereerst een betonnen constructie in het water gebouwd waarin diverse turbine-installaties geplaatst kunnen worden. Deze betonnen constructie zorgt ervoor dat de stroming gekanaliseerd wordt, waardoor de energieopbrengsten middels turbines geoptimaliseerd worden. Daarnaast wordt er 1 groot kanaal ontwikkeld voor grotere turbines, die hiermee een energieproductieopstelling kunnen simuleren als aanloop naar een commerciële installatie offshore of als kleinschalig demonstratiemodel voor beoogde energiedijken zoals de Brouwersdam. Het grote kanaal kan tevens dienst doen als een pseudo-open water situatie in combinatie met een kleinere (doch full-scale) turbine. Bij volledige capaciteit kan er maximaal 6 MW aan energie uit getijdenstroming worden opgewekt op deze locatie, waarmee een rendabele Businesscase voor de lange duur kan worden gemaakt.TTC-GD heeft mede als doel om energie uit getijdenstroming op te wekken, in de vorm van een ‘energiedijk’. Optimalisatie van de energieopwekking wordt mede gerealiseerd met een optimale (maximaal mogelijke) stroming door de energiedijk. Met het onderzoek naar de te verwachten stromingsomstandigheden is beter inzicht gekregen in de potentiele energie-productie met getijdenturbines.  Projectactiviteiten Om een schatting te kunnen maken van de (jaarlijkse) energieproductie van te testen turbines was er behoefte aan de te verwachten stromingsomstandigheden in de nieuw te realiseren stromingskanalen.  Deze stromingsomstandigheden worden bepaald door de waterstanden aan beide zijde van de TTC-GD-kanalen en de geometrie van de (gehele) constructie van de testfaciliteit. In het project is een rekenmodel gebouwd waarmee de stromingsomstandigheden in de TTC kanalen kunnen worden gesimuleerd, op basis van de specificaties van het ontwerp. Met behulp van de getijdendata zijn tijdseries van stromingscondities in de TTC kanalen berekend en geanalyseerd.Betrokken topsector(en) Getijdenenergie/energiedijken zijn een prachtig voorbeeld van een ‘crossover’ tussen de topsector Water en topsector Energie. Gerealiseerde resultaten: -Historische getijdendata Grevelingen.  -Berekeningsmodel, inclusief het nauwkeurigheidsspectrum en evt. beperkingen ervan.- Resultaten uit het model; stromingsdata op basis van historische en toekomstige getijdendata.- Toetsing BC op verdienmodel verhuur testkanalen in combinatie met energieproductie.De resultaten zijn een belangrijke bassi voor het verdere ontwerp van TTC-Grevelingendam en geven een goede basis voor de onderbouwing van de business case.</t>
  </si>
  <si>
    <t>PROJ-00139</t>
  </si>
  <si>
    <t>Vergassing in Zuid Nederland</t>
  </si>
  <si>
    <t>Green Projects Invest B.V.</t>
  </si>
  <si>
    <t>Zwanebloem 10, 4823 MV, Breda</t>
  </si>
  <si>
    <t>De Donge kan met weinig veranderingen veel betekenen voor groene energie. In dit project wordt onderzocht of vergassing een haalbare optie is voor de Donge. Dit proces is veiliger dan de meeste vormen van energie-opwekking, omdat er een vuur bij wordt gebruikt, het in een afgesloten systeem plaatsvind en de veiligheid in de opslag ook strak in de gaten wordt gehouden. Het project valt onder de topsector energie.</t>
  </si>
  <si>
    <t>Walas EcoPonic:  waardecreatie in leegstaande gebouwen d.m.v. Urban Farming</t>
  </si>
  <si>
    <t>Walas Projects bv</t>
  </si>
  <si>
    <t>Kloosterweg 1, 6412 CN, Heerlen</t>
  </si>
  <si>
    <t>www.walasconcepts.com/nl/</t>
  </si>
  <si>
    <t>Over het bedrijf - Walas Projects is gespecialiseerd in duurzame, sociale, behoeftengestuurde stadsontwikkeling en heeft 25 medewerkers. De laatste jaren heeft men het leegstaande voormalige CBS-kantoor in Heerlen weten te herbestemmen tot een succesvolle community van ondernemers en bewoners, genaamd “Carbon6”. Doel van de ontwikkeling - Bij de ontwikkeling van Carbon 6 heeft men de helft van het omvangrijke vloeroppervlak bestemd voor Urban Farming als aanvulling op de duurzame, sociale en maatschappelijke rol van betekenis van het gebouw in de lokale gemeenschap. Door middel van Urban Farming kan men een nog leegstaand deel van Carbon6 tot waarde brengen; lokaal, gezond voedsel produceren; een bijdrage leveren aan de energie-0 huishouding van het gebouw; lokale werkgelegenheid en business ontwikkelen en met het geheel een bijdrage leveren aan het oplossen van het probleem van leegstand en het creëren van waardevolle leefomgevingen in toenemende verstedelijkte omgevingen. De ontwikkeling tot nu toe – De bedoeling is om een sluitend Urban Farming systeem te ontwikkelen op basis van zgn. Combiteelt principes, genaamd EcoPonic. Men borduurt voort op een EU project waarin deze zijn ontwikkeld. Combiteelt staat voor een geïntegreerde oplossing van planten-, vis- en algenteelt, in een vrijwel gesloten nutriënten-/afvalstromen- en energiesysteem. De beoogde ketenpartners zijn met hun bedrijven al deels in het gebouw gevestigd en hebben toegang tot de pilotlocatie-in-oprichting in Carbon6. De uitdaging - De uitdaging is om de Combiteelt-technologie geschikt te maken voor toepassing in een stedelijk gebouw (Urban Farming). Het doel van dit haalbaarheidsproject is om de technische (systeem sluitend maken, gebouwtoepassing) en economische (de werking van het business model) haalbaarheid te bepalen en bij aantoonbare haalbaarheid het risico te verkleinen en de financierbaarheid te verbeteren. Economisch toekomstperspectief - In de toekomst worden drie verdienmodellen voorzien: exploitatie van het EcoPonic systeem in het Carbon6 gebouw door de opbrengsten lokaal te vermarkten aan o.a. horecagelegenheden; bredere vermarkting van het EcoPonic systeem zelf als Urban Farming oplossing; het inzetten van Urban Farming als drijvende kracht achter (en dus meerwaarde van) de duurzame stadsontwikkelingsprojecten van Walas. Regionaal belang – De herbestemming van Carbon6 heeft haar belang voor de regio Heerlen al bewezen in het creëren van regionale ondernemerschap en extra arbeidsplaatsen. Dit belang wil men uitbreiden door met dit project een bijdrage te leveren aan een groenere, socialere, duurzamere Zuid-Nederlandse samenleving door middel van een integrale oplossing dat ondernemerschap, energie-0, gezond en lekker voedsel, bewustwording, stedelijke waardecreatie en ketensamenwerking stimuleert en ook nog een prachtig Zuid-Nederlands exportproduct is.</t>
  </si>
  <si>
    <t>Gezichtsbescherming voor medisch personeel</t>
  </si>
  <si>
    <t>MVTID</t>
  </si>
  <si>
    <t>Röntgenlaan 5, 5691 GK, Son en Breugel</t>
  </si>
  <si>
    <t>Son en Breugel</t>
  </si>
  <si>
    <t>Het MIT Haalbaarheidsproject ‘Gezichtsbescherming voor medisch personeel’ werd uitgevoerd door MVTID om de technische--‐ en economische haalbaarheidsissues te onderzoeken, voor een hulpmiddel met verbeterde--‐ en meer complete gezichtsbescherming. Wij werkte in de topsector ‘Life Sciences and Health’. Het nagestreefde doel was te onderzoeken of er mogelijkheden zijn om te komen tot een hulpmiddel, dat zich onderscheidt van bestaande systemen door verbeterde veiligheid en comfort voor de gebruiker van het hulpmiddel. Huidige systemen schieten met name te kort op deze aspecten, met name omdat ze bestaan uit onafhankelijk van elkaar ontwikkelde deeloplossingen, die op prijs worden ingekocht en willekeurig met elkaar worden gecombineerd. Dit leidt enerzijds tot problemen op het gebied van veiligheid en comfort voor de gebruiker van het hulpmiddel en anderzijds tot problemen op het gebied van veiligheid voor de omgeving van de gebruiker van het hulpmiddel. Het haalbaarheidsproject kende vier hoofdpijlers: 1.Verkennen regelgeving; 2.Verkennen technische en productiemogelijkheden; 3.Definiëren oplossingsrichtingen; 4. Markt en business analyse. De resultaten van het haalbaarheidsproject zijn bemoedigend en tonen aan dat het mogelijk is te komen tot een oplossingsrichting die wat oplevert; voor de gebruiker en zijn omgeving een functioneel verbeterd product qua bescherming en comfort, voor de marketeer een onderscheidend product met innovatieve materiaaltoepassingen, een potentieel interessante productkostprijs en getoonde interesse vanuit sectoren buiten de medische sector. Conclusies en aanbeveling voor vervolg Er is een goed beeld ontstaan van de haalbaarheid van een verbeterd alternatief voor het gezichtsmasker. Om te komen tot een innovatief product kan de in deze studie vergaarde kennis worden gebruikt in een iteratieve ontwikkelingstraject. De start van de vervolgontwikkeling is een logische stap!</t>
  </si>
  <si>
    <t>Generic high density 2D multi-fibre connection technology</t>
  </si>
  <si>
    <t>MA3 Solutions B.V.</t>
  </si>
  <si>
    <t>Science Park 5080, 5692 EA, Son</t>
  </si>
  <si>
    <t xml:space="preserve">Son </t>
  </si>
  <si>
    <t>www.ma3solutions.com/</t>
  </si>
  <si>
    <t>Siliconen photonics is een technologie die snel ontwikkeld en veelbelovend lijkt voor een breed scala aan toepassingen. Denk hierbij aan: netwerk verbindingstechnologie en high performance computing. De opkomst van deze technologie in het dagelijks leven wordt tegengehouden door de beperkingen in verbindingstechnologie die deze apparaten optisch moet verbinden met hun omgeving. Om deze beperkingen op te lossen is een generieke hoge dichtheid fibre-optic verbindingstechnologie, die werkt met photonics verpakkingen,  dingend nodig. MA3 Solutions heeft veel ervaring met toegepaste, niet generieke, hoge dichtheid optische verbinders voor de ICT en halfgeleider toepassingen. In het voorgestelde project is MA3 Solutions van plan om het antwoord te zoeken op de meest relevante haalbaarheidsvragen met betrekking tot het overgaan van niet generieke naar generieke verbindingen. Een deel van deze vragen kunnen worden onder zocht met desk research, maar een grote technische horde blijft liggen bij de extreme accuratesse die nodig is voor de uitlijning van single mode fibers. Dit zal worden beantwoord door het experimentele deel van het MIT project. Aan het einde van het project verwacht MA3 Solutions een niveau van technische gereedheid te zijn, waar het mogelijk is om te beginnen met het daadwerkelijk ontwikkelen van deze generieke verbindingstechnologie.  Het wordt verwacht dat tijdens dit MITproject een netwerk van partners worden gecontacteerd. Hierdoor zal dit MITproject het startpunt zijn voor een ontwikkeling dat de toepassing van photonics in een verscheidenheid van producten zal mogelijk maken. Dit zal beide de high-tech regio Noord-Brabant en de algemene photonics industrie in Nederland bevorderen.</t>
  </si>
  <si>
    <t>SMART SENSOREN VOOR FOOD EN FLOWER FENOTYPERING</t>
  </si>
  <si>
    <t>Aris bv</t>
  </si>
  <si>
    <t>Zeelsterstraat 80, 5652 EL, Eindhoven</t>
  </si>
  <si>
    <t>www.arisbv.nl/</t>
  </si>
  <si>
    <t>De toenemende wereldbevolking zorgt voor een almaar groter wordende vraag naar voedsel. De tuinbouwsector die hieraan gehoor moet geven zal slechts middels verregaande innovaties kunnen voldoen aan deze vraag. Een van deze innovaties betreft plantenveredeling. Plantenveredeling richt zich op het ontwikkelen van nieuwe plantvariëteiten die zo goed mogelijk aan de eisen van de consument voldoen. In toenemende mate staan veredelaars voor de uitdaging om agrarische- en tuinbouwgewassen door te veredelen om hierdoor mede antwoord te kunnen geven op de verwachte schaarste van veilig en smakelijk voedsel. Bij veredeling speelt het in kaart kunnen brengen van de specifieke eigenschappen van een plantenras gedurende een groeiseizoen een belangrijke rol. De tuinbouwsector is dan ook continue bezig met onderzoek naar mogelijkheden om de veredeling te versnellen, te vergemakkelijken en de efficiëntie hiervan te verhogen. Belangrijk onderdeel hierbij vormt het fenotyperen van plantenrassen. Door karakterisatie, oftewel fenotyperen, is te beoordelen welke specifieke eigenschappen een plant of vrucht heeft. Zo kan beoordeeld worden wat de kleur, vorm en omvang is. Momenteel onderzoekt de markt hoe ze dit proces nog beter kan vormgeven. Waar de markt bezig is met onderzoek naar mogelijkheden om de buitenkant van planten en vruchten beter te monitoren en te meten wil Aris in dit project nog een stap verder gaan. Aris wil onderzoeken of het technisch mogelijk is om naast de buitenkant van plant of vrucht tevens de binnenkant automatisch te beoordelen. Met deze informatie kunnen veredelaars vervolgens het DNA van een plantenras doorontwikkelen. De volgende generatie van deze plant zal hierdoor beter kunnen aansluiten bij de toenemende voedselvraag.</t>
  </si>
  <si>
    <t>Expertsysteem Schadeanalyse Procesindustrie</t>
  </si>
  <si>
    <t>Materials &amp; Corrosion Investigations BV</t>
  </si>
  <si>
    <t>Kampstraat 86, 6163 HG, Geleen</t>
  </si>
  <si>
    <t>www.m-c-i.nl/</t>
  </si>
  <si>
    <t>MCI uit Geleen voert een project uit om de haalbaarheid van een Expertsysteem Schadeanalyse Procesindustrie (ESP) te onderzoeken. Vanuit de achtergrond dat in de procesindustrie en petrochemische industrie, maar feitelijk in alle installaties, schade leidt tot stilstand en forse economische schade (in de orde van grootte van miljarden euro’s per jaar) ontstaat de behoefte aan adequater en sneller optreden bij voorkomende schadegevallen en falen van installaties. Het ESP moet het mogelijk maken om bij schade sneller te kunnen achterhalen wat de oorzaak is en wat passende maatregelen zijn.Daarnaast zal het systeem bijdragen aan de ontwikkeling van diverse onderhoudsmanagementstrategieën, waarbij de nadruk ligt op het voorkomen van schade. Dit is alleen mogelijk met kennis over faalmechanismen. Deze kennis wordt in de inspectiepraktijk opgedaan. Het project onderzoekt de technische haalbaarheid, maar heeft daarnaast ook een commerciële inslag. Het doel is een zo groot mogelijk bereik, van belang daarbij is om de beste doelgroep voor dat doel te bereiken met een adequaat businessmodel.In het project zal daarom worden samengewerkt met alle betrokken stakeholders, waardoor het resultaat van het vervolgproject zo bruikbaar en toepasbaar mogelijk wordt.MCI (staat voor Materials &amp; Corrosion Investigations) is gevestigd in Geleen, midden in het industriële hart van Limburg. MCI doet inspecties en onafhankelijk onderzoek naar het “gedrag van materialen” en beoordeelt incidentele en structurele werktuigbouwkundige/ materiaalkundige vraagstukken. MCI adviseert in pragmatische en fundamentele oplossingen, gebaseerd op een multidisciplinaire kennis met integrale inzichten en een jarenlange brede ervaring met productiemachines en installaties.</t>
  </si>
  <si>
    <t>Inline biotyping system</t>
  </si>
  <si>
    <t>Environmental Nano Solutions Europe B.V.</t>
  </si>
  <si>
    <t>Torenstraat 28, 5438 AP, Gassel</t>
  </si>
  <si>
    <t>Gassel</t>
  </si>
  <si>
    <t>www.enstechnology.nl/</t>
  </si>
  <si>
    <t>Biologische agentia zijn micro-organismen die bij blootstelling ernstige gezondheidsrisico's kunnen opleveren voor de mens. Diverse biologische agentia kunnen zich hechten aan stofdeeltjes of onderdeel uitmaken van een vloeistofdruppeltje. Deze zogenaamde ‘BioAerosolen’ kunnen worden ingeademd en worden in de lucht  over een groot gebied verspreid (bijvoorbeeld door de wind). Voorbeelden van de risico’s van BioAerosolen zijn: - Antibiotica-resistente bacteriestammen (bijvoorbeeld ESBL en MRSA) zijn een groot probleem in bejaardeninstellingen en ziekenhuizen, waar ze mensen kunnen besmetten met een verzwakte afweer - De veteranenziekte (Legionellose) is een infectieziekte die de luchtwegen en de longen aantast. Legionellose treedt op bij mensen die druppeltjes besmet water hebben ingeademd (bijvoorbeeld de uitbraak tijdens de Westfriese Flora in Bovenkarspel in 1999) - Miltvuur (Anthrax) is een infectieziekte die wordt veroorzaakt door een sporenvormende bacterie. In 2001 werden door onbekenden in de VS brieven met miltvuursporen gestuurd naar personen en instanties. Dit leidde tot 22 besmettingen waarvan vijf personen overleden - Q-koorts (Coxiella) is een infectieziekte die kan worden overgedragen van dieren op mensen (zoönose). Tijdens een uitbraak in Gelderland en Noord-Brabant in 2007-2011 zijn naar schatting 100.000 mensen besmet geraakt, waarvan er ten minste 25 zijn overleden.Binnen de gezondheidszorg , de landbouwsector en defensie is er grote behoefte aan snelle en accurate methoden voor de detectie en identificatie van micro-organismen (biotyping). Hoe eerder aanwezige BioAerosolen kunnen worden gedetecteerd, hoe sneller doeltreffende maatregelen kunnen worden genomen om verspreiding en grootschalige besmetting tegen te gaan. Echter, de meeste BioAerosol-biotyping methoden die momenteel worden gebruikt zijn tijdrovend, moeten worden uitgevoerd in een laboratorium en vereisen een zeer specialistische kennis. Recente ontwikkelingen op het gebied van ‘Matrix Assisted Laser Desorption Ionization Time of Flight Mass Spectrometry’ (MALDI-TOF MS) maken het mogelijk om biotyping uit te voeren met deze snelle en accurate techniek. In samenwerking met de Technische Universiteit Delft heeft milieu-innovatie bedrijf ‘Environmental Nano Solutions’ (ENS) een opstelling ontwikkeld voor de snelle detectie en identificatie van BioAerosolen in een luchtstroom, met behulp van MALDI-TOF MS: het ‘ENS Biodetection Inline Biotyping System’ (ENS-BioDetection IBS). De opstelling en alle bijbehorende patenten zijn op dit moment eigendom van ENS.Het ENS-BioDetection IBS bestaat momenteel uit een relatief grote laboratorium opstelling. In dit haalbaarheidsproject (topcluster: Life Sciences &amp; Health) is onderzocht in hoeverre dit systeem geschikt is te maken voor gebruik in de buitenlucht en tot welke dimensies het systeem kan worden verkleind ten behoeve van mobiele toepassingen. Op basis van de onderzoeksresultaten is een bedrijfsplan geschreven, waarmee zal worden getracht geld op te halen voor de oprichting van een nieuwe entiteit (ENS BioDetection) en de commerciële door-ontwikkeling van het ENS-BioDetection IBS. Doel is om het systeem door te ontwikkelen tot een snel en accuraat mobiel systeem voor de detectie en identificatie van BioAerosolen op locatie.</t>
  </si>
  <si>
    <t>Dierstroommanagementsysteem</t>
  </si>
  <si>
    <t>Built-IT four you B.V. h.o.d.n. AgriSyst</t>
  </si>
  <si>
    <t>Schatbeurderlaan 8b, 6002 ED,Weert</t>
  </si>
  <si>
    <t>Weert</t>
  </si>
  <si>
    <t>www.agrisyst.com/</t>
  </si>
  <si>
    <t>AgriSyst, begeleid door subsidieadviesbureau ASQA Subsidies, onderzoekt de technische en economische haalbaarheid van een dierstroommanagementysteem in de varkenshouderij. In de varkenshouderij is er behoefte aan het tracken en tracen van individuele dieren in de gehele keten van geboorte tot slacht. Een dergelijk systeem en bijbehorende applicaties en meetinstrumenten bestaan niet. Men wil in dit project uitzoeken of het haalbaar is om een dierstroommanagementsysteem te ontwikkelen welke bijhoudt waar een dier geboren is, welk voer het heeft gekregen, antibiotica en medicatie gebruik, data over enten van het dier, gewicht, verplaatsingen van het dier, nakomelingenonderzoek tot uiteindelijk waar het dier in de voedselketen is terechtgekomen. De innovatie zal bij gebleken haalbaarheid na afloop van het haalbaarheidsonderzoek in een ontwikkeltraject gebracht worden met nader te selecteren technologie partners.</t>
  </si>
  <si>
    <t>Ontwikkeling lab-on-a chip materaalsamenstellings analyse device</t>
  </si>
  <si>
    <t>MATinspired</t>
  </si>
  <si>
    <t>www.matinspired.nl/</t>
  </si>
  <si>
    <r>
      <rPr>
        <rFont val="Calibri"/>
        <b val="false"/>
        <i val="false"/>
        <strike val="false"/>
        <color rgb="FF000000"/>
        <sz val="11"/>
        <u val="none"/>
      </rPr>
      <t xml:space="preserve">MATinspired heeft tijdens dit haalbaarheidsonderzoek gekeken of het mogelijk is om een lab-on-a-chip analyse device te ontwikkelen om materialen mee te analyseren. Met zo'n device zou eenvoudig en snel ter plekke kunnen worden bepaald waaruit een materiaal bestaat. Dit zou handig kunnen zijn voor bedrijven om eenvoudig meer inzicht te verkrijgen in het type materiaal dat gebruikt wordt.
Er is tijdens dit haalbaarheidsonderzoek gekeken naar zowel de technische als de commerciële haalbaarheid. Dit project is uitgevoerd in het materiaalkundig laboratorium van MATinspired en sluit aan bij de Topcluster Chemie en Materialen. (In dit laboratorium voert MATinspired ook materiaalkundig onderzoek en ontwikkeling uit aan diverse materialen van diverse opdrachtgevers, zoals aan technische keramiek, cementen, composieten en metalen.)
Het is uiteindelijk gebleken dat er potentieel is voor het ontwikkelen van lab-on-a-chip analyse device voor de analyse van specifieke stoffen. Deze methoden lijken in ons laboratorium ook technisch haalbaar. Deze lab-on-a-chip devices zullen verder worden ontwikkeld in een nieuw onderzoeks- en ontwikkelingsprogramma.</t>
    </r>
    <r>
      <rPr>
        <rFont val="Calibri"/>
        <b val="true"/>
        <i val="false"/>
        <strike val="false"/>
        <color rgb="FF000000"/>
        <sz val="11"/>
        <u val="none"/>
      </rPr>
      <t xml:space="preserve">
</t>
    </r>
  </si>
  <si>
    <t>Predictive Pricing Algorithm Feasibility</t>
  </si>
  <si>
    <t>MarketRedesign Consulting BV</t>
  </si>
  <si>
    <t>www.marketredesign.com/index.php?uid=1</t>
  </si>
  <si>
    <t>MarketRedesign is al geruime tijd actief in het adviseren van bedrijven in het business-to-business segment om effectieve prijzen voor hun producten te vragen. Essentieel daarbij is ondersteuning met prijsinformatie in onderhandelingen en meer precies: Om de berekening van “willingness to pay” per deal te maken. Om een onderhandeling te kunnen ondersteunen met richtinggevend prijsadvies zijn door MarketRedesign complexe algoritmes ontwikkeld die dat kunnen uitrekenen. De algoritmes worden geprogrammeerd in software om big-data operationeel te maken en te kunnen verwerken, berekenen en te tonen aan gebruikers die onderhandelingen voeren. Het doel van de haalbaarheidsstudie is om de schaalbaarheid van de software en de mogelijkheden tot verbetering van de nauwkeurigheid van de algoritmes vast te stellen. Daarbij worden nieuwe wiskundige en technologische oplossingen en ontwikkelingen onderzocht uitgewerkt en getoetst. Grondig vooronderzoek op technologie en market is daarbij noodzakelijk voordat de investering om de software te ontwikkelen gedaan gaat worden. De aanpak daarbij is om een specifieke wiskundige richting te kiezen en te onderzoeken binnen het domein van van machine-learning (online learning). Dit zijn de welbekende dynamische prijsmethodes die bij consumenten booking sites worden gebruikt voor vliegtickets en hotels etc. In dit geval dient het echter toepassing te vinden in business to business omgeving waar geheel andere koop processen plaatsvinden. De complexiteit zit hem in het realtime operationeel maken van algoritmes en de gelijktijdige zelflerendheid daarvan. Binnen de haalbaarheidsstudie is het allereerst van belang de wiskundige werking te ontwikkelen en te toetsen. Daarbij wordt nauw samengewerkt met de TU Eindhoven faculteit wiskunde en computer science. Tevens wordt een grondige marktstudie gedaan naar de meest kansrijke go-to-market strategy en bepaling van het verkoopkanaal. Een onderzoek naar partnerkeuze en de mogelijkheid tot patent bescherming vallen daar ook in. De impact van nieuwe technology is aanzienlijk omdat uit onderzoek en ook ervaring van MarketRedesign blijkt dat B2B bedrijven veelal een 5 tot 10% onnodige kortingen geven om klanten te behouden of te winnen. Dit marge verlies wordt veelal opgevangen door interne druk op verdere kosten reductie of efficiency programma’s.De haalbaarheidstudie van MarketRedesign valt binnen het topcluster HighTech Sytem &amp; Materialen en is na de zomer 2015 gestart. Het betreft een unieke technologie waarmee MarketRedesign op het wereld toneel van Big Data en Data Science een belangrijke rol speelt binnen predictive analytics.</t>
  </si>
  <si>
    <t xml:space="preserve">Duurzaam Stalconcept Varkenshouderij </t>
  </si>
  <si>
    <t>Kewi Services BV</t>
  </si>
  <si>
    <t>Achterste Groes 6, 5384 VG, Heesch</t>
  </si>
  <si>
    <t>Heesch</t>
  </si>
  <si>
    <t>www.kewiservices.nl/index.html</t>
  </si>
  <si>
    <t>Kewi Services (onderzoek en advies voor de veehouderij) uit Heesch heeft in 2015 een MIT haalbaarheidsonderzoek uitgevoerd. Doelstelling van het beoogde ontwikkelingstraject is het ontwerpen van een stalconcept voor gespeende biggen, waarmee door integratie van verschillende interventies en aanpak bij de bron o.a. ammoniak- en fijnstofreductie en lager antibioticagebruik een efficiënter productieproces gerealiseerd kan worden, waarbij meer dierwelzijn wordt gecreëerd en tevens een verbetering van de gezondheid van verzorgers en omwonenden wordt verwezenlijkt. Gestreefd wordt naar een ammoniakreductie van 60-90% en een fijnstofreductie van ten minste 50% ten opzichte van traditionele systemen. Het creëren van een consortium van bedrijven dat in staat is gezamenlijk een innovatief stalconcept te realiseren was één van de speerpunten van het MIT Haalbaarheidsonderzoek en in het vervolgtraject beoogd men een samenwerking met o.a. producenten van duurzame energiesystemen, riolering en mestsystemen, roostervloeren, elektrotechniek en ventilatie, geavanceerde coatings (nano) en voersystemen. Daarnaast is een inventarisatie van beschikbare technologieën en methodieken gemaakt, waarbij deze op verschillende punten geanalyseerd zijn: (1) kosten, (2) effectiviteit, (3) integreerbaarheid in bedrijfsvoering (toepasbaarheid sector), (4) integreerbaarheid met andere beschikbare technologieën en (5) onderhoudsgevoeligheid. Vervolgstap is nu om opgedane kennis en beschikbare technieken uit het haalbaarheidsonderzoek in de praktijk te gaan testen en zo een incrementele ontwikkeling in gang te zetten. Naar verwachting zal dit traject rond 2018 afgerond worden.</t>
  </si>
  <si>
    <t xml:space="preserve">Haalbaarheid Zinkpan </t>
  </si>
  <si>
    <t>Beheermaatschappij de Koning Rijen</t>
  </si>
  <si>
    <t>Haansbergseweg 30, 5121 LJ, Rijen</t>
  </si>
  <si>
    <t>Rijen</t>
  </si>
  <si>
    <r>
      <t xml:space="preserve">In de woningbouw en wegenbouw wordt veel staal toegepast voor constructieve doeleinden. Om de staalconstructies te beschermen tegen corrosie, ondergaan deze vaak een oppervlakte-behandeling namelijk thermisch verzinken. Bekende en zichtbare toepassingen daarvan zijn lantaarnpalen, brandtrappen, hekken, wachthokjes bij trein- en bushaltes, banken, tafels en afvalemmers in parken en plantsoenen, Thermisch verzinken vindt plaats in een verzinkinstallatie, waarbij het stalen voorwerp wordt ondergedompeld in een bad dat gevuld is met vloeibaar zink. Tijdens de produktie is dit zinkbad onderhevig aan slijtage en corrosie van de wanden.</t>
    </r>
    <r>
      <rPr>
        <rFont val="Calibri"/>
        <b val="false"/>
        <i val="false"/>
        <strike val="false"/>
        <color rgb="FF1F497D"/>
        <sz val="11"/>
        <u val="none"/>
      </rPr>
      <t xml:space="preserve"> </t>
    </r>
    <r>
      <rPr>
        <rFont val="Calibri"/>
        <b val="false"/>
        <i val="false"/>
        <strike val="false"/>
        <color rgb="FF000000"/>
        <sz val="11"/>
        <u val="none"/>
      </rPr>
      <t xml:space="preserve">Doel van dit onderzoek is om de mogelijkheden te onderzoeken om de levensduur van dit zinkbad te verlengen, zodat d</t>
    </r>
    <r>
      <rPr>
        <rFont val="Calibri"/>
        <b val="false"/>
        <i val="false"/>
        <strike val="false"/>
        <color rgb="FF1F497D"/>
        <sz val="11"/>
        <u val="none"/>
      </rPr>
      <t xml:space="preserve">it</t>
    </r>
    <r>
      <rPr>
        <rFont val="Calibri"/>
        <b val="false"/>
        <i val="false"/>
        <strike val="false"/>
        <color rgb="FF000000"/>
        <sz val="11"/>
        <u val="none"/>
      </rPr>
      <t xml:space="preserve"> langer mee kan gaan en daardoor minder vaak vervangen hoeft te worden.</t>
    </r>
  </si>
  <si>
    <t>Kleinschalige bioraffinage</t>
  </si>
  <si>
    <t>Proefboerderij Rusthoeve</t>
  </si>
  <si>
    <t>Noordlangeweg 42, 4486 PR, Colijnsplaat</t>
  </si>
  <si>
    <t>Colijnsplaat</t>
  </si>
  <si>
    <t>www.proefboerderij-rusthoeve.nl/</t>
  </si>
  <si>
    <t>Kleinschalige bioraffinage of het produceren van halffabricaten voor verdere raffinage, is voor de primaire agrarische sector een kansrijke ontwikkeling. Het (deels) raffineren van land en tuinbouw producten op of rond het erf ontstaan nieuwe interessante ketens en business proposities voor boer en tuinder. Ondanks de grote potentie is veel technologie nog in de R&amp;D fase en/of is de markt onbekend danwel onvoldoende ontwikkeld. De brug van lab-fase/demo schaal naar het primaire boerenbedrijf is er momenteel nog één te ver, ondanks dat zowel technologie als markt hier behoefte aan hebben. Het kennis en innovatiecentrum Proefboerderij de Rusthoeve, toplocatie in de Biobased Delta, wil deze brug te kunnen slaan. Dichtbij de boerenpraktijk en de plaats waar al vele jaren innovaties op het gebied van teelt en techniek proefondervindelijk getest worden. De huidige boerenpraktijk is niet ingericht op (kleinschalige) bioraffinage. De Rusthoeve zou het podium kunnen bieden aan (MKB) bedrijven en onderzoeksinstellingen om technieken en biomassabronnen te kunnen testen op boerenpraktijkniveau. De Rusthoeve heeft de beschikking over vele soorten biomassa mede door de aanwezigheid van de Biobased Innovation Garden wat het voor MKB/onderzoeksinstellingen interessant maakt om technieken (tijdelijk) te vestigen bij de proefboerderij. De Rusthoeve kan ook voor de eigen biomassa stromen bioraffinage toepassen wat de waarde van die stromen zal doen stijgen. Op het moment is er onvoldoende kennis van de beschikbare (op termijn) kansrijke raffinage technieken die toepasbaar zijn voor de primaire producenten van de biomassa, boer en tuinder. De Rusthoeve heeft het op dit moment nog onvoldoende faciliteiten om zich te positioneren als hotspot voor bioraffinage in de boerenpraktijk. In dit haalbaarheidsonderzoek wordt bepaald hoe en of een testomgeving voor kleinschalige bioraffinage bij de Rusthoeve moet worden ingericht, wat de marktverwachtingen zijn en welke verdienmodellen mogelijk zijn.</t>
  </si>
  <si>
    <t>Haalbaarheidsproject: Mediwatch dienstenplatform voor lifestyle- en health monitoring</t>
  </si>
  <si>
    <t>Mediwatch BV</t>
  </si>
  <si>
    <t>Klokgebouw 192, 5617 AB, Eindhoven</t>
  </si>
  <si>
    <t>Voor ouderen, mensen met beperkingen en mensen met chronische ziekten is het alarmeren van situaties van val, angst of verminderd welbevinden belangrijk. In de huidige markt wordt dit aangeboden via devices voorzien van spraak/luister verbindingen, GPS sensoren en sensoren voor valdetectie. Maar waarom een apart device als de sensoren al op een reguliere smartphone beschikbaar zijn? En wat als we de voor vele mensen ingewikkelde smart phones kunnen versimpelen door er een aparte softwarelaag overheen te leggen? En wat als we de slimmigheid van de sensoren in een kleiner wearable kunnen stoppen gekoppeld aan de bestaande smart phone zodat deze smart phone niet op het lichaam hoeft te worden gedragen? En wat als we dan ook nog draadloze gewichts- en bloedruk kunnen koppelen aan deze smart phone zodat we naast verblijfplaats, welbevinden, een mogelijke val ook nog essentiële lichaamskenmerken kunnen volgen? Niet alleen door de persoon zelf, maar ook door een vriend of vriendin een familielid? En als we dan ook een professionele alarmservice als achtervang kunnen inregelen? Dankzij MIT Zuid hebben we dit alles op een zeer concurrerende manier kunnen onderzoeken en prototypes kunnen testen. De ontwikkeling is op basis van het haalbaarheidsonderzoek doorgezet en de marktintroductie wordt voorbereid.Het technisch haalbaarheidsonderzoek leverde integraties op tussen hardware, software en de hardware van een leverancier van de gewichtsmeter en bloeddrukmeter. Daarnaast een certificatie van de hard- en software met de software van een dominante alarmcentrale. Het economisch haalbaarheidsonderzoek leverde een goed inzicht in de marktontwikkelingen en concurrentieverhoudingen op en zicht op een concurrerende bill of material. Focusgroepen met eindgebruikers leverde inzicht in consumentenvoorkeuren en betaalbereidheid op. Een internationale marktintroductie is voorbereid.</t>
  </si>
  <si>
    <t>GOCIETY GOLIVEASSIST  LIFESTYLESUPPORT</t>
  </si>
  <si>
    <t>Gociety BV</t>
  </si>
  <si>
    <t>Klooster 3, 5595 GJ, Leende</t>
  </si>
  <si>
    <t>www.gocietysolutions.com/</t>
  </si>
  <si>
    <r>
      <t xml:space="preserve">We worden steeds ouder, en dat is niet zonder maatschappelijke consequenties. Bij Gociety geloven we dat de manier waaróp we ouder worden daarom moet -en kan- veranderen. Wij geloven namelijk dat het hartstikke mogelijk is om gezonde, actieve en vooral </t>
    </r>
    <r>
      <rPr>
        <rFont val="Calibri"/>
        <b val="false"/>
        <i val="true"/>
        <strike val="false"/>
        <color rgb="FF000000"/>
        <sz val="11"/>
        <u val="none"/>
      </rPr>
      <t xml:space="preserve">onafhankelijke</t>
    </r>
    <r>
      <rPr>
        <rFont val="Calibri"/>
        <b val="false"/>
        <i val="false"/>
        <strike val="false"/>
        <color rgb="FF000000"/>
        <sz val="11"/>
        <u val="none"/>
      </rPr>
      <t xml:space="preserve"> levens te leiden totdat we bij wijze van spreken honderd zijn; als we onze technologie maar op de juiste wijze en op een creatieve manier aanpassen aan onze behoeften. Dát is dan ook precies wat wij doen: het ontwikkelen van slimme softwareoplossingen, die onze zelfredzaamheid en onafhankelijk vergroten terwijl we ouder worden. Dat deden we aanvankelijk alleen door het ontwikkelen van software voor de bestaande Android-telefoons, maar daar kleefde één nadeel aan: je moet dan wel altijd het toestel op je lichaam dragen. Toen wij ons over dit probleem bogen, kwamen we op het idee voor een door onszelf ontwikkelde </t>
    </r>
    <r>
      <rPr>
        <rFont val="Calibri"/>
        <b val="false"/>
        <i val="true"/>
        <strike val="false"/>
        <color rgb="FF000000"/>
        <sz val="11"/>
        <u val="none"/>
      </rPr>
      <t xml:space="preserve">wearable</t>
    </r>
    <r>
      <rPr>
        <rFont val="Calibri"/>
        <b val="false"/>
        <i val="false"/>
        <strike val="false"/>
        <color rgb="FF000000"/>
        <sz val="11"/>
        <u val="none"/>
      </rPr>
      <t xml:space="preserve"> - speciaal ontworpen voor onze doelgroep. Daarin zouden we dan onze eigen sensoren en algoritmen kunnen verwerken, en daarnaast zou één van onze meest belangrijke missies - het ‘vermenselijken’ van technologie - een tastbare (zeg gerust draagbare) vorm kunnen krijgen in het design.Daarom hebben wij toen besloten tot een haalbaarheidsproject, dat enerzijds bestond uit een studie naar de haalbaarheid van onze ideeën - bijvoorbeeld met betrekking tot de markt en concurrenten - en anderzijds uit een eerste technisch concept van de wearable. Daar hebben we ontzettend veel van geleerd; voornamelijk op het gebied van gebruikersvoorkeuren, technische uitdagingen en de inhoudelijke kant van ons businessplan. Op basis van alle kennis die we door de uitvoering van het haalbaarheidsproject op hebben gedaan, hebben we toen een goedgeïnformeerde beslissing kunnen nemen – en hebben we besloten om ons idee daadwerkelijk te gaan realiseren!Inmiddels is de GoLiveWear daarom een heus feit; de eerste productie serie is in volle voorbereiding, het design wordt uitvoerig getest door de mensen wier oordeel wij het meest serieus nemen (wie beter dan onze toekomstige gebruikers?) en de GLW zal eind dit jaar succesvol de markt op kunnen – en gaan! </t>
    </r>
  </si>
  <si>
    <t xml:space="preserve">Halffabricaat uit hoogwaardige koolstofvezel </t>
  </si>
  <si>
    <t>Jos Lobee Beheer BV</t>
  </si>
  <si>
    <t>Sintekrijnsputje 24, 4661 LN, Halsteren</t>
  </si>
  <si>
    <t>Koolstofvezel wordt steeds meer gebruikt. Daarmee komt koolstof beschikbaar als restmateriaal uit productie en als materiaal wat bij recycling vrij komt. Dit project onderzocht of het mogelijk was om deze vezel te hergebruiken.  De beoogde aanpak bleek technisch minder aantrekkelijk dan gedacht en is bovendien kostbaar. Delen van de techniek blijken wel degelijk interessant, en daarover loopt nu overleg met potentiële partners.Dit project valt onder de Topsector Chemie, 1C superieure materialen. Daarnaast is er een sterke relatie met de Topsector HTSM automotive. De techniek kan een wezenlijke bijdrage leveren aan de recycling van koolstofvezel.</t>
  </si>
  <si>
    <t>PROJ-00157</t>
  </si>
  <si>
    <t>Biobased Afdichtingsprofielen</t>
  </si>
  <si>
    <t>Deventer Profielen</t>
  </si>
  <si>
    <t>www.deventer-profielen.nl/</t>
  </si>
  <si>
    <t>DEVENTER Profielen is marktleider in Nederland en België op het gebied van dichtingsoplossingen voor ramen en deuren ten behoeve van wind-, water-, geluid- brand- en rookdichtheid. Door decennia aan ervaring op het gebeid van materialen, toepassingen en exstrusie is DEVENTER Profielen ook Know-How marktleider. In een tijd waarin technologische ontwikkelingen zeer snel gaan en meer en meer gericht zijn op een verantwoorde manier omgaan met resources (milieu, menselijk kapitaal, leefomgeving etc.) is het de verantwoordelijkheid van de producenten om deze ontwikkelingen te integreren in de processen. DEVENTER Profielen heeft dit in hoge mate reeds gerealiseerd op het gebied van:  Menselijk Kapitaal (duurzame inzetbaarheid)  Leefomgeving en milieu (Circulaire economie / C2C Certificering) Door het beschikbaar komen van meer biologisch afbreekbare grondstoffen voelt DEVENTER Profielen sterk de drang en noodzaak om deze te integreren in het bestaande producten pakket. Dit kan door profielen geheel in een biologisch materiaal te verwerken, of een deel van het product te vervangen door biologisch afbreekbaar materiaal. Maar ook aan de voorkant van het bouwproces. Niet alleen wat je met de materialen aan het eind van de levensduur doet, maar ook bij aanvang van het bouwproces. DEVENTER profielen verwekt nu PVC op de TPE profielen. Deze PVC wordt gebruikt om een semi permanente schilder folie op de profielen aan te brengen. Deze folie eindigt echter voor het opleveren van het pand op een afvalstroom die niet verantwoord te recyclen is in verband met het vrijkomen van giftige gassen uit het PVC. DEVENTER heeft de ultieme wens deze folie door een biologisch afbreekbaar materiaal te vervangen. Daarmee nemen ze de verantwoordelijkheid aan het begin en aan het eind van de keten.</t>
  </si>
  <si>
    <t>De Laarhoeve Local for Local</t>
  </si>
  <si>
    <t>De Laarhoeve</t>
  </si>
  <si>
    <t>Laarstraat 16, 5087 BG, Diessen</t>
  </si>
  <si>
    <t>www.delaarhoeve.nl/</t>
  </si>
  <si>
    <r>
      <t xml:space="preserve">In dit haalbaarheidsproject wil de Laarhoeve (zorgboerderij in Diessen) een business model ontwikkelen waarbij grondstoffen uit de streek worden verwerkt tot unieke, onderscheidende en herkenbare producten, en waarbij dagbesteding integraal onderdeel is van het business model. Hierbij wordt toegevoegde waarde gecreëerd door in te spelen op de groeiende vraag van consumenten naar herkenbare, pure,  gezonde en eerlijke producten uit de streek. De grondstoffen die verwerkt worden zijn klasse B producten, die niet geschikt zijn voor de versmarkt, bijv. vanwege afwijkende vormen en uiterlijk. Verwerking van deze producten vermindert voedselverspilling en zorgt ervoor dat deze producten, met toegevoegde waarde, bij de consument komen. Daarnaast biedt de Laarhoeve werk aan diverse zorgcliënten met een afstand tot de arbeidsmarkt. Daarmee zet de Laarhoeve zich ook in tegen de verspilling van menselijk kapitaal. Daarnaast wil de Laarhoeve agrarische producenten in de regio de mogelijkheid bieden om toegevoegde waarde te creëren in een lokaal/regionale markt met directe lijnen. Veel agrariërs hebben behoefte aan verwerkers die kleine tweede keus partijen apart kunnen verwerken tot gegarandeerd bedrijfseigen producten. In de regio bestaan geen andere bedrijven die een dergelijke productverwerking hebben in combinatie met zorg. De Laarhoeve is </t>
    </r>
    <r>
      <rPr>
        <rFont val="Calibri"/>
        <b val="false"/>
        <i val="false"/>
        <strike val="false"/>
        <color rgb="FF000000"/>
        <sz val="11"/>
        <u val="single"/>
      </rPr>
      <t xml:space="preserve">uniek</t>
    </r>
    <r>
      <rPr>
        <rFont val="Calibri"/>
        <b val="false"/>
        <i val="false"/>
        <strike val="false"/>
        <color rgb="FF000000"/>
        <sz val="11"/>
        <u val="none"/>
      </rPr>
      <t xml:space="preserve"> in hun opzet en pionier in de Agri&amp;Food markt in verwerking van regionale tweede keus producten. De Laarhoeve kan dus niet van andere bedrijven leren en ontwikkelt alles zelf. Dat leidt tot hoge ontwikkelkosten. En brengt technische en financiële risico’s met zich mee. Dit haalbaarheidsonderzoek is  in 2 hoofdactiviteiten verdeeld : 1. Onderzoeken van de haalbaarheid (ontwikkelen business model) voor een nieuwe verwerkingskeuken bij de Laarhoeve, waarbij grondstoffen uit de streek worden verwerkt tot unieke, onderscheidende en herkenbare producten uit de streek en waarbij dagbesteding integraal onderdeel is van het business model. 2.Ontwikkeling van een concrete pilot voor de verwerking van kersen samen met een kersenteler uit Brabant, die zijn klasse B kersen verwerkt wil hebben in bijv. kersen op sap. Deze concrete pilot draagt bij aan het haalbaarheidsonderzoek naar het totale business model voor de Laarhoeve.</t>
    </r>
  </si>
  <si>
    <t>Cross Industry innovation module</t>
  </si>
  <si>
    <t>Syneratio B.V.</t>
  </si>
  <si>
    <t>Helftheuvelweg 11, 5222 AV, 's Hertogenbosch</t>
  </si>
  <si>
    <t>s Hertogenbosch</t>
  </si>
  <si>
    <t>www.home.syneratio.com/</t>
  </si>
  <si>
    <r>
      <t xml:space="preserve">Vanuit de markt is er zowel bij kennisinstellingen als bedrijven een grote behoefte om meer met elkaar samen te werken, ‘al is het maar om een business deal er uit te slepen’. Maar vaak mist het overzicht van huidige projecten zowel in de eigen organisatie als bij (strategische) partners, klanten, kennisinstellingen of overheid. Deze gelden als basis om te kunnen samenwerken, laat staan om te zien wat eraan komt in de markt of nieuwe afspraken te maken het liefst cross industrieel.Overheid heeft daarnaast de behoefte om nog meer samen te werken met bedrijven. Waar liggen hun behoeftes, problemen maar vooral kansen in samenwerking? Ook daar staat of valt het met de juiste informatie voorhanden hebben, en open communicatie. Dit, zonder dat de angst van ‘big brother is watching you’ heerst en andere vooroordelen die kennisinstellingen en bedrijven hebben met overheden. Meer samenwerking tussen Overheid en Kennisinstellingen/Bedrijven/Media met als doel: -Inzichtelijkheid van lopende projecten op een online platform en weten wat er speelt en daarop participeren; -Inspringen in trends in ontwikkeling en zo meer co-creatie en samenwerking; -Regelgeving en wetgeving meer laten samensmelten met vroege ontwikkelingen en innovaties door meer open communicatie en samenwerking. Doel: “Kan Syneratio een technische en economisch waardevolle module toevoegen aan haar producten, met als output een toegepaste versie van een Quadruple Helix </t>
    </r>
    <r>
      <rPr>
        <rFont val="Calibri"/>
        <b val="false"/>
        <i val="true"/>
        <strike val="false"/>
        <color rgb="FF000000"/>
        <sz val="11"/>
        <u val="none"/>
      </rPr>
      <t xml:space="preserve">(Bedrijven | Overheid | Kennisinstelling + Media)</t>
    </r>
    <r>
      <rPr>
        <rFont val="Calibri"/>
        <b val="false"/>
        <i val="false"/>
        <strike val="false"/>
        <color rgb="FF000000"/>
        <sz val="11"/>
        <u val="none"/>
      </rPr>
      <t xml:space="preserve"> samenwerkings module (QHS-Module)?” Dit project zal zich richten op voornamelijk de topcluster Agri Food en High Tech Systems &amp; ICT (cross-overs).  </t>
    </r>
  </si>
  <si>
    <t>Active Inertial Damper</t>
  </si>
  <si>
    <t>Mecal Semiconductor Product Development</t>
  </si>
  <si>
    <t>De Witbogt 17, 5652 AG, Eindhoven</t>
  </si>
  <si>
    <t>www.mecal.eu/</t>
  </si>
  <si>
    <t>Aangezien de precisieapparaten voor onder andere lithografie en medische toepassingen steeds nauwkeuriger worden, worden ook de eisen die gesteld worden aan de maximaal toegestane trillingen steeds stringenter. In dit haalbaarheidsonderzoek wil Mecal Semiconductor Product Development (SPD) onderzoeken of de trillingen kunnen worden weggenomen middels een Active Inertial Damper (AID). Met dit systeem zou het mogelijk moeten worden om de gehele vloer "stil te zetten" zodat het precisieapparaat ook stilstaat. Het principe van de AID is enigszins vergelijkbaar met anti-geluid en tuned mass dampers die in specifieke gevallen gebruikt worden om trillingsproblemen op te lossen. De AID is beter geschikt om trillingsproblemen in onder andere chipfabrieken, medische laboratoria en precisie chirurgie wereldwijd op te lossen. De AID zal door de actieve besturing niet beperkt worden tot het dempen van 1 frequentie, hetgeen een belangrijke beperking is van tuned mass dampers, maar kan meerdere frequenties verwerken. 32 De haalbaarheidsstudie richt zich op de volgende technische en economische knelpunten:  Het is een uitdaging om een breed spectrum aan trillingen te meten en compenseren.  Inzetten van de anti-trilling moet op het juiste moment gebeuren om het gewenste effect te bereiken.  Het opwekken van een trilling in een vloer vereist veel massa, de uitdaging het zoeken naar een oplossing waar met zo min mogelijk massa een zo groot mogelijk spectrum aan trillingen gereduceerd kan worden.  Ontwikkeling van een nieuwe trillingdemper vergt veel manuren en investering in materiaalkosten, aangezien het potentieel nog niet bewezen is brengt dit economisch risico met zich mee. De doelstelling van het project is het onderzoeken van de haalbaarheid van een te ontwikkelen systeem dat trillingen (met uiteenlopende frequenties en amplitudes) in de vloer kan opheffen door middel van het actief genereren van 'anti-trillingen'.</t>
  </si>
  <si>
    <t>Meatless, van beperkte houdbaarheid naar een lang houdbaar product</t>
  </si>
  <si>
    <t>Meatless BV</t>
  </si>
  <si>
    <t>Gebr. Spykerstraat 1, 4462 GJ, Goes</t>
  </si>
  <si>
    <t>www.meatless.nl/</t>
  </si>
  <si>
    <t>Sinds 2006 produceert Meatless een plantaardige vezel die in toenemende mate wordt ingezet in de voedselindustrie voor de vervanging van vlees en/of vet. Naast vegetarische toepassingen is de vezel vooral ook geschikt om een deel vlees in samengestelde vleesproducten te vervangen. Hierdoor wordt een aanzienlijk lagere milieu-impact bereikt (Bron: Blonk et al 2008, 2010 en 2015) en kunnen vleesproducten gezonder gemaakt worden met minder vet, minder calorieën en minder cholesterol. Product en productiewijze zijn wereldwijd uniek. Een nadeel is dat de vezel bevroren moet worden om deze houdbaar en transportabel te maken. Zowel energietechnisch als logistiek is dit niet wenselijk. Met name in landen met een gebrekkige infrastructuur levert dit problemen op, voor bestemmingen buiten Europa is het bovendien niet efficiënt (en daardoor erg kostbaar) om diepgevroren te transporteren. Sinds 2013 zet Meatless in op de ontwikkeling van een zogenaamde gedroogde versie van haar producten. De gedachte is om de vezel te drogen zodat het watergehalte daalt van 79% naar &lt;12%. Om het idee te testen werden in de afgelopen jaren pilotmachines gebouwd van een steeds groter formaat die Meatless de nodige praktische kennis verschaften om het idee van een gedroogde versie niet alleen technisch, maar ook economisch haalbaar te maken. Uit de ontwikkeling in de afgelopen twee jaren kan de conclusie worden getrokken dat het technisch mogelijk is om een gedroogde versie van de vezel te produceren. Echter, er zijn specifiek voor de opschaling tot productieniveau forse knelpunten, die moeten worden opgelost. De twee belangrijkste zijn onregelmatige droging en het hoge energiegebruik. Beiden zijn cruciaal om een economisch verdienmodel te ontwikkelen en op basis daarvan de productie te kunnen opschalen. In de ontwikkelingsprojecten tot nu toe is het niet gelukt om deze knelpunten op te heffen. Hiervoor zijn nader onderzoek en testen noodzakelijk, mogelijk moeten verdere pilotopstellingen worden gebouwd. </t>
  </si>
  <si>
    <t>PROJ-00162</t>
  </si>
  <si>
    <t>Haalbaarheid ontwikkeling prototype Droogmachine</t>
  </si>
  <si>
    <t>Holding Geho B.V.</t>
  </si>
  <si>
    <t>Elmpterbaan 11, 6071 AD, Swalmen</t>
  </si>
  <si>
    <t>Swalmen</t>
  </si>
  <si>
    <t>Doel is om de technische en economische haalbaarheid te onderzoeken van de ontwikkeling van een innovatieve droogmachine die op grote(re) schaal agrofood producten kan drogen op een temperatuur &lt; 40 graden, waarbij de celstructuur blijft behouden en daarmee ook smaak, kleur en inhoudsstoffen. De innovatieve droogtechniek is gebaseerd op de toepassing van een vacuüm tank (voor comprimatie), die wordt gepositioneerd in een magnetron. De radiografische golven van de magnetron zorgen voor een versnelling van het proces. Hierdoor kan op een lage temperatuur gedroogd worden, waardoor smaak, kleur en inhoudsstoffen behouden blijven en geen karemellisatie optreedt. Voor de ontwikkeling van een droogmachine die grotere hoeveelheden product en zelfs bulk zou kunnen verwerken zijn de volgende technische risico’s benoemd: De verhouding van vier cruciale variabelen (vermogen, temperatuur, diepte van vacuüm en tijd); De besturing van de droogmachine; Het vulsysteem. Onderzoek naar de economische haalbaarheid maakt deel uit van dit project. Wat wel gezegd kan worden is dat het economisch perspectief van een droogmachine voor agrofood producten waarbij de celstructuur behouden blijft, een disruptieve innovatie is. De voorgenomen activiteiten zijn: Onderzoeken van de technische haalbaarheid;Ontwikkeling van een prototype; IP-onderzoek; Onderzoeken van de economische haalbaarheid. De projectactiviteiten passen binnen de innovatieprogramma’s van de topsectoren Agro &amp; Food, High Tech Systemen &amp; Materialen en Tuinbouw &amp; Uitgangsmaterialen.</t>
  </si>
  <si>
    <t>Innovatieve Middenmotor Technologie voor elektrische fietsen</t>
  </si>
  <si>
    <t>Advancing Technologies B.V.</t>
  </si>
  <si>
    <t>Advatech (AT) is een onafhankelijk aandrijftechnologie expertise centrum, opgericht in 2005 en gevestigd  op de High Tech Campus in Eindhoven (Nederland) sinds 2013. Advatech wil een tweede marktsegment, de e-bike markt, bereiken met een innovatief aandrijfproduct naast de high-end fietsmarkt waar het momenteel in actief is. Het transmissieproduct dat uit de haalbaarheidsstudie naar voren is gekomen wil Advatech samen met de productiepartijen in de regio toeleveren aan de internationale TIER1s die een middenmotor systeem verkopen aan de OEMs. Aanleiding voor de haalbaarheidsstudie is de toenemende vraag naar middenmotor aandrijvingen voor elektrische fietsen. Om als leverancier van aandrijflijn technologie onderscheidend te kunnen zijn met een dergelijke middenmotor is het belangrijk om nieuwe functies te kunnen combineren in deze aandrijving. Advatech heeft onderzocht of het technisch en economisch haalbaar is om een innovatief transmissieproduct te integreren in de middenmotor aandrijfunit.  Het haalbaarheidsonderzoek heeft aangetoond dat een specifieke Continue Variabele Transmissie (CVT) technologie toepasbaar is in een middenmotor aandrijfunit voor elektrische fietsen. Deze nieuwe CVT-technologie maakt het mogelijk om de hoge krachten binnen een beperkt volume en met een zeer hoge efficiëntie over te brengen. De technologie voldoet aan de eisen ten aanzien van patenteerbaarheid en is ook geschikt om met gangbare productiemiddelen en toleranties te worden vervaardigd. De resultaten van het haalbaarheidsonderzoek, zijnde patenten, prototypes en een economisch ontwikkel- en terugverdienplan zijn bedoelt voor Advatech, haar productiepartners en voor klanten die vroegtijdig willen investeren in de productontwikkeling. Middels het leveren van innovatieve en baanbrekende aandrijftechnologie voor de e-bike markt maakt Advatech het mogelijk voor zijn klanten de geambieerde marktposities te bereiken.</t>
  </si>
  <si>
    <t>PROJ-00165</t>
  </si>
  <si>
    <t>Verwaarden van Asperge reststromen</t>
  </si>
  <si>
    <t>Teboza B.V.</t>
  </si>
  <si>
    <t>Zandberg 14B, 5988 NW, Helden</t>
  </si>
  <si>
    <t>Helden</t>
  </si>
  <si>
    <t>www.teboza.com/</t>
  </si>
  <si>
    <t xml:space="preserve">Teboza B.V. (een Heldense familieonderneming gespecialiseerd in de teelt van asperges en aspergeplanten) wil een vermarktbaar halffabricaat (aspergeconcentraat) produceren van de aspergeschillen, voetjes en stukken die nu nog als afval worden afgevoerd. In deze reststromen zitten namelijk waardevolle inhoudsstoffen met positieve gezondheidseffecten. Hiermee wordt het bovendien voor Teboza mogelijk om het product asperge voor de volle 100% te gebruiken en een deel van de kringloop hiermee sluitend te maken. Het doel van dit haalbaarheidsonderzoek is dan ook om te haalbaarheid te onderzoeken van het produceren van een vermarktbaar halffabricaat. In dit geval aspergepoeder / -concentraat.De projectactiviteiten zijn opgesplitst in 3 aspecten: 1. Onderzoeken mogelijkheden voor het productieproces 2. Onderzoeken mogelijke eindproducten 3. Marktverkenning Het project sluit aan bij de topclusters Agro-Food en Tuinbouw en Uitgangsmaterialen.De reststromen van asperges vormen een behoorlijke bron aan afval. Alleen al bij Teboza betreft dit 60-100 ton afval per seizoen. Indien de kringloop gesloten wordt door verwaarding van dit restproduct is er dan ook een behoorlijke milieuwinst te behalen. Daarnaast zorgt het voor een aanvullend verdienmodel in deze sector. </t>
  </si>
  <si>
    <t>PROJ-00166</t>
  </si>
  <si>
    <t>Smart Glass in color</t>
  </si>
  <si>
    <t>Color Cntrl Research BV</t>
  </si>
  <si>
    <t>High Tech Campus 32, 5656 AE, Eindhoven</t>
  </si>
  <si>
    <t>www.colorcntrl.com/</t>
  </si>
  <si>
    <t>Color CNTRL Research BV is een bedrijf dat actief is in ontwikkeling en dienstverlening op het gebied van displaytechnologieën. Het bedrijf levert kennis en vermarkt haar zelf ontwikkelde intellectueel eigendom aan derden, waar ze intensief mee samenwerkt. Zo heeft men een grote know how en patentportfolio op het gebied van transparant of reflectief schakelende displays welke bijvoorbeeld gebruikt kunnen worden voor digitale prijslabels. Op basis van haar beeldschermtechnologie gerichte R&amp;D-programma heeft Color control een zeer sterke portfolio opgebouwd met enerzijds enkele fundamentele patenten en anderzijds de knowhow die de doorontwikkeling en vervaardiging van huidige en toekomstige generaties reflectieve displays mogelijk maakt. Een belangrijk nieuw technologiedomein vormt smart glass op basis van het principe van electroosmose. Deze technologie kenmerkt zich door het schakelen tussen een transparante, heldere toestand en een zwarte toestand. Transparant/zwart is goed toepasbaar als zonnewering, CCR wil echter ook een technologie ontwikkelen zodat het glas in kleur uitgevoerd kan worden, goedkoop geproduceerd kan worden en toepasbaar is voor grote panelen. Omdat de technologie nog erg nieuw en onzeker is en er ook op economisch vlak allerlei vragen zijn wil CCR starten met een technische en economische haalbaarheidsstudie.</t>
  </si>
  <si>
    <t>PROJ-00167</t>
  </si>
  <si>
    <t>Haalbaarheidsstudie Dieselblend voor EURO6+/EPA10+</t>
  </si>
  <si>
    <t>www.prinsautogas.com/nl/index.html</t>
  </si>
  <si>
    <t xml:space="preserve">Het rijden op alternatieve brandstoffen zoals LPG en CNG heeft economische en milieu voordelen. Grootverbruikers in de heavy-duty markt zouden optimaal kunnen profiteren van deze voordelen. Om de zekerheid van het bereik met diesel motoren te garanderen maar toch deze voordelen te beiden wil Prins Autogassystemen een dieselblend systeem ontwikkelen waarbij de diesel gemengd wordt met de alternatieve brandstof.Voordat de ontwikkeling van dit systeem van start gaat wil aanvrager eerst de haalbaarheid van het project onderzoeken, zowel op technisch als economisch vlak. Daarbij moet blijken of het systeem geschikt gemaakt kan worden om aan de nieuwste emissienormen (EURO6+/EPA10+) te voldoen. Indien dit lukt zouden de systemen kunnen worden toegepast op de nieuwste generatie trucks waardoor er een aanzienlijk marktpotentieel is voor het systeem. Prins Autogassytemen is toonaangevend op het gebied van de ontwikkeling van alternatieve brandstofsystemen. Met de ontwikkeling van het dieselblend systeem wil Prins Autogassytemen ook op het gebied van de heavy-duty voertuigen een toonaangevende partij worden. De verwachte additionele omzet is +/- €8 miljoen op jaarbasis na een verder ontwikkelingstraject in de komende jaren. </t>
  </si>
  <si>
    <t>PROJ-00168</t>
  </si>
  <si>
    <t>Mega Sized Pouch (MSP)</t>
  </si>
  <si>
    <t>Amplio Futura</t>
  </si>
  <si>
    <t>Victoriedijk 25, 5551 TK, Valkenswaard</t>
  </si>
  <si>
    <t>Valkenswaard</t>
  </si>
  <si>
    <t>De meeste drank wordt vervoerd in flesjes/blikjes en fusten . Echter op dit moment is er nog geen oplossing voor producten die steriel en onder druk in bulk vervoerd dienen te worden zoals bier, bierconcentraten (=High Gravity), citrusconcentraten maar ook melk etc. Huidige vervoersconcepten hebben grote nadelen: de bruto/netto verhouding is erg slecht, er is veel energie en water nodig om de gebruikte verpakking weer schoon te maken en te recyclen. Bij het gebruik van grote tanks zonder MSP zijn de retourkosten voor een lege tank aanzienlijk. Amplio Futura wil op termijn een hoogwaardige meerlaagse mega foliezak (pouch) ontwikkelen die flexibel gebruikt kan worden in diverse maten grote bulk tanks, die eenvoudig door één persoon in een tank - die in een standaard niet gekoelde of gekoelde zeecontainer staat- ingebracht én verwijderd kan worden. Technologisch zijn erg grote onzekerheden ohgv materiaal, materiaalsterkte (wapening), aseptisch (vernietigen ziektekiemen) maken, ontwikkelen van foodgrade vulmateriaal etc, en ontwikkeling van een foliemachine die dergelijke omvang diameter MSP kan produceren. Naast technologische onzekerheden zijn er ook economische onzekerheden: wie zijn de spelers, wat is een mogelijk verdienmodel, wat is een reëel kostprijs, wie zijn mogelijke samenwerkingspartners, wie zijn de concurrenten? Tot slot moeten er ook juridische zaken uitgezocht worden: wat zijn bestaande patenten en merken, is er een patent te vestigen en is dit nuttig, wat voor regelgeving is er, wat moet worden vastgelegd bij samenwerkingen in een (inter)nationaal R&amp;D project. Omdat de technologie nog erg nieuw en onzeker is en er ook op economisch vlak allerlei vragen zijn wil Amplio Futura starten met een technische en economische haalbaarheidsstudie. Indien het project haalbaar is gebleken wil Amplio Futura een (inter)nationaal R&amp;D project initiëren om de MSP en de bijbehorende productiemachine daadwerkelijk te ontwikkelen.</t>
  </si>
  <si>
    <t>PROJ-00170</t>
  </si>
  <si>
    <t>Vering Geïntegreerd over CAN, KAN het?</t>
  </si>
  <si>
    <t>Tractive Suspension B.V.</t>
  </si>
  <si>
    <t>Kovel 1b, 5431 ST, Cuijk</t>
  </si>
  <si>
    <t>Cuijk</t>
  </si>
  <si>
    <t>www.tractivesuspension.com/</t>
  </si>
  <si>
    <t>Tractive Suspension is een jong en innovatief veringsbedrijf, in 2010 opgericht door een aantal ervaren techneuten. Tractive ontwikkelt en levert elektronische veringssystemen voor motorfietsen, snowmobielen en auto’s. We hebben patenten op het gebied van elektronische dempingsregeling, elektronische rijhoogteregeling en sensoren. Wereldwijd heeft Tractive een vooraanstaande plek veroverd bijvoorbeeld bij leveringen aan de enige Europese snowmobielfabriek Lynx in Finland, maar ook als de betere vervangingsdemper bij reismotorfietsen en steeds meer bij auto’s. De Tractive systemen zijn meestal geheel zelfstandig met eigen controle-unit, afstandsbediening en sensoren. Steeds meer bruikbare (sensor)data zoals voertuigsnelheid, acceleratie, stuurhoekverdraaiing, remsignaal, gassignaal is beschikbaar op de Controller Area Network (CAN) van veel voertuigen. Als Tractive deze data zou kunnen gebruiken, dan kunnen betere schokdemper regelingen gemaakt worden die leiden tot meer veiligheid bij behoud van comfort. Doordat de noodzaak wegvalt eigen sensoren met bijvoorbeeld kabels mee te leveren, verlagen de kosten en wordt inbouw eenvoudiger. Meer functie voor de eindklant, een lagere kostprijs voor Tractive, een bijdrage aan SMART MOBILITY, dat moet een doorbraak worden. Echter kan men deze data inlezen en hoe dan, zijn deze data wel voldoende nauwkeurig en reproduceerbaar, is de frequentie wel hoog genoeg, hoe zit het met verschillen tussen sensoren en voertuigmodellen onderling, kan men een regeling ontwerpen die inzetbaar is voor verschillende modellen en voertuigtypes? Dat zijn een aantal van de fundamentele vragen waar Tractive probeert een antwoord op te vinden middels dit haalbaarheidsonderzoek.</t>
  </si>
  <si>
    <t>PROJ-00172</t>
  </si>
  <si>
    <t>Smart Tampo Printing</t>
  </si>
  <si>
    <t>Tampo Techniek Nederland</t>
  </si>
  <si>
    <t>J.F. Kennedylaan 18, 5555 XD, Valkenswaard</t>
  </si>
  <si>
    <t>www.tampotechniek.nl/NL/index.html</t>
  </si>
  <si>
    <t>Tamponprint is een techniek die het mogelijk maakt dat onregelmatig gevormde items bedrukt kunnen worden. Tampondruk (ook wel tampography) is een afdrukproces waarbij een beeld 2-D omgezet kan worden naar 3-D object. Tampondruk is net als offsetdruk een indirecte vorm van drukken. In een vlakke plaat worden verdiepingen gemaakt. Deze verdiepingen worden gevuld met inkt, waardoor deze inkt wordt opgenomen door een gladde en elastische stempel van siliconenrubber (aangezien siliconen inktafstotend zijn). Hierbij wordt de inkt door de tampon overgebracht op het te bedrukken object. Tampondruk wordt gebruikt voor het afdrukken van prints op moeilijk te bedrukken producten. Het wordt in vele industrieën gebruikt zoals medische sector, automotive, promotie branche, kleding, elektronische voorwerpen/apparaten, sportuitrusting en speelgoed. Het kan ook worden gebruikt om functionele materialen zoals geleidende inkten, hechtmiddelen, kleurstoffen en smeermiddelen aan te brengen.  De printplaat is een belangrijk onderdeel binnen het proces. Er zijn twee mogelijke technieken om een plaat te maken. De traditionele techniek werkt met een UV exposure unit en maakt gebruik van foto belichting met film positieven en chemische etsen van een fotopoly-meerplaat. Er kleven veel nadelen aan deze ouderwetse manier van werken: 1. Het is erg arbeidsintensief.  2. Het proces verloopt erg traag. 3. En er worden voor mens en milieu schadelijke chemicaliën gebruikt.Al met al dus een kostbare en vuile manier van werken. Daar staat de zogenaamde "computer to plate" techniek tegenover. Deze vereist een laser graveur waarbij het gaat om laser etsen van een gespecialiseerde polymeer plaat. Deze techniek blijkt tot op heden nog niet in staat om het traditionele werken te vervangen. Tampon Techniek Nederland BV is in 2014 met een high tech bedrijf uit de regio van Eindhoven in contact gekomen (t.w. Metaquip) en heeft vervolgens een idee bedacht om deze nieuwe techniek toch te implementeren. Het eindproduct betreft een nieuw apparaat, die in staat is om door middel van een ‘computer to plate’ methode een grote hoeveelheid prints te kunnen maken tegen een hoge kwaliteit. Het doel van dit project is het uitvoeren van een technische haalbaarheidsstudie om te onderzoeken of het mogelijk is om aan de hand van relatief betaalbare laser technieken volledig metalen braamvrije printplaten te maken. Zodat het beste van twee werelden ontstaat: kwalitatief goede plates die ook voor grotere series inzetbaar zijn en het gemak om direct vanachter de computer de tampo sjablonen te realiseren.Er moet op drie vlakken een technische haalbaarheidsstudie worden uitgevoerd: 1. Procesonderzoek om het maximale resultaat te behalen met een nieuwe polymeer in combinatie met een veel goedkoper laser dat aan zijn grenzen van wat mogelijk is werkt. 2. Het aanpassen van de lasermachine om deze maximale resultaten te waarborgen: omdat het zulke precieze kleine structuren zijn wil je dat een eindgebruiker keer op keer zonder support hetzelfde resultaat kan bereiken. 3. Software om dit laser te bedienen. Dit moet zoveel mogelijk technische handelingen uit het proces weten te halen.Het risico zit hem vooral in de afstemming tussen de materiaal eigenschappen van de polymeren plaatjes en een innovatief laser proces. Maar als we het weten te realiseren, liggen er erg serieuze marktkansen. Ondanks dat het een niche markt is en TTN in Nederland een van de weinig bedrijven is die deze apparatuur verkoopt, zit wel heel de markt te wachten op deze oplossing. Bovendien is het een sterk internationale markt; TTN haalt nu reeds meer dan 50% van hun omzet uit het buitenland. En dit zal alleen maar toenemen.</t>
  </si>
  <si>
    <t>PROJ-00173</t>
  </si>
  <si>
    <t>Vrijwilligers App</t>
  </si>
  <si>
    <t>ISTIA Software</t>
  </si>
  <si>
    <t>Europalaan 2, 5531 BH, Bladel</t>
  </si>
  <si>
    <t>www.istia.nl/</t>
  </si>
  <si>
    <t>Het doel van het project was het toetsen of 4C technologie toepasbaar is voor het slimmer matchen van vraag en aanbod rond vrijwilligers voor ouderenzorg. Door middel van een haalbaarheidsstudie die heeft plaatsgevonden zijn er antwoorden verzameld. Het resultaat uit het onderzoek was dat het haalbaar zou moeten zijn om met 4C technologie een rendabele en slimme controltower te exploiteren voor het slimmer matchen van vraag en aanbod. . Het project valt onder de topsector logistiek.</t>
  </si>
  <si>
    <t>PROJ-00174</t>
  </si>
  <si>
    <t>Zelfklevende tape op basis van polymeren</t>
  </si>
  <si>
    <t>Olympic Holding B.V.</t>
  </si>
  <si>
    <t>Venray</t>
  </si>
  <si>
    <t xml:space="preserve">www.olympic-tape.nl </t>
  </si>
  <si>
    <t>De markt voor zelfklevende tapes is een zeer grote en stabiele markt. Bij de productie van de meeste zelfklevende tapes voor de B2B-markt wordt het meest gebruik gemaakt van milieuvervuilende processen. De kleefkracht van de tape is vaak voldoende op producten met een hoge oppervlaktespanning (bijvoorbeeld metaal, glas en hout). Indien de oppervlaktespanning van het materiaal afneemt, neemt ook de kleefkracht af. Op zogenaamde Low Surface Energy oppervlakten (LSE), dit zijn oppervlakten met een zeer lage oppervlaktespanning, zijn de kleefeigenschappen ronduit slecht. In de industrie worden steeds meer producten gemaakt op basis van LSE-materialen (bijv Teflon). Er zijn op dit moment geen zelfklevende polymeertapes beschikbaar, die goed en langdurig werken op LSE-materialen. Olympic Holding uit Venray wil hier graag inspelen door de ontwikkeling van een high end zelfklevende tape, die milieuvriendelijk kan worden geproduceerd en die uitermate goed hecht op LSE-materialen. De doelstelling van het project is om de (on)mogelijkheden te onderzoeken van de ontwikkeling van een hoge kleefkracht polymeertapes die ook goed kleeft aan LSE-materialen.Het haalbaarheidsproject wordt in eerste instantie uitgevoerd door Olympic Holding. Bij het uiteindelijke ontwikkelingsproject worden wellicht andere partijen (MKB-bedrijven en kennisinstellingen) betrokken. De projectactiviteiten vallen binnen de Topsector Chemie en specifiek Chemistry of Advanced Materials onder programmalijn 2-C Advanced Materials. Het uiteindelijke resultaat is een polymeertape die op milieuvriendelijke wijze geproduceerd kan worden en die kan worden toegepast in de high-end industrie (denk hierbij aan automotive, medische apparatuur en elektronica).</t>
  </si>
  <si>
    <t>PROJ-00175</t>
  </si>
  <si>
    <t>Verlengen houdbaarheid biofertilisers</t>
  </si>
  <si>
    <t>Soil-Tech Solutions BV</t>
  </si>
  <si>
    <t>www.soiltech.nl/pages/nl/home.php</t>
  </si>
  <si>
    <t>Fytaforce zoals dat nu op de markt wordt gebracht zorgt bij afnemers voor een betere gewasgroei, betere bodemstructuur, opbouw van organische stof en een flinke reductie in chemie, dus het product heeft zich al bewezen en gezien het wegvallen van chemische oplossingen voor de land- en tuinbouw is het potentieel van dit product zeer hoog. Maar de grootste beperking van dit product is zijn logistieke complexiteit, omdat het product binnen beperkte tijd getransporteerd en verbruikt moet zijn. De teler moet het nu dus ook meteen toepassen, zodra het product is afgeleverd. Bovendien heeft de tuinder nu veel kosten aan het transporteren van alle leveringen naar een tuinder, iedere week of iedere twee weken. Indien Soil-Tech Solutions BV er in zou slagen om een variant te ontwikkelen die veel langer houdbaar wordt, bv door te koelen of in te vriezen, dan is een tuinder flexibeler in zijn operatie m.b.t. de toepassing van het product (het hoeft niet meteen na aflevering). Echter, indien Soiltech er in slaagt om het product te drogen, dan is het product daarnaast ook nog veel lichter, en geconcentreerder, waardoor de transportkosten per kg enorm gaan dalen. Dit vergroot de potentie van het product tot wereldschaal. Dat is wat Soiltech middels het haalbaarheidsproject beoogt te bereiken, maar het zal niet makkelijk gaan en er zal veel geprobeerd en getest moeten worden, vanwege de verschillende soorten organismen die in het product zitten die het droogproces in voldoende mate moeten overleven.</t>
  </si>
  <si>
    <t>Mechanisatie Zoete aardappel</t>
  </si>
  <si>
    <t>Landbouwbedrijf Remijn</t>
  </si>
  <si>
    <t>Steursweg 2, 4328 NH, Burgh Haamstede</t>
  </si>
  <si>
    <t>Burgh Haamstede</t>
  </si>
  <si>
    <t>De zoete aardappel is een gewas wat zijn oorsprong vindt in Zuid Amerika. Het wordt in Nederland nauwelijks geteeld. Ondanks de naam is het slechts zeer ver weg familie van de gewone aardappel.De vraag naar zoete aardappel is erg aan het stijgen. Als we de herkomst van deze groente bekijken dan zien we dat dit vrijwel altijd om geïmporteerde  groenten gaat. De zoete aardappel wordt geïmporteerd in Europa met de Verenigde Staten als grootste exporteur . De markt voor de zoete aardappelen in Europa is nu nog klein, de totale markt wordt geschat op 80.000 ton. Maar de laatste tien jaar is deze markt met maar liefst 300% gegroeid. Experts zijn het er over eens dat deze markt de komende jaren sterk zal blijven groeien. In eerste instantie op alternatieve (biologische) markten en winkels (reform, Marqt) maar ondertussen is deze groente nu ook meer en meer ‘mainstream’ (oa. AH, Jumbo, Markthal Rotterdam) i te verkrijgen.  Er is weinig ervaring met het gewas. De doelstelling van dit haalbaarheidsproject  is om te bepalen of en hoe de zoete aardappel geteeld kan worden in Zeeland en vermarkt kan worden in de rest van Nederland.  Hierbij wordt gekeken naar technische knelpunten en oplossingen maar ook naar marktmogelijkheden en het toekomstige verdienmodel van de teelt van zoete aardappel. Binnen het project willen we bekijken wat de teeltechnische knelpunten zijn en hoe we die kunnen oplossen.  Hiervoor zijn er een aantal diepte interviews uitgevoerd bijeen aantal experts in Nederland maar ook daar buiten (UK). Tevens is een literatuur onderzoek gedaan naar de mogelijkheden. Ook wordt er gekeken naar de mogelijkheden om de oogst te mechaniseren. Hiervoor is een test uitgevoerd. De testen zijn uitgevoerd samen met adviesbedrijf Delphy en Proefboerderij Rusthoeve. Tevens is gekeken naar marktpotentie samen met een aantal handelaren via de Nederlandse Aardappel Organisatie (NAO). Het gewas wordt daar op locatie geteeld. Hierbij wordt de teelt geoptimaliseerd om ook mechanisch te kunnen oogsten. Teelt lijkt mogelijk te zijn. Rassenkeuze, teeltsysteem hoe dat zo in te richten dat mechanisch oogsten mogelijk is. Anders blijft het handwerk en zit er een grotere doorbraak er niet in. Deze haalbaarheidsstudie past in de topsector Agri &amp; Food en tuinbouw en uitgangsmaterialen.</t>
  </si>
  <si>
    <t>Recycling van kunstgrasmatten</t>
  </si>
  <si>
    <t>Traas en Ovaa Sport B.V.</t>
  </si>
  <si>
    <t xml:space="preserve"> Kedu Polymer Industries BV</t>
  </si>
  <si>
    <t>Noordland 7, 4451 RP, Heinekenszand</t>
  </si>
  <si>
    <t>Heinekenszand</t>
  </si>
  <si>
    <t>www.traasenovaa-sport.nl/</t>
  </si>
  <si>
    <t>Het bevorderen van het hergebruik van kunststoffen uit met name de kunstgrasvelden die professioneel en semiprofessioneel zijn gebruikt in de sport. De focus ligt hierbij op  het hergebruik van het kunstgras met backing. Om gebruikte kunstgras velden weer geschikt te maken als grondstof voor de kunststof verwerkende industrie moeten die grondig schoongemaakt  worden en ontdaan zijn van alle kunststof vreemde substanties. Het grondig reinigen van de matten heeft tot doel een zo schoon mogelijk kunststof te krijgen dat als basis kan dienen voor kwalitatief goed recycle materiaal. De uiteindelijke eigenschappen van het gerecyclede materiaal kan door toevoeging van additieven verder gestuurd worden. De waarde van het gerecyclede materiaal wordt mede bepaald door de eigenschappen die het materiaal heeft en de toleranties waarbinnen dit geproduceerd kan worden. Hiermee wordt het materiaal herontwikkeld. Het kunstgrasveld dat versleten is wordt gerooid en een nieuw veld wordt ervoor in de plaats gelegd. Het versleten veld is vanuit het materiaal oogpunt nog perfect voor hergebruik het moet alleen schoongemaakt worden en weer in korrel vorm gebracht worden. Deze kunststof korrels, ook wel granulaat genoemd, bevatten eigenschappen die goed reproduceerbaar zijn en daardoor geschikt voor hergebruik in hoogwaardige toepassingen. Dit is een multi-disciplinair project, omdat hier verschillende partijen bij betrokken zijn uit uiteenlopende invalshoeken: Traas &amp; Ovaa is gespecialiseerd in het aanleggen van nieuwe sportvelden maar ook in het renoveren van bestaande sportvelden. Traas &amp; Ovaa krijgt dus de versleten velden binnen. Kedu Polymers Industries BV is gespecialiseerd in technische kunststoffen en het recyclen ervan. Deze combinatie heeft ertoe geleid dat, in de toekomst, het “oude”veld niet naar de stort hoeft te worden gebracht, maar als gerecycled kunststof een tweede leven kan krijgen. Traas &amp; Ovaa in samenwerking met Kedu Polymers Industries BV hebben uitgebreid onderzoek verricht naar de technische haalbaarheid door eerst kleinschalige testen uit te voeren en vervolgens een grotere test bij een Machine fabrikant die gespecialiseerd is in het ontwerpen en fabriceren van recycle machines voor de kunststof industrie. De topcluster waar dit zich in afspeelt is uiteraard de kunststof en chemie. Met dit project beogen wij en stimuleren wij het hergebruik van kunststoffen waardoor er minder gebruik hoeft te worden gemaakt van nieuwe materialen wat weer de tot gevolg heeft dat minder fossiele grondstoffen worden gebruikt.</t>
  </si>
  <si>
    <t>Dynamic High Power Converter</t>
  </si>
  <si>
    <t>www.pr-electronics.nl/</t>
  </si>
  <si>
    <t>De toename van decentrale productie van hernieuwbare energie (zoals uit zon-PV, of WKKinstallaties) introduceert stroomfluctuaties in het elektriciteitsnet. Energiebedrijven en netbeheerders dienen deze fluctuaties binnen bepaalde marges te houden. Hierdoor is er een groeiende behoefte aan buffercapaciteit om energievraag-en aanbod beter te reguleren en op elkaar af te stemmen. PRE beoogt hiervoor een oplossing te ontwikkelen en onderzoekt in dit project de haalbaarheid van de Dynamic High Power Converter: een bi-directionele, hoog efficiënte, compacte multipoort convertor die het mogelijk maakt om thuis energie op te slaan in een accu en deze terug te leveren aan het openbare elektriciteitsnet. De innovatie die hieraan ten grondslag ligt betreft de ontwikkeling van een nieuwe elektronica architectuur voor bi-directionele hoog efficiënte multipoort vermogensconversie die met minimale conversiestappen de stroomrichting en het vermogen afstemt op de openbare netspanning. Deze innovatie stelt PRE in staat om de Dynamic High Power Converter als een consumentenproduct te ontwikkelen dat eenvoudig thuis kan worden geïnstalleerd. De resultaten van deze haalbaarheidsstudie zijn bedoeld voor PRE en toekomstige partners en investeerders om een goed onderbouwd besluit te kunnen nemen alvorens het R&amp;D project te starten. Verder zijn de resultaten nodig om de juiste samenwerkingspartner(s) aan te kunnen trekken. De opgedane kennis vormt de basis voor deze besluitvorming. Daarnaast zal bij een positieve uitkomst van dit haalbaarheidsonderzoek de kennis gebruikt worden als basis voor de ontwikkeling van de nieuwe Dynamic High Power Converter. De afgelopen decennia zijn steeds meer consumenten overgestapt op het lokaal opwekken van duurzame energie uit hernieuwbare bronnen, zoals windmolens, zonnepanelen of warmtekoude opslag. De Dynamic High Power Converter maakt het mogelijk voor deze consumenten om de schaarste of surplus aan opgewekte energie lokaal te bufferen (bijvoorbeeld in de accu van een elektrisch voertuig) en dynamisch af te stemmen met de energievraag en –aanbod van het openbare elektriciteitsnet. Voor energiebedrijven en netbeheerders is de Dynamic High Power Converter een welkome oplossing aangezien middels deze innovatie, de teruglevering van energie aan het net kan worden gereguleerd en netinstabiliteit wordt vermeden zonder dat hier hoge investeringen voor nodig zijn om de energie infrastructuur aan te passen.De eerste afzetmarkten worden gezocht in Nederland en Duitsland vanwege het groot aantal consumenten dat zich richt op duurzame energie opwekking op woningniveau. Dit betreft in eerste instantie een potentiële markt voor de verkoop van circa 6000 Dynamic High Power Converters. Power Research Electronics B.V. ontwikkelt, produceert en vermarkt sinds 1984 hoogstaande, innovatieve en duurzame vermogenselektronica. PRE heeft zich in de afgelopen jaren strategisch ontwikkeld als specialist van vermogenselektronica op het gebied van duurzame energie.</t>
  </si>
  <si>
    <t>PROJ-00179</t>
  </si>
  <si>
    <t>Synple haalbaarheidsproject</t>
  </si>
  <si>
    <t>Synple EU b.v.</t>
  </si>
  <si>
    <t>Takkebijsters 3A, 4817 BL, Breda</t>
  </si>
  <si>
    <t>www.synple.eu</t>
  </si>
  <si>
    <r>
      <t xml:space="preserve">Synple heeft als doel om logistieke samenwerking eenvoudig te maken. Synple is een onafhankelijke partij die een samenwerkingsverband faciliteert door middel van een operationeel uitwisselingsmodel. Het Synple platform maakt ongebruikte vrachtwagencapaciteit zichtbaar en verbind dit aan de vraag naar transport capaciteit. Synple past hierbij binnen het thema 4C van de Topsector Logistiek.Van het vrachtverkeer op de Nederlandse wegen rijdt op dit moment tussen de 25% (lange afstand, internationaal) en de 50% (kortere afstanden, nationaal) van de wagens leeg over de weg. Horizontale samenwerking tussen transporteurs onderling kan deze percentages drastisch naar beneden halen.  Er zijn diverse initiatieven geweest (onder andere de CO</t>
    </r>
    <r>
      <rPr>
        <rFont val="Calibri"/>
        <b val="false"/>
        <i val="false"/>
        <vertAlign val="superscript"/>
        <strike val="false"/>
        <color rgb="FF000000"/>
        <sz val="11"/>
        <u val="none"/>
      </rPr>
      <t xml:space="preserve">3</t>
    </r>
    <r>
      <rPr>
        <rFont val="Calibri"/>
        <b val="false"/>
        <i val="false"/>
        <strike val="false"/>
        <color rgb="FF000000"/>
        <sz val="11"/>
        <u val="none"/>
      </rPr>
      <t xml:space="preserve"> projecten, de 4C projecten van Dinalog) die duidelijk de potentie van samenwerking hebben aangetoond. Deze initiatieven zijn echter nog niet opgeschaald naar grote samenwerkingsverbanden. De oorzaak hiervan is enerzijds de complexiteit van de gekozen oplossing en anderzijds doordat men ook commerciële zaken, zoals tarieven, meeneemt in deze modellen. In de beoogde oplossing van Synple worden op basis van relatief eenvoudige logistieke data (postcodes, tijdvenster, lading-classificatie, etc.) logistieke stromen gecombineerd en geoptimaliseerd. Op deze manier zijn logistieke dienstverleners en transporteurs onderling in staat om logistieke stromen uit te wisselen en leeg gereden kilometers te minimaliseren. Synple beoogt daarbij de onderlinge afstemming en afrekening van gemaakte kosten te faciliteren. Met deze werkwijze wordt de concurrentie positie van deelnemende dienstverleners versterkt.</t>
    </r>
  </si>
  <si>
    <t>PROJ-00181</t>
  </si>
  <si>
    <t>FirstBlood</t>
  </si>
  <si>
    <t>Universiteitssingel 50, 6200 MD, Maastricht</t>
  </si>
  <si>
    <t>Onderhavig project moet antwoord geven op de technische en economische haalbaarheid van de voorgenomen ontwikkeling van een multipurpose instrument voor bloedanalyse. De doelstelling van de voorgenomen toekomstige ontwikkeling is om tot een apparaat te komen dat meerdere ziektes kan detecteren op basis van een zeer klein vloeistofvolume, inclusief de daar bijbehorende voorbereidingsstappen.</t>
  </si>
  <si>
    <t>Vitrojet</t>
  </si>
  <si>
    <t>Binnen onderhavig project wil Maastricht Instruments, een spin-off van de Universiteit van Maastricht gericht op de valorisatie van kennis van de universiteit, onderzoeken wat de technische en economische haalbaarheid is van een voorgenomen ontwikkeling die op geheel nieuwe concepten zal moeten worden geschoeid. Maastricht Instruments is voornemens om een zeer nauwkeurig, automatisch systeem te ontwikkelen voor het prepareren van een sample voor cryo-elektronen microscopie. Het voorbereiden van een sample bestaat uit verschillende stappen waarbij nauwkeurigheid van groot belang is. Maastricht Instruments heeft bijna tien jaar geleden de Vitrobot ontwikkeld, inmiddels uitgewerkt tot de Vitrobot Mark IV waarbij de grenzen van de huidige kennis zijn bereikt. Een verdere extrapolatie van de bestaande kennis is echter niet aan de orde om de grenzen te kunnen overschrijden. Er zal ingezet moeten worden op geheel andere conceptuele benadering en dus ook nieuwe technologieën. Indien het haalbaar wordt bevonden de technieken in te zetten voor de ontwikkeling van het nieuwe disruptieve systeem, zal de nieuwe sample preparatietechniek veel nauwkeuriger, efficiënter en reproduceerbaarder worden en kunnen tevens veel meer soorten biologische monsters onderzocht worden.</t>
  </si>
  <si>
    <t>PROJ-00327</t>
  </si>
  <si>
    <t>Haalbaarheidsstudie - 4C4Fast</t>
  </si>
  <si>
    <t>Synple EU BV</t>
  </si>
  <si>
    <t>http://synple.eu/</t>
  </si>
  <si>
    <t>In het 4C4Fast-haalbaarheidsonderzoek wordt gevolg gegeven aan de oproep van de Topsector Logistiek tot het onderzoeken en oprichten van vernieuwende 4C concepten. Het onderzoek richt zich op het opzetten van een Cross Chain Control Center (4C) voor logistieke partijen in de “Fast Moving Consumer Goods” (FMCG) sector. De deelsector FMCG staat bekend als een snelle, complexe en veeleisende sector als het gaat om transport. Op basis van gesprekken met grote logistieke dienstverleners uit Noord-Brabant, is in kaart gebracht waar een 4C voor deze sector aan zou moeten voldoen. Bekende knelpunten als vertrouwen, behoud van controle en return on investment komen in dit licht naar voren. Zodoende zijn een aantal haalbaarheidsvragen opgesteld met betrekking tot de economische, technische en organisatorische haalbaarheid van een innovatief model voor een 4C, specifiek voor deze FMCG sector. Het doel van het beantwoorden van deze vragen is om te onderzoeken of de beoogde 4C in een vervolgproject daadwerkelijk opgericht kan worden. Alvorens partijen hier een toezegging kunnen doen willen zij inzicht hebben in de business case en de technische haalbaarheid gezien hun specifieke systemen en hun organisatie.Voor het vervolgproject is het essentieel om helder te hebben wat de risico’s van de knelpunten zijn en wat de mogelijke oplossingsrichtingen kunnen zijn, alvorens de beslissing wordt genomen het vervolgproject 4C4Fast door te zetten.</t>
  </si>
  <si>
    <t>PROJ-00329</t>
  </si>
  <si>
    <t>Geslagen en gecoat Dyneema</t>
  </si>
  <si>
    <t>EuroFibers B.V.</t>
  </si>
  <si>
    <t xml:space="preserve">Lage Brugweg 11A, 5759 PK, Helenaveen </t>
  </si>
  <si>
    <t xml:space="preserve">Eurofibers B.V, gevestigd in Maastricht, is voornemens een nieuwe techniek te ontwikkelen voor het produceren van sterke, lichte en duurzame naaigarens en vislijnen op basis van de geslagen Dyneema® vezel. Eurofibers is het enige bedrijf ter wereld dat Dyneema® kan coaten, door middel van een zelf ontwikkelde techniek. In onderhavig haalbaarheidsproject zal de technische en economische haalbaarheid worden onderzocht van de voorgenomen ontwikkeling, wat moet leiden tot een go/no-go beslissing. </t>
  </si>
  <si>
    <t>Hogere oogstopbrengst en smaakverbetering van blauwe bessen onder invloed van LED-stuurlicht</t>
  </si>
  <si>
    <t>Leds Grow B.V.</t>
  </si>
  <si>
    <t xml:space="preserve">Mariendonkstraat 25, 5154 EG, Elshout </t>
  </si>
  <si>
    <t>Helenaveen</t>
  </si>
  <si>
    <t>http://leds-grow.com/</t>
  </si>
  <si>
    <t>In dit haalbaarheidsproject onderzoekt Leds Grow B.V. de haalbaarheid van de ontwikkeling van een fundamenteel nieuwe blauwe bessenteelttechniek. Leds Grow B.V. is namelijk voornemens de processen in de groei van blauwe blessen middels stuurlicht te beïnvloeden door lichtkleur, anders dan fotosynthese. Bladstrekking groei kan bijv. versneld worden door een betere lichtonderschepping. Binnen de agrarische sector wordt in sommige gewassen al gebruik gemaakt van stuurlicht, met name door de opkomst van LED-armaturen. Met behulp van LED-armaturen is het namelijk mogelijk om een bepaald spectrum aan licht te bieden.  Specifieke lichtkleuren en/of golflengtes zijn overwegende factoren die een rol spelen bij de groei van plantgewas. Binnen de blauwe bessenteelt wordt op dit moment nergens in de wereld gebruik gemaakt van deze techniek. Middels dit haalbaarheidsonderzoek bestudeert Leds Grow zowel de technische als economische haalbaarheid van stuurlicht als nieuwe teeltmethode bij blauwe bessenteelt. Technische haalbaarheid speelt een grote rol binnen dit onderzoek. Er wordt onderzocht (1) bij welke temperatuur en licht combinaties de bessen het hardst groeien, (2) welke type en kleur licht het beste resultaat boeken, (3) hoe de verschillende groeifasen reageren op het licht, (4) hoe de verschillende rassen bessen reageren op het stuurlicht, én tot slot, (5) wat de gevolgen zijn voor een eerdere bloei-inductie. Economische haalbaarheid is echter ook niet onbelangrijk. De vraag speelt of er wel behoefte is aan Nederlandse bessen welke meerdere malen per jaar kunnen worden aangeboden dankzij eerdere bloei-inductie middels stuurlicht. Ook het gevolg voor de import-/exportmarkt voor Nederland is niet onbelangrijk en wordt daartoe onderzocht. Het doel van dit haalbaarheidsproject is daarom niet alleen het onderzoeken en, a.g.v. hiervan, het beïnvloeden van blauwe bessenteelt middels stuurlicht maar ook het vergaren en verspreiden van kennis op het gebied van gewasreacties op stuurlicht, om dit vervolgens te koppelen aan praktische toepassingen voor de blauwe bessenteelt. Door het uitvoeren van deze haalbaarheidsstudie worden de zonet genoemde vraagstukken inzichtelijk gemaakt en daarmee getracht zoveel mogelijk onzekerheden weg te nemen.</t>
  </si>
  <si>
    <t>PROJ-00341</t>
  </si>
  <si>
    <t>Voorraadbeheer door Data Science</t>
  </si>
  <si>
    <t>Optiply BV</t>
  </si>
  <si>
    <t>Dynamoweg 3, 4382 WZ, Vlissingen</t>
  </si>
  <si>
    <t>http://optiply.nl/</t>
  </si>
  <si>
    <t>Optiply is in september 2015 opgericht, om webshops te helpen in hun continue worsteling met wat, wanneer en hoeveel te bestellen. In samenwerking met prof.dr. A.G. de Kok van de TU/e en TKI Dinalog, heeft Optiply een algoritme ontwikkeld dat gebruik maakt van de klassieke bevoorradingsmodellen. Deze modellen zijn al tientallen jaren nauwelijks veranderd en geven allemaal inkoopadvies op basis van historische verkoopdata. Wat heb ik eerder verkocht en hoe kan ik op basis van deze gegevens voorspellen wat ik moet gaan inkopen?Het grote nadeel aan het gebruik van enkel interne data is dat je per definitie ‘in de achteruitkijkspiegel’ kijkt en dus altijd een beperkt vermogen hebt om snel en adequaat te reageren laat staan anticiperen op veranderingen in je omgeving. Vooral voor “long tail” producten (groot deel van het assortiment met weinig afzet) leiden deze klassieke modellen niet tot betrouwbare inkoopadviezen. De ondervindingen met de implementatietrajecten bij ons huidige klanten van het klassieke bevoorradingsmodel met daarnaast de input van de TU/e heeft Optiply doen concluderen dat de introductie van externe databronnen binnen bevoorradingsmodellen een oplossing voor dit probleem kan zijn en nog onontgonnen terrein is.Door het toevoegen van externe databronnen wordt het mogelijk om te anticiperen in plaats van te reageren op veranderingen in de omgeving; naast de ‘achteruitkijkspiegel’ is er nu ook ‘een blik door de voorruit’ mogelijk. Dit leidt bij de webshops tot grote voorraadbesparing en een reductie in de nee-verkopen, spoedbestellingen en incourante voorraad. Daarnaast zorgt een data gedreven manier van inkopen tot een efficiënter inkoopproces. Hierdoor kunnen ze de concurrentiestrijd met de grote spelers blijven aangaan en zal het e-commerce landschap geen consolidatieslag zien, zoals bij de supermarkten waar enkele grote partijen de markt domineren. Tegelijkertijd wordt het mogelijk efficiënter te vervoeren tussen de leverancier en de webshops, wat over de gehele keten tot grote voordelen leidt.De economische en technische haalbaarheidsvraag hiervan is veelomvattend. De technische hordes die we hierbij moeten nemen bestaan uit twee soorten: hordes bij de IT infrastructuur en hordes aan de kant van het algoritme. Voor de infrastructuur is het geautomatiseerd en schaalbaar ontsluiten van de externe data de grote uitdaging. Er zal voor vele verschillende bronnen (bv. Google Analytics, weerdata) per klant een geautomatiseerd proces ingericht moeten worden dat betrouwbaar loopt. Zoals voor te stellen gaat het hier al snel om duizenden verschillende datastromen die onafhankelijk van elkaar moeten lopen, dit brengt enorme complexiteit met zich mee. Daarnaast zijn er hordes voor wat betreft het algoritme: welke data heeft voorspellende waarde, hoe reageren deze voorspellingen op veranderingen in de omgeving en op welke manier is de uiteindelijke introductie binnen de klassieke bevoorradingsmodellen het beste te realiseren?Het economisch vraagstuk richt zich op de kosten van bijvoorbeeld het real-time ontsluiten van de externe data, is het mogelijk om de IT infrastructuur kostenefficiënt neer te zetten en wat levert dit onze klanten nou precies op? Via een aantal pilots willen we de haalbaarheid en de opportuniteit in de praktijk met klanten gaan achterhalen. Met dit haalbaarheidsproject willen we de objectief en rationeel in kaart brengen wat de financiële en technische risico’s zijn en wat dit kan opleveren voor onze klanten en Optiply zelf. Als deze haalbaarheidsstudie een positief resultaat heeft zal de vervolgstap zijn om het product te industrialiseren en in productie te brengen, dit zal door Optiply zelf gedaan worden. Omdat de oplossingsrichtingen objectief geïdentificeerd zullen zijn door middel van deze haalbaarheidsstudie zullen de kansen van slagen van deze laatste stap erg groot zijn. Het eindproduct vormt een zeer interessante propositie voor e-commerce partijen om sneller te reageren op hun steeds sneller veranderende omgeving en zo concurrerend te blijven. Optiply krijgt hiermee een kans om zowel nationaal als internationaal onderscheidend te zijn ten opzichte van andere partijen in de markt.</t>
  </si>
  <si>
    <t>PROJ-00343</t>
  </si>
  <si>
    <t>Aandrijftechniek Autosamplers</t>
  </si>
  <si>
    <t>Applied Instruments B.V</t>
  </si>
  <si>
    <t>Houtstraat 56, 6102 BK, Echt</t>
  </si>
  <si>
    <t>http://www.applied-instruments.com/</t>
  </si>
  <si>
    <t>Doelstelling van onderhavig project is het antwoord geven op de verschillende vragen met betrekking tot de technische en economische haalbaarheid van de voorgenomen ontwikkeling van nieuwe aandrijftechniek voor toepassing in een nieuwe generatie autosamplers. Het belangrijkste resultaat van dit haalbaarheidsproject is het verkrijgen van voldoende informatie voor het kunnen nemen van een go/no-go beslissing voor de vervolg ontwikkeling. Door het in kaart brengen van de technische en economische sterke en zwakke punten en de kansen en risico’s van het project kan een weloverwogen besluit genomen worden of er tot ontwikkeling van deze technisch risicovolle ontwikkeling wordt overgegaan.Doel van dit project is om te onderzoeken welk lineair aandrijfprincipe het best geschikt is voor gebruik in robots voor chemisch analytische toepassingen, zogenaamde samplers. Concurrentie op de internationale markt bepaalt dat de prijs/prestatie verhouding van deze producten op termijn omhoog moet. Dit vergt hoogwaardige technologieën voor de bewegende delen van de robot en de bijbehorende aandrijftechniek. In de huidige generatie robotica wordt nog klassieke aandrijftechniek gebruikt, wat de nodige nadelen met zich meebrengt op gebied van prestaties, onderhoudsvriendelijkheid en marktpotentie.Doorgaan met de huidige technologie zal niet de benodigde grensverleggende verbeteringen brengen, derhalve wordt in dit haalbaarheidsonderzoek onderzocht op welke nieuwe principes een nieuwe generatie autosamplers ontwikkeld kan worden, gebaseerd op wezenlijk andere aandrijftechnieken. Daarnaast is er een groeiende vraag naar optimale Total Cost of Ownership (TCO). Dit vertaalt zich, naast een attractieve aanschafprijs, in optimalisatie van de onderhoudskosten (zowel preventieve als correctieve). De noodzaak tot onderhoud van de huidige generatie samplers hangt voor een belangrijk deel samen met het feit dat het instrument veel bewegingen maakt.Hierdoor is het bedrijfszekerder en onderhoudsvriendelijker maken een inherent deel van de toekomstige ontwikkeling en vormt de ontwikkeling een crossover met de Topsector Maintenance. De uitkomsten van dit project dragen bij aan de toekomstige ontwikkeling van komende generaties robotica.</t>
  </si>
  <si>
    <t>Gezond Gamen met Astma</t>
  </si>
  <si>
    <t>Wind Tales B.V.</t>
  </si>
  <si>
    <t>Hertog van Gelresingel 27, 5961 TB, Horst aan de Maas</t>
  </si>
  <si>
    <t>Echt</t>
  </si>
  <si>
    <t>http://www.medtechgames.com/medtechgames.com/windtales/</t>
  </si>
  <si>
    <t>Wind Tales is actief in de markt van serious en applied games en specifiek in de markt voor patiënten met cystic fibrosis (taaislijmziekte) met de ontwikkeling van de game ‘Wind Tales’. Wind Tales wordt gemaakt voor dagelijkse ademhalingsoefeningen en –therapie. Lage compliance, oftewel lage therapietrouw is een heel groot probleem voor veel patiënten, vaak is deze niet hoger dan 30%. Wind Tales beoogt met de aangeboden oefeningen, in de vorm van een attractief videospel en bijbehorende ademhaling-gestuurde controller, de therapietrouw enorm te verhogen met een groot positief effect op de longfunctie en kwaliteit van leven.Wind Tales is een jong bedrijf met een visie om voor chronische patiënten met een longziekte oplossingen te bieden. Op basis van onze ervaringen met cystic fibrosis willen we ook voor kinderen met astma goede oefeningen aan gaan bieden via een serious game. Hiervoor willen we het markteconomisch potentieel in de internationale astma markt onderzoeken, de behoeften van de gebruikers inventariseren en analyseren om vervolgens een project te starten dat zich richt op deze markt.</t>
  </si>
  <si>
    <t>PROJ-00351</t>
  </si>
  <si>
    <t>DELSENI®</t>
  </si>
  <si>
    <t>Mito Medical Products B.V.</t>
  </si>
  <si>
    <t>Horst aan de Maas</t>
  </si>
  <si>
    <t>Onderzoeken van de technische en economische haalbaarheid van een nieuw te ontwikkelen product: de DELSENI®. Dit moet een mobiel borstkanker-meetinstrument worden, voor snel, pijnloos en non-invasief screenen van borsten op borstkanker. Via geavanceerde technologie, gebaseerd op het detecteren van vasculariteit (bloedvatvorming) worden verdachte plekken in de borst meetbaar en gedetecteerd. Na het bewerken van de verzamelde data met een algoritme, wordt bepaald of de verdachte plekken aanleiding zijn voor verder onderzoek naar borstkanker. De doelgroep bestaat in eerste instantie uit vrouwen jonger dan 50 jaar in Nederland en Duitsland.</t>
  </si>
  <si>
    <t>PROJ-00353</t>
  </si>
  <si>
    <t>De slimme waterzuivering</t>
  </si>
  <si>
    <t>VAM WaterTech</t>
  </si>
  <si>
    <t>Nemelaerstraat 29, 5076 AP, Haaren</t>
  </si>
  <si>
    <t>Borssele</t>
  </si>
  <si>
    <t>Dit project moet antwoord geven op de technische en economische haalbaarheid van de voorgenomen ontwikkeling van een techniek waarmee het mogelijk moet worden dat waterzuiveringsinstallaties autonoom het proces monitoren en bijsturen op basis van o.a. kunstmatige intelligentie waarbij de kennis, expertise en ervaring van een menselijke operator worden vervangen.</t>
  </si>
  <si>
    <t>PROJ-00359</t>
  </si>
  <si>
    <t>RP2Box: Realtime Plant Passport Box</t>
  </si>
  <si>
    <t>Schoenmakers Group B.V.</t>
  </si>
  <si>
    <t>Helftheuvelweg 11, 5222 AV, s-Hertogenbosch</t>
  </si>
  <si>
    <t>http://www.fittonia.nl/</t>
  </si>
  <si>
    <t>Schoenmakers is wereldleider op het gebied van het kweken van de Fittonia, een schaduwrijke kamerplant. Schoenmakers heeft de visie en ambitie om te kunnen ‘communiceren met de plant’ om daarmee plantgroei, -kwaliteit en resistentie real time op plantniveau te sturen. In dit project gaat Schoenmakers als eerste sierteler derhalve de haalbaarheid onderzoeken van metingen en Big Data analyse voor dit specifieke doel.De RP2Box (Realtime Plant Passport Box) moet de kweker in staat gaan stellen om realtime, non-destructief en contactloos de activiteit ín de plant te meten en daarmee de endogene factoren zodanig aan te kunnen passen dat directe sturing van de activiteit in de plant mogelijk is. Dit levert aanzienlijke besparingen op in uitval, energieverbruik en zorgt voor een toename van de productie-efficiëntie (‘meer en beter met minder’).Dit project sluit aan bij thema 1: ‘Meer en beter met minder,’ van de topsector Tuinbouw &amp; Uitgangsmaterialen. Tevens sluit dit project aan bij de ambitie die de topsectoren Agro &amp; Food, Tuinbouw &amp; Uitgangsmaterialen, High Tech Systems en Materials en team ICT gesteld hebben in het HighTech to Feed the World (HT2FtW) waarbij technologische ontwikkelingen op het gebied van data-analyse (big data), systeemarchitectuur en integratie de agri &amp; food en tuinbouw &amp; uitgangsmaterialen slimmer en preciezer maken.</t>
  </si>
  <si>
    <t>PROJ-00361</t>
  </si>
  <si>
    <t>Green flag inside – Hijs de groene vlag</t>
  </si>
  <si>
    <t>Value Engineers</t>
  </si>
  <si>
    <t>Rudonk 2, 4824 AJ, Breda</t>
  </si>
  <si>
    <t>http://value-engineers.eu/nl/welkom/</t>
  </si>
  <si>
    <t>Bedrijven in Nederland en Europa vervoeren veel goederen via containers. De overslag van containers in Nederlandse zeehavens is in 2014 met 9 procent gestegen. Het containervervoer maakt een steeds groter deel uit van de zeevaart van en naar Nederland. De totale aan- en afvoer van goederen steeg het afgelopen jaar met 2,3 procent tot 570 miljoen ton (Bron: CBS). Veel van deze containers worden vervolgens verder vervoerd per vrachtwagen middels het wegennetwerk. Wanneer de lading is gelost rijden veel van deze vrachtwagens met lege containers direct terug naar de haven. Rederijen verplichten transportbedrijven namelijk om containers binnen 5 dagen naar de haven te retourneren. Hiermee kunnen rederijen verzekeren dat een zeeschip altijd met een retourlading vertrekt. Vanuit de klimaatdoelstellingen die zijn vastgesteld in Parijs heeft de transportsector de opdracht om haar CO2-emissie te verlagen met 50% voor 2050.Een oplossing die een grote bijdrage kan leveren aan het behalen van deze doelstelling is te vinden in het verhogen van de efficiëntie van de transportsector (niveau 1 binnen het Deep Decarbonisation Pathways Program). Deze efficiencywinst is te bereiken door de beladingsgraad te verhogen voor containertransport. Value Engineers (VE) beoogt hiertoe een haalbaarheidsstudie uit te voeren naar een oplossing die de efficiëntie van containertransport drastisch kan verhogen. Als oplossingsrichting beoogt VE het project ‘Groene vrachtbrief’ uit te werken. Door chauffeurs of planners ‘een groene vlag te laten hijsen’ bij het indienen van de digitale vrachtbrief willen we het mogelijk maken om op nieuwe manieren lading bij te plaatsen. Binnen deze haalbaarheidsstudie onderzoekt en ontwerpt VE een innovatief proces om invulling te kunnen geven aan deze scenario’s.De doelstelling van deze haalbaarheidsstudie is om een gefundeerde GO/NO GO beslissing te kunnen maken voor het vervolgtraject. Hiervoor wilt VE inzicht krijgen in zaken als marktpotentie, acceptatie, technische haalbaarheid en wet en regelgeving. Ook zal het duidelijk moeten worden of dit vervolgtraject geheel of gedeeltelijk intern ontwikkeld kan worden of dat er zaken uitbesteed moeten worden.Het vervolgtraject zou bestaan uit het ontwikkelen van een gratis digitale marktplaats waar bedrijven hun lege capaciteit aan kunnen bieden.</t>
  </si>
  <si>
    <t>Permanente vloeistofdichte monitoring voor tankstations</t>
  </si>
  <si>
    <t>Texplor Benelux B.V.</t>
  </si>
  <si>
    <t>Kievitsven 42, 5249 JJ, Rosmalen</t>
  </si>
  <si>
    <t>http://www.texplor.nl/</t>
  </si>
  <si>
    <t>Dit project moet antwoord geven op de technische en economische haalbaarheid van de voorgenomen ontwikkeling van een geo-elektrisch systeem. Dit systeem bestaat uit multi-sensoren voor het detecteren/permanent monitoren van vloeistofdichtheid van tankstationsvloeren en de daaraan verbonden leidingen/riolering tot en met het olie/waterscheidingssysteem. Het is voor Texplor geheel nieuw om een systeem te ontwikkelen dat duurzaam vele jaren preventief lekkage moet opmerken. De bijzondere omstandigheden vergen nieuwe concepten in de ontwikkeling, nieuwe technieken en oplossingen.Momenteel wordt de lekdetectie incidenteel gedaan en is het een momentopname. Ook wordt er op enkele plekken gemeten, terwijl er in een benzinestation veel systemen zitten die gekoppeld zijn aan de riolering, bijvoorbeeld de wasstraat. Het probleem van vervuiling bij tankstations is een wereldwijd probleem. Indien Texplor in staat is om een geschikt geo-elektrisch systeem te ontwikkelen dan is de potentiële markt veel breder dan Nederland. Dit haalbaarheidsonderzoek moet uitwijzen of Texplor deze ontwikkeling kan opstarten door zowel de technische als economische vraagstukken omtrent de ontwikkeling in kaart te brengen en te analyseren. Het resultaat zal een go/no go beslissing zijn op de ontwikkeling van een systeem voor Permante vloeistofdichte monitoring voor tankstations.</t>
  </si>
  <si>
    <t>PROJ-00371</t>
  </si>
  <si>
    <t>MAPLe Home</t>
  </si>
  <si>
    <t>Novuqare</t>
  </si>
  <si>
    <t>Oosthavendijk 7, 4493 BK, Kamperland</t>
  </si>
  <si>
    <t>Rosmalen</t>
  </si>
  <si>
    <t>http://www.novuqare.com/</t>
  </si>
  <si>
    <t>Bekkenbodemdisfuncties leiden tot incontinentie en vormen een groot medisch probleem waar de westerse wereld tot nog toe geen goed antwoord op heeft. Alleen al in Nederland zijn circa 750.000 mensen die dagelijks last hebben van urine-incontinentie, terwijl het aantal mensen met ontlastingsincontinentie geschat wordt op 100.000. Het aantal gevallen van bekkenbodemdisfuncties in Europa ligt op een veelvoud hiervan.Buiten de grote gevolgen voor deze aandoening op het dagelijkse leven van patiënten, zijn ook de hiermee gepaard gaande zorgkosten enorm. In 2014 werden de zorgkosten als gevolg van incontinentie in Nederland geschat op € 276.000.000. Om deze zorgkosten te verlagen zijn in de afgelopen jaren meerdere innovatieve oplossingen op de Europese markt verschenen. De meeste innovaties richten zich op behandeling door middel van elektrostimulatie. Steeds vaker komt het voor dat elektrostimulatie wordt geïntroduceerd als methode voor thuisbehandeling, waarbij een specialist (arts of bekkenfysiotherapeut) nog alléén het stukje diagnose op zich hoeft te nemen.De EU landen blijken klaar voor verregaande thuisbehandeling van patiënten met incontinentie. Zo wordt thuisbehandeling in landen zoals Engeland, Duitsland, Italië en Zwitserland al op grote schaal toegepast en ook in Nederland wint thuisbehandeling aan populariteit. Ook zorgverzekeraars zijn zo ver dat de apparatuur voor thuisbehandeling wordt vergoed. De huidige beschikbare oplossingen voor thuisbehandeling zijn echter niet effectief, omdat deze alleen in staat zijn om de bekkenbodem als één spier te zien en om algemene elektrostimulatie (van de gehele bekkenbodem) toe te passen. Dit heeft vanzelfsprekend niet altijd het gewenste effect, daar disfuncties zoals een overactieve blaas, constipatie, bekkenbodempijn en urinaire- en fecale incontinentie allen een ander behandelprogramma vergen.In de afgelopen jaren heeft Novuqare een zeer succesvol medisch instrument ontwikkeld voor diagnose en behandeling van bekkenbodemdisfuncties, de MAPLe Professional. De MAPLe Professional is wél in staat om individuele spieren te meten en te stimuleren middels elektrostimulatie. Dit apparaat is echter duur en complex, en daarom alleen geschikt voor specialisten in ziekenhuizen en fysiotherapie-centra. In navolging van de MAPLe professional wil Novuqare nu de MAPLe Home voor thuisbehandeling ontwikkelen. Dit apparaat moet een stuk gebruikersvriendelijker en tot wel 90% goedkoper worden om geschikt te zijn voor thuisbehandeling. Vanwege de hiermee gepaard gaande technische en economische risico’s wil Novuqare in dit project echter eerst de haalbaarheid onderzoeken van deze innovatie. Deze innovatie zou de behandeling van bekkenbodemdisfuncties niet alleen een stuk goedkoper, maar ook laagdrempeliger maken en het probleem waar Nederland en de rest van de Westerse wereld mee kampen een significant verkleinen.</t>
  </si>
  <si>
    <t>PROJ-00373</t>
  </si>
  <si>
    <t>Onderzoek naar Zeewierkweek-en productie in de Zeeuwse Delta</t>
  </si>
  <si>
    <t>http://www.zeeschelp.nl/</t>
  </si>
  <si>
    <t>De vraag naar zeewieren is groot. Doordat de zoutwaterplant bomvol zit met eiwitten, koolhydraten, vetzuren en mineralen is deze plant zeer populair voor consumptie. Zeewier wordt steeds meer in restaurants aangeboden en begint ook zijn weg te vinden in de schappen van de supermarkten. Zeewier kan en wordt in Nederland maar beperkt gekweekt, omdat een geschikte kweektechniek ontbreekt.Daarnaast is Stichting Zeeschelp vorig jaar benaderd door Erasmus Medisch Centrum (EMC) over een Alzheimer onderzoek in relatie tot zeewier. Wieren kunnen meer markten bedienen dan alleen de food-sector. Uit onderzoek (met muizen) door het EMC is gebleken dat door het eten van bepaalde zeewieren (welke weinig voorkomende planten-sterolen bevatten) de vethuishouding gestimuleerd kan worden, waardoor deze (cholesterol-verwante) activerende stof het geheugen kan verbeteren. Een verstoorde vethuishouding in de hersenen kan leiden tot aandoeningen, waaronder de ziekte van Alzheimer.Zeewieren, afkomstig uit het buitenland, waar de productie van zeewier verder gevorderd is (zoals Azië) blijken onder andere een te hoog metaalgehalte te hebben, om voor een gezonde humane consumptie gebruikt te kunnen worden. Echter is bekend dat de in de natuur voorkomende zeewieren uit de Zeeuwse Delta een veel lager metaalgehalte bevatten. De Zeeuwse Delta is daarom een uiterst geschikte locatie om zeewier te kweken voor zowel consumptief als medisch gebruik. Daarvoor zal onderzoek moeten worden gedaan naar de aanwezigheid van de juiste planten-sterolen in Zeeuws gekweekt zeewier te kunnen bepalen. Daarnaast moet een geschikt kweekproces onderzocht worden, zodat zeewieren in de Zeeuwse Delta efficiënt kunnen worden gekweekt.Stichting Zeeschelp uit Kamperland (Zeeland) richt zich op het stimuleren van innovaties in de (mariene) aquacultuur, waarbij zij innovatief onderzoek verricht en samenwerkt met ondernemers en onderzoekers aan nieuwe kweektechnieken voor o.a. schelpdieren, schaaldieren, platvissen en stekelhuidigen (zee-egels). Stichting Zeeschelp is daarom een uiterst geschikte partij om middels deze haalbaarheidsstudie een geschikt kweekproces voor zeewieren te onderzoeken en te onderzoeken of in Zeeland gekweekte zeewieren de benodigde planten-sterolen bevatten voor het bevorderen van de vethuishouding.</t>
  </si>
  <si>
    <t>Innovatieve Diagnose van Obstructive Slaapapnea</t>
  </si>
  <si>
    <t>Remedy Distribution Limited</t>
  </si>
  <si>
    <t>Energieweg 3A, 5527 ZG, Hapert</t>
  </si>
  <si>
    <t>Een verstoorde nachtrust als gevolg van het Obstructief Slaapapneu Syndroom kan leiden tot zeer ernstige gezondheidsproblemen. De slaapapneu (OSAS), is een ademhalingsstoornis die zich tijdens de slaap voordoet waarbij de wanden van de keelholte tegen elkaar komen, waardoor de ademhaling 5 tot 30 maal per uur een aantal seconden stokt. Aan de hand van het (slaap)onderzoek wordt de definitieve diagnose gesteld en een behandelplan opgesteld.Binnen dit haalbaarheidsproject wil Remedy Distribution onderzoeken of het mogelijk is om in een vervolgproject een oplossing te ontwikkelen voor toepassing in de diagnostische fase die ook als monitoring tijdens interventies die in de thuissituatie gebruikt kan worden. Dit moet een high-end, slim biomedisch apparaat zijn dat op basis van een alternatieve (sub)-set van sensoren medisch gevalideerd OSAS kan diagnosticeren met grote mate van robuustheid en betrouwbaarheid. Het systeem moet de slaap van patiënten zo min mogelijk verstoren en dusdanig robuust zijn dat gedurende bewegingen in de nacht de metingen toch betrouwbaar blijven.De doelstelling is om tot een apparaat te komen dat op basis van optische meettechnieken verschillende parameters kan meten. Met dit haalbaarheidsproject is het verkrijgen van voldoende informatie voor het kunnen nemen van een go/no-go beslissing voor de vervolg ontwikkeling als doel gesteld. Door het in kaart brengen van de sterke en zwakke punten en de kansen en risico’s van het project kan een wel overwogen besluit genomen worden of er tot ontwikkeling wordt overgegaan.</t>
  </si>
  <si>
    <t>PROJ-00377</t>
  </si>
  <si>
    <t>Laser based glass shaping</t>
  </si>
  <si>
    <t>LouwersHanique B.V.</t>
  </si>
  <si>
    <t>Esp 118, 5633 AA, Eindhoven</t>
  </si>
  <si>
    <t>http://www.louwershanique.com/pages/nl/home.php</t>
  </si>
  <si>
    <t>In een haalbaarheidsstudie wil LouwersHanique onderzoek doen naar enkele lasergebaseerde technologieën op geschiktheid voor toekomstige productie van hoogwaardige materialen, zoals technisch glas en keramiek. Laser heeft in theorie een enorme potentie om precisie, seriematige capaciteit en reproduceerbaarheid te vergroten, het productportfolio te vergroten qua mogelijkheden voor klanten en het benodigde vakmanschap van glasoperator laagdrempeliger te maken. Het ontbreekt echter volledig aan referentiekaders voor machines en werkmethodes. LouwersHanique onderzoekt lasertechnologie op haalbaarheid van kwaliteit en kwantiteit en gaat een business case voor haar eigen productengamma na.</t>
  </si>
  <si>
    <t>PROJ-00383</t>
  </si>
  <si>
    <t>Haalbaarheid ontwikkeling bio-bitumen uit varkensmest</t>
  </si>
  <si>
    <t>Ingenia Consultants &amp; Engineers B.V.</t>
  </si>
  <si>
    <t>Bjond BvBa</t>
  </si>
  <si>
    <t>Meerenakkerplein 21, 5652 BJ, Eindhoven</t>
  </si>
  <si>
    <t>http://www.ingenia.nl/Flex/Site/Page.aspx?PageID=&amp;Lang=</t>
  </si>
  <si>
    <t>De doelstelling van het project is het onderzoeken van de technische- en economische haalbaarheid van de ontwikkeling van een biobitumen uit (varkens)mest en de toepassing hiervan in asfalt. Tijdens de haalbaarheidsfase dient tevens partnersearch uitgevoerd te worden voor het vervolg R&amp;D ontwikkelproject.</t>
  </si>
  <si>
    <t>PROJ-00385</t>
  </si>
  <si>
    <t>Haalbaarheidsstudie Suncloud</t>
  </si>
  <si>
    <t>Freesense Solutions B.V.</t>
  </si>
  <si>
    <t>Noorderkroon 6, 6418 KL, Heerlen</t>
  </si>
  <si>
    <t>http://www.freesense-solutions.com/</t>
  </si>
  <si>
    <t>Belangrijkste doel van het project is het onderzoeken en definiëren van de juiste transitie-technologie alsmede nieuwe verdienmodellen die woningen en gebouwen van huidige wissel-netstroom naar toekomstig zelfvoorzienend gelijkstroom brengen, waarbij tevens wordt gekeken naar het in evenwicht brengen van vraag en aanbod van energie op een collectief niveau. Dit is als balanceringsoptie een nieuw kans voor de samenleving en vraagt om een nieuwe samenwerking in de energieketen.</t>
  </si>
  <si>
    <t>PROJ-00388</t>
  </si>
  <si>
    <t>C2C proces voor houtvezelcement bouwblokken</t>
  </si>
  <si>
    <t>Boshuizen Bouwadvies B.V.</t>
  </si>
  <si>
    <t>Kappellerweg 48, 6132 AW, Sittard</t>
  </si>
  <si>
    <t>http://www.boshuizen-bouwadvies.nl/</t>
  </si>
  <si>
    <t>Er zijn diverse initiatieven gaande om gebouwen duurzamer te maken. Het ultieme doel hiervan is een energie-neutraal gebouw dat zijn warmte en koude behoefte uit de omgeving en eigen buffers haalt. Voor dit doel kan een grote efficiëntieslag gemaakt worden door traditionele bouwmaterialen te vervangen door meer duurzame materialen. Boshuizen Bouwadvies is al geruime tijd bezig met de vormtechnische en architectonische ontwikkeling van houtvezelcement bouwblokken voor damp-open gebouwen die een zeer goede energieprestatie hebben. Boshuizen Bouwadviesheeft nu ook een idee voor een recyclingproces waarmee houtvezelcementblokken volledig hergebruikt kunnen worden voor het gieten van nieuwe houtvezelcementblokken analoog aan de recycling van glas. Met name de footprint van het toegepaste en milieubelastende cement kan hierdoor aanzienlijk worden teruggedrongen.De doelstelling van dit project is om via de beantwoording van een aantal haalbaarheidsvragen voldoende inzicht te krijgen in de technische en economische haalbaarheid van de ontwikkeling van een C2C recycling proces voor houtvezelcementbouwblokken. Deze haalbaarheidsstudie voorafgaande aan het R&amp;D project is noodzakelijk, omdat er nog te veel onzekerheden zijn om de slaagkans van de ontwikkeling te kunnen bepalen. Om een goed onderbouwde investeringsbeslissing te kunnen nemen ten aanzien van het R&amp;D project, moet deze slaagkans eerst bekend zijn. Naar verwachting zal het R&amp;D project ca. 2 jaar duren en ca. € 1.000.000 aan middelen vereisen.Het is op dit moment te riskant voor Boshuizen Bouwadvies om hier zonder grondige haalbaarheidsanalyse en een sterk consortium aan te beginnen. Potentiële klanten bestaan uit afvalverwerkers, aannemers en traditionele partijen in de bouwkolom die elk voor een schakel of deel van de keten met deze technologie een aanvulling aan hun huidige core-business hebben Aangezien dit product ook geschikt is voor toepassing in delen van Europa, Azië en Noord-Amerika, is de totale potentiële afzetmarkt nog vele malen groter. In de Duitstalige landen is houtvezelbeton bijvoorbeeld al veel meer geaccepteerd als constructie- en bouwmateriaal. In geheel Europa zijn hiermee al tussen de 800.000 en 1.000.000 gebouwen gerealiseerd.Het project draagt bij aan de missie van de Regionale innovatiestrategie Zuid Nederland (RIS3): De missie is om de regio Zuid-Nederland door te ontwikkelen tot innovatieve, economische topregio van wereldformaat. In het RIS zijn drie internationale topclusters aangewezen. Dit zijn voor Zuid-Nederland aangewezen technologiedomeinen waarin bedrijfsleven en kennisinstellingen de potentie hebben om internationaal uit te blinken. Dit project sluit aan bij het internationale topcluster Chemie &amp; Materialen Het project “C2C proces voor houtvezelcement bouwblokken” van Boshuizen Bouwadvies sluit tevens aan bij het innovatiethema “Programmalijn 3C-Sluiten van de keten” van de Topsector Chemie.</t>
  </si>
  <si>
    <t>PROJ-00393</t>
  </si>
  <si>
    <t>Noviohelix inzetten voor eetbare gewassen</t>
  </si>
  <si>
    <t>Novioponics</t>
  </si>
  <si>
    <t>Sittard</t>
  </si>
  <si>
    <t>http://novioponics.com/</t>
  </si>
  <si>
    <t>Novioponics wil de technische en economische haalbaarheid onderzoeken van het gebruik van APonicsTM op eetbare gewassen. De verwachting is dat door de toevoeging van APonicsTM een veel efficiënter gebruik van pesticiden bewerkstelligd kan worden. Dit zal resulteren in een hogere voedselveiligheid.</t>
  </si>
  <si>
    <t>PROJ-00395</t>
  </si>
  <si>
    <t>Biologische gewasbescherming van morgen</t>
  </si>
  <si>
    <t>NovioMosae B.V.</t>
  </si>
  <si>
    <t>Kraaivenstraat 3605, 5048 AB, Tilburg</t>
  </si>
  <si>
    <t>http://www.noviomosae.nl/</t>
  </si>
  <si>
    <t>Het doel van het project is om de technische en economische haalbaarheid te onderzoeken van een nieuw product: een nieuw biologisch gewasbeschermingsmiddel. Biopesticiden zijn een groep van gewasbeschermingsmiddelen afgeleid van natuurlijke materialen, zoals onder meer plantenextracten, micro-organismen, feromonen (signaalmoleculen) of bepaalde minerale producten. Biopesticiden zijn toegelaten in de biologische landbouw, maar worden ook in de gangbare of geïntegreerde landbouw gebruikt. Volgens Markets &amp; Markets zal het gebruik van biologische gewasbescherming de komende 10 jaar met dubbele cijfers groeien. In 2030 zal de markt voor 10% bestaan uit ‘biologicals’.</t>
  </si>
  <si>
    <t>PROJ-00398</t>
  </si>
  <si>
    <t>Van afvalpoeder tot duurzaam bouwmateriaal</t>
  </si>
  <si>
    <t>Coating Advies Nederland B.V.</t>
  </si>
  <si>
    <t>Helvoirtseweg 170, 5263 EJ, Vught</t>
  </si>
  <si>
    <t>http://www.coatingadvies.nl/</t>
  </si>
  <si>
    <t>De doelstelling van het project is om de (on)mogelijkheden te onderzoeken van de ontwikkeling van bouwmaterialen uit kunststofpoeder en straalgrit, waarmee kunststofpoeder en straalgrit de volledig duurzaam kunnen worden gerecycled.</t>
  </si>
  <si>
    <t>PROJ-00399</t>
  </si>
  <si>
    <t>E-Classic</t>
  </si>
  <si>
    <t>FBBasic B.V.</t>
  </si>
  <si>
    <t>Klokgebouw 144-02, 5617 AB, Eindhoven</t>
  </si>
  <si>
    <t>http://www.fbbasic.com/</t>
  </si>
  <si>
    <t>Om de transitie naar een circulaire economie te kunnen maken, is het belangrijk alle mogelijke vormen van hoogwaardig hergebruik te ontwikkelen. Jaarlijks verdwijnen er in Nederland ca. 220.000 auto’s naar de sloop, waarvan zeker de helft uiterlijk nog prima auto’s waar slechts een onderdeel van stuk is (meestal de motor). Dit aantal zal komende jaren alleen maar toenemen vanwege een recent aangenomen motie in de Tweede Kamer die stelt dat vanaf 2025 alleen nog elektrische auto’s op de markt mogen worden gebracht. Deze auto’s worden nu op de sloop ontdaan van de waardevolle elementen en daarna wordt het staal verschroot. Dit staal wordt later weer omgesmolten tot bv. een nieuwe auto.Hoewel dit duurzaam lijkt, past deze gang van zaken toch niet in een circulaire economie. Omsmelten van staal kost veel (vaak fossiele) energie. Daarnaast gaat een groot deel van de kunststoffen, het textiel en het glas verloren. Een zogenaamde extended use en/of een directer hergebruik van het chassis en interieur zou veel duurzamer zijn. Een andere belangrijke stap richting een circulaire economie is duurzame mobiliteit. Elektrisch rijden is op dit moment vooral toegankelijk voor leaserijders of mensen in hogere inkomensklassen. Een kleine elektrische auto kost in Nederland al gauw zo’n € 23.000,-. Grotere modellen kosten zelfs tussen de € 40.000,- en € 80.000,-. FBBasic wil aan bovenstaande maatschappelijke vraagstukken tegemoet komen en heeft hiervoor een idee voor de E-classic, een subframe dat universeel toepasbaar is in elke autotype en het mogelijk maakt om motorblok, versnellingsbak en brandstofsysteem seriematig en betaalbaar te vervangen door een elektrische motor met accusysteem, zodat een elektrische auto ontstaat. Niet alleen kan hiermee een tweede leven worden geschonken aan sloopauto’s, maar ook milieubewuste particulieren kunnen hiermee voor een relatief laag bedrag hun bestaande benzine of diesel auto laten ombouwen naar een elektrische auto.De E-classic maakt duurzaam autorijden toegankelijk voor de grote massa en draagt daarmee sterk bij aan terugdringen van de huidige nadelige milieueffecten van auto’s. De E-classic wordt een eigen product van FBBasic. De verwachting is dat het vermarkten van deze technologie naast directe inkomsten vanuit de verkoop van E-classic subframes, omgebouwde auto’s en/of licenties op de technologie ook tot extra consultancy opdrachten zal leiden. Aan het E classic initiatief is een nadrukkelijke werkgelegenheidscomponent verbonden, óók voor mensen met een afstand tot de arbeidsmarkt.Het ontwikkelen van de E-classic past binnen het innovatiethema/roadmap “Automotive” van de Topsector Hightech Systemen &amp; Materialen (HTSM). In de roadmap is opgenomen dat innovaties een oplossing bieden voor maatschappelijke problemen van wegmobiliteit zoals: emissie, congestie, veiligheid en geluid. Het project E-classic is zo’n innovatie die bijdraagt aan het verminderen van CO2-uitstoot en de vermindering van de geluidsoverlast van wegvervoer.Het project sluit aan bij het internationale topcluster HTSM en het nationale topcluster met internationale potentie Maintenance zoals gedefinieerd in de Regionale Innovatie Strategie (RIS3 Zuid). De missie zoals opgenomen in de RIS3 is om de regio Zuid-Nederland door te ontwikkelen tot innovatieve, economische topregio van wereldformaat. Het project E-classic van FBBasic draagt hieraan bij door het ontwikkelen van een innovatieve en duurzame oplossing die een alternatief biedt voor het slopen van auto’s en het creëren van betaalbaar elektrisch vervoer.</t>
  </si>
  <si>
    <t>PROJ-00405</t>
  </si>
  <si>
    <t>Virtual Force</t>
  </si>
  <si>
    <t>Enversed B.V.</t>
  </si>
  <si>
    <t>Venrayseweg 43, 5861 BC, Wanssum</t>
  </si>
  <si>
    <t>http://www.enversed.com/</t>
  </si>
  <si>
    <t>Vanwege de technologische ontwikkeling van video- en softwaretechnologie wordt het mogelijk om een steeds grotere diversiteit aan toepassingen voor virtual reality op de markt te brengen. Enversed ziet een kans binnen de markt voor onderhoudsservice, waar onderhoud van hoogwaardige machines en training van personeel een belangrijke rol spelen. Echter is het kunnen zien van de omgeving nog onvoldoende om een realistische onderhoudsomgeving te kunnen simuleren.Afgezien van zicht gebruikt een monteur ook andere zintuigen. Momenteel bestaat echter nog geen realistische technologie voor het afgeven van deze ‘gevoels’-force feedback. Voor de ontwikkeling van het beoogde eindproduct voorziet Enversed echter nog een aantal technische en financiële knelpunten. De doelstelling van dit haalbaarheidsproject betreft daarom primair het vaststellen van de haalbaarheid van de ontwikkeling van een product dat deze force feedback in combinatie met Virtual Reality kan genereren. Na het succesvol afronden van het vervolg-R&amp;D project ziet de Enversed een grote hoeveelheid uiteenlopende kansen om dit product succesvol op te markt te brengen.Dit project kent een naadloze aansluiting op de topsector High Tech Systems &amp; Materials en wordt uitgevoerd in Rosmalen, Brabant. Dat is voor Enversed de aanleiding om een subsidieaanvraag in te dienen bij de regeling MIT-Haalbaarheidsprojecten binnen de regio Zuid-Nederland.</t>
  </si>
  <si>
    <t>PROJ-00410</t>
  </si>
  <si>
    <t>Possibilities of the Black Soldier Fly – a conscious choice</t>
  </si>
  <si>
    <t>Roparu Rozen BV</t>
  </si>
  <si>
    <t>High Tech Campus 12, 5656 AE, Eindhoven</t>
  </si>
  <si>
    <t>Wanssum</t>
  </si>
  <si>
    <t>http://roparu.nl/</t>
  </si>
  <si>
    <t>Via een uitgebreide research en deskstudie wil Roparu Rozen onderzoeken wat de kansen zijn voor een toekomstige teelt van de Black Soldier Fly (de zwarte soldatenvlieg), met bepaling afzetmarkt, keteninrichting, strategische allianties, kennisverbanden, automatiseringsmogelijkheden e.d. , met bijkomende vele deelvraagstukken. Daarnaast wil Roparu Rozen deskresearch doen op welke wijze nu de teelt wordt uitgevoerd en research doen en testen welke omstandigheden de teelt van de Black Soldier Fly kunnen optimaliseren. Op het einde van het project wil Roparu Rozen de kansen en beperkingen van de Black Soldier Fly volledig in kaart hebben en alle mogelijkheden onderzocht hebben. Als bedrijf zijn we al langer achter de schermen aan de slag met insectenteelt en specifiek met de Black Soldier Fly .Na het congres: ‘Insecten, voedsel van de toekomst!’ vanuit het IPIP (Insect Protein Innovation Platform) is Roparu Rozen in contact gekomen met Erik Wijnhoven. Erik Wijnhoven is als één van de eerste studenten afgestudeerd aan de HAS Topklas Ondernemen met onderzoek naar de Black Soldier Fly. Daarnaast heeft Erik ook in Amerika gesprekken over de Black Soldier Fly gevoerd. Gezamenlijk met Erik Wijnhoven heeft Roparu Rozen al informatieve gesprekken gevoerd met o.a. de HAS / Vivara / Feed Design Lab / HAN Nijmegen / Overheid e.d.Vrij recent hebben is er als bedrijf een merknaam geregistreerd bij The Benelux Office for Intellectual Property (BOIP) op het gebied van insecten, hiermee wordt bevestigd dat Roparu Rozenecht kansen ziet in een toekomstige insectenteelt. Het is zeer waarschijnlijk dat Roparu Rozen als vervolg op deze haalbaarheidstudie een R&amp;D project gaan indienen om technisch onderzoek te doen op welke wijze het mogelijk is om grootschalig en duurzaam de Black Soldier Fly te kunnen kweken.</t>
  </si>
  <si>
    <t>PROJ-00414</t>
  </si>
  <si>
    <t>MEA 3.0</t>
  </si>
  <si>
    <t>Bionchip Technologies B.V.</t>
  </si>
  <si>
    <t>Luchthavenweg 81214, 5657 EA, Eindhoven</t>
  </si>
  <si>
    <t>http://www.bionchip.com/</t>
  </si>
  <si>
    <t>De vraag naar toepassingen en applicaties die gebruikmaken van Multi-Electrode-Arrays (MEAs) is wereldwijd sterk groeiende. Zo neemt de vraag naar high-content screening sterk toe en vraagt de markt om economische en efficiënte MEA oplossingen. Hier bestaat een ‘unmet-need’, namelijk de laagdrempelige toepassing van MEA systemen. Eén van deze toepassingen is het meten van toxiciteit van nieuwe compounds en medicijnen op het menselijke hart. Met behulp van MEAs kunnen afwijkingen in het hartritme als gevolg van de toediening van specifieke medicijnen direct gemeten worden.In dit project gaat Bionchip Technologies (verder: Bionchip) de technische en economische haalbaarheid onderzoeken van deze voor de markt innovatieve MEA opzet en toepassing, met de interne werktitel MEA3.0. Deze ontwikkeling sluit aan bij de topsector High Tech Systems &amp; Materials, en binnen deze topsector op de roadmap Healthcare. De hier beschreven ontwikkelingen gaan het mogelijk maken om veel meer en goedkoper te testen zodat diagnostiek en hiermee therapie (optimale medicijnindicaties) beschikbaar komen voor zowel ziekenhuis als andere point of care locaties. Daarnaast wordt hier gewerkt aan het beschikbaar maken van de hightech capaciteiten uit de Brainport regio voor inzet in low-cost applicaties in de medische sector.Doelstelling is om na een succesvolle uitvoer van de haalbaarheid samen met partners (o.a. op het gebied van injection moulding en bonding) een eigen productlijn voor toepassing in MEA te ontwikkelen en internationaal te vermarkten. Bionchip beschikt over een internationaal netwerk in deze markt en gaat hiertoe een distributienetwerk opzetten.</t>
  </si>
  <si>
    <t>PROJ-00415</t>
  </si>
  <si>
    <t>Gerobotiseerde rioolreparatie van EI-buizen</t>
  </si>
  <si>
    <t>Starin B.V.</t>
  </si>
  <si>
    <t>Moorsel 3, 5715 PX, Lierop</t>
  </si>
  <si>
    <t>http://www.starin.nl/starin/</t>
  </si>
  <si>
    <t>Ongeveer 7 jaar geleden werd Focon Hardschuimvullingen BV benadert door gemeente Eindhoven over problemen met het rioolstelsel. Er waren veel lekkages door achterstallig onderhoud welke gedicht moesten worden. Eerdere producttesten door de gemeente zelf volstonden niet. Focon Hardschuimvullingen kreeg de opdracht om een product te ontwikkelen wat lekkages kon dichten in riolen. Na ongeveer 4 jaar testen was het product uitontwikkeld en kreeg het de naam Profoseal.Door dit project is er binnen Focon Hardschuimvullingen een splitsing ontstaan tussen producten en marksegmenten. Daarom is in 01-2013 Starin BV opgericht om zich puur te kunnen focussen op het dichten van lekkages binnen riolen. Begin 2014 gaf gemeente Eindhoven het advies om te gaan kijken naar een techniek gebaseerd op het injecteren van lekkages in rioolbuizen met kleine diameters (niet toegankelijk voor mensen). Hiervoor is medio 2014 een elektrische robot injectie vrachtwagen aangeschaft. Deze vrachtwagen moest volledig worden gemodificeerd voor de nieuwe toepassing. Gezien de unieke installatie zijn er binnen dit proces veel kinderziektes opgetreden. Sinds maart 2016 werkt de installatie echter naar behoren voor standaard (ronde) rioolbuizen.De voordelen van deze installatie hebben een grote economische en maatschappelijk impact. Voorheen was het namelijk onmogelijk om niet-mantoegankelijke rioolbuizen te repareren. Dit had (en heeft) als gevolg dat deze rioolbuizen opgegraven en vervangen moeten worden. Door het toepassen van dit systeem ontstaan er dus een aantal grote voordelen.(1) Doordat rioolbuizen niet meer hoeven worden opgegraven worden er veel kosten bespaard door het voorkomen van opgraafwerkzaamheden en aanschaf van nieuwe buizen.(2) Hierdoor ontstaat ook veel minder verkeers- of werkzaamheden overlast voor weggebruikers en omwonenden.(3) Lekkages kunnen veel sneller en efficiënter worden opgelost waardoor lekverliezen geminimaliseerd kunnen worden en bodemwaterverontreiniging wordt tegengegaan.De grootste tekortkoming van dit systeem is echter dat het alleen werkt in ronde buizen. In Nederland wordt echter ook veel gebruik gemaakt van Y buizen. Deze buizen hebben door hun unieke vorm een zelfreinigende eigenschap. In praktijk blijkt echter dat er in dit type buis ook veel sneller lekkages ontstaan. Dit is voor Starin dus een kans om een nieuwe robot te ontwikkelen die Y buizen kan repareren.In deze haalbaarheidsstudie zal onderzocht worden of het mogelijk is om een systeem te ontwikkelen wat niet-mantoegankelijke EI-buizen van binnenuit kan repareren.</t>
  </si>
  <si>
    <t>Haalbaarheidsstudie Equana Paardensnoepje</t>
  </si>
  <si>
    <t>Equana</t>
  </si>
  <si>
    <t>Metaalweg 8, 5527 AK, Hapert</t>
  </si>
  <si>
    <t>Lierop</t>
  </si>
  <si>
    <t>http://www.equana.com/nl/</t>
  </si>
  <si>
    <t>Het doel is het uitvoeren van een onderzoek gericht op de technische en commerciële haalbaarheid van een gezond paardensnoepje. Het onderzoek moet inzicht geven over:-Acceptatie van het product door het paard (met name smaak).-De te combineren ingrediënten en in hoeverre dat patenteerbaar is.-En in hoeverre het snoepje voor het paard te combineren is met de drank.-De mogelijkheid om die ingrediënten te vervaardigen tot een solide product.-Mogelijke (lange termijn) effecten op het herstel en de gezondheid van het paard.-De commerciële haalbaarheid. Voor welke prijs is het product uiteindelijk produceerbaar?-Hoe is de prijs-/kwaliteit verhouding? En wat is acceptabel in de markt (specifiek marktonderzoek)?</t>
  </si>
  <si>
    <t>Plasmatechnologie opent deuren</t>
  </si>
  <si>
    <t>Saffierborch 8, 5241 LN, Rosmalen</t>
  </si>
  <si>
    <t>http://www.apex-groupofcompanies.com/nl/</t>
  </si>
  <si>
    <t>Apex is van oudsher gespecialiseerd in het ontwikkelen en produceren van vloeistoftransportwalsen, met een zeer sterke specialisatie in inkttransferrollen voor de drukindustrie. Deze walsen zijn grofweg opgebouwd uit een metalen cilinder en een keramische toplaag. Hierdoor kunnen de beste eigenschappen van beide materialen worden gecombineerd, namelijk de slijtvastheid van het keramiek en de hoge stijfheid, sterkte en stabiliteit van het metaal.De 3-kathode plasmatechniek is het kloppend hart van Apex. Deze techniek is allesbepalend voor de uiteindelijke kwaliteit van het product. Deze techniek kent echter beperkingen. Met name de benodigde apparatuur voor de 3-kathode plasmatechniek maakt dat Apex hoge gebruiks- en onderhoudskosten en tevens een aanzienlijke downtime door cyclische revisie heeft. Dit tezamen met de hoge gas- en energiekosten resulteren in een hoge kostprijs. Hierdoor kan Apex te beperkt de stap maken naar het bedrukken en/of voorzien van enkele microns dunne coating van andere substraten. Bijvoorbeeld het coaten van beeldschermen ten behoeve van computer, laptop, TV, tablet en andere kleinere elektronica voor onder andere bescherming en anti-reflectie.Doelstelling van het project:Is het technisch en economisch haalbaar om op basis van een 1-kathode plasmatechniek een vloeistoftransportwals te ontwikkelen om daarmee, voor Apex, nieuwe substraten (bijv. beeldschermen) homogeen en reproduceerbaar te coaten met nieuwe coatingmaterialen, zoals een kunststof polymeer laag, met een zeer grote nauwkeurigheid (dikte van 2 tot 3 micron).Aanvullend op deze hoofddoelstelling zijn er een aantal technische onderzoeksvragen geformuleerd die beantwoord moeten worden in dit project:-Welke 1-kathode plasmatechnieken zijn beschikbaar en hoe zouden deze kunnen worden ingezet (in samenwerking met marktleider en autoriteit op het gebied van plasma coatings Oerlikon Metco)?-Welke nauwkeurigheidstoleranties in het drukbeeld zijn gewenst en haalbaar?-Minimaal gelijktrekken kwaliteit en bruikbaarheid van 1-kathode plasmatechnologie t.o.v. 3-kathode plasmatechnologie en (in hoeverre wordt dit als kwalijk gezien door de markt?)-Is het mogelijk om de kwaliteit van het drukbeeld te verhogen door de vloeistoftransportwalsen te voorzien van nieuw ontwikkelde metallische hechtlagen en keramische toplagen?De projectactiviteiten passen binnen de topsector Chemie &amp; Biobased, meer specifiek thema 3.2 superieure materialen passende bij programmalijn 2C en binnen de topsector Hightech Systemen &amp; Materialen, roadmap Hightech Materials.</t>
  </si>
  <si>
    <t>Haalbaarheidsstudie Compacte Warmtepomp met 100% natuurlijk koudemiddel</t>
  </si>
  <si>
    <t>NRGTEQ</t>
  </si>
  <si>
    <t>Oost-Om 33, 5422 VX, Gemert</t>
  </si>
  <si>
    <t>http://www.nrgteq.nl/?page_id=6&amp;lang=nl_NL</t>
  </si>
  <si>
    <t>Doel van dit project is om binnen 12 maanden inzicht te krijgen in de technisch en financiële haalbaarheid voor de ontwikkeling van een nieuwe warmtepomp, die gebaseerd zal zijn op 100% natuurlijk koudemiddel.</t>
  </si>
  <si>
    <t>PROJ-00423</t>
  </si>
  <si>
    <t>Smart Packaging Indicator</t>
  </si>
  <si>
    <t>Haval Disposables B.V.</t>
  </si>
  <si>
    <t>Graafschap Hornelaan 118 A, 6004 HT, Weert</t>
  </si>
  <si>
    <t>Gemert</t>
  </si>
  <si>
    <t>http://www.haval.nl/</t>
  </si>
  <si>
    <t>Haval Disposables B.V. (hierna: Haval), producent van gebruiksartikelen voor de food-industrie, doet in dit project onderzoek na de haalbaarheid van Smart Packaging voor vlees en visverpakking voor de retail. De verpakking moet bacteriologisch bederf van de vis- of vleesinhoud detecteren en indiceren. Dit draagt bij aan de volksgezondheid omdat consumenten een betrouwbare indicatie krijgen van de versheid van het vlees en vis. Daarnaast reduceert succesvolle implementatie voedselverspilling.Gezien de vraag en noodzaak naar Smart Packaging zijn de afgelopen jaren veel nieuwe concepten ontwikkeld voor diverse marktsegmenten. Voor de retailsector is nog geen goede oplossing gevonden, omdat huidige slimme verpakkingen nieuwe technieken bevatten die complexere verpakkingsmachines en duurdere materialen vereisen. Daardoor loopt de kostprijs van de verpakking te hoog op voor de retail. Om een rendabel Smart Packaging spuitgietproces te ontwikkelen moet onderzoek gedaan worden naar zowel het benodigde polymeermateriaal als de productiemethodiek. Het onderzoek naar een polymeermateriaal welke het bederf kan detecteren en indiceren wordt uitbesteed aan Polymer Research Group B.V. Het polymeermateriaal bepaald in deze de technische kaders waar Haval de te ontwikkelen spuitgiettechniek op af moet stemmen.Haval doet zelfstandig onderzoek na de haalbaarheid van een spuitgiettechniek welke gelijktijdig twee of meerdere vloeibare materialen inspuit door middel van twee spuitnaalden via één aanspuitpunt. Momenteel is er enkel spuitgiettechniek voor de productie van 1-laags verpakkingsmateriaal beschikbaar. Dergelijke innovatie is noodzakelijk voor Smart Packaging omdat beide materialen gelijktijdig ingespoten moeten worden.Bij toekenning van gelden uit de regeling: Mkb-innovatiestimulering Regio en Topsectoren, levert dit haalbaarheidsproject direct een bijdrage aan de roadmaps “High Tech Materials” en “Smart Industry” van de Topsector HTSM, de roadmap “Hogere toegevoegde waarde en voedselveiligheid” van de Topsector Agri &amp; Food en programmalijn 2 C “Superieure materialen” van de Topsector Chemie. Daarnaast verwacht Haval een omzetgroei van € 1,5 miljoen binnen 5 jaar na realisatie van het project en nieuwe arbeidsplaatsen voor 25 fte.</t>
  </si>
  <si>
    <t>PROJ-00430</t>
  </si>
  <si>
    <t>Conversietechnologie voor organische reststromen</t>
  </si>
  <si>
    <t>CleanAllAir B.V.</t>
  </si>
  <si>
    <t>Taalstraat 152, 5261 BC, Vught</t>
  </si>
  <si>
    <t>http://www.cleanallair.com/</t>
  </si>
  <si>
    <t>CleanAllAir is een jong en sterk groeiend bedrijf dat gespecialiseerd is in de ontwikkeling en productie van diverse chemische en biologische luchtwassers voor de agrarische sector. Luchtwassers worden ingezet om lucht in bijvoorbeeld (varkens)stallen te wassen, omdat de uitstoot van NH3 (ammoniak), H2S (waterstofsulfide), SO2 (Zwaveldioxide), fijnstof en geur leidt tot negatieve gevolgen voor de gezondheid van mens, dier en milieu. Aangezien het waswater (genaamd spuiwater) tegen betaling geloosd moet worden heeft CleanAllAir de laatste jaren veel geïnvesteerd in de ontwikkeling van een waterbesparende filterinstallatie op basis van omgekeerde osmose. De hoeveelheid af te voeren spuiwater kan hierdoor met 75% gereduceerd worden. Deze prestaties zijn ongeëvenaard in Nederland en ver daarbuiten.Gezien het succes van de ontwikkelde RO-installatie wil CAA nu onderzoeken of het haalbaar is om een filterproces op basis van omgekeerde osmose te ontwikkelen voor organische reststromen uit de industrie. Denk hierbij aan reststromen uit processen voor afvalverwerking, biogasproductie, veevoederproductie, voedingsmiddelen producenten, bierproducenten, etc. De samenstelling van de reststromen is uiteenlopend, maar te denken valt aan water met suikers of gluten, afvalwater met stikstof, etc. Een totaal andere markt voor CAA, maar gezien de kennis over filterprocessen op basis van omgekeerde osmose een logische stap naar verbreding van de afzetmarkt. Vanwege de sterke focus van zowel CAA als haar klanten op duurzaamheid, wil CAA onderzoeken of het mogelijk is om de reststof (het vervuilde en ‘onbruikbare’ water uit het filterproces) op te waarderen en een tweede leven te geven (bijvoorbeeld als grondstof voor de productie van algen). Op deze manier verhoogt CAA haar meerwaarde, omdat potentiële klanten geen vervuild water meer hoeven te lozen.Het economisch perspectief van dit project wordt door CleanAllAir als groot ingeschat vanwege het feit dat looskosten van organische reststromen voor de industrie een grote en wederkerige kostenpost is. De belangstelling uit de industrie voor de filterinstallatie voor luchtwassers voor de agrarische sector onderschrijft dit. Het project sluit primair aan bij de topsector Chemie en Biobased en er is een cross over naar High Tech Systemen en Materialen. Verder sluit dit project (en dus het te ontwikkelen innovatief product) aan bij de internationale topclusters ‘ Chemie en Materialen’ en ‘Hightech systemen en Materialen’ en het nationale topcluster ‘Biobased’. Ook de aanvrager zelf, als ontwikkelaar van een efficiënte RO-luchtwasser (al beperkt zich dat tot nu toe nog tot 1 sector) is onder deze topclusters te scharen.</t>
  </si>
  <si>
    <t>PROJ-00431</t>
  </si>
  <si>
    <t>Stressdetectie op basis van computergebruik</t>
  </si>
  <si>
    <t>Efficiency Software International B.V.</t>
  </si>
  <si>
    <t>https://www.efficiencysoftware.nl/</t>
  </si>
  <si>
    <t>Stress is een toenemend maatschappelijk probleem, aangezien ziekteverzuim als gevolg van stress toeneemt in Nederland de laatste jaren. Dit getal stijgt snel: in 2014 kwam ziekte door stress acht keer vaker voor dan in 2009, meldde ArboNed1. Dat kost de Nederlandse samenleving ongeveer € 4 miljard per jaar aan uitkeringen en gemiste productiviteit. Voor de welvaart in Nederland is het belangrijk dat zoveel mogelijk Nederlanders kunnen participeren in werk.Efficiency Software uit Vught is onderdeel van een groep bedrijven, handelend onder de namen Bakker Elkhuizen en Ergo Direct, die zich specialiseren in het ontwikkelen en vermarkten van producten voor ergonomisch en gezond computergebruik. In dit project onderzoekt Efficiency Software of het haalbaar is een techniek te ontwikkelen om, op basis van computer- en mobiel devicegebruik op de werkvloer te bepalen of iemand gestresst is in een mate die ten koste gaat van de productiviteit. En, indien dat gemeten wordt, hoe de programmatuur het beste die feedback kan geven aan de gebruiker zodat deze niet genegeerd wordt. Efficiency Software werkt hiervoor nauw samen met een aantal universiteiten. Het project eindigt met een go / no go-beslissing voor het starten van een intensief R&amp;D-project, waarbij men de resultaten op bovengenoemde vraagstukken gebruikt om de beslissing op te baseren.</t>
  </si>
  <si>
    <t>High Wattage Wireless Charger</t>
  </si>
  <si>
    <t>ZENS Group B.V.</t>
  </si>
  <si>
    <t>https://www.makezens.com/</t>
  </si>
  <si>
    <t>ZENS Group B.V. (hierna ZENS) is een jong (2011) en innovatief Eindhovens bedrijf gevestigd op de High Tech Campus. ZENS is gespecialiseerd in de ontwikkeling van wireless charging producten voor mobiele telefoons. Buiten mobiele telefoons wordt draadloos opladen nog weinig gebruikt in de elektronica branche. De reden hiervoor is dat er nog geen geschikte techniek is om apparatuur met hogere vermogensvraag dan circa 15 Watt draadloos te laden.ZENS heeft het plan om een draadloze oplaadtechniek voor hogere laadvermogens te ontwikkelen. ZENS geeft hiermee invulling aan de Components and Circuits roadmap van de topsector High Tech Systems en Materialen (HTSM), meer specifiek thema 3: Slimme energie oplossingen voor draadloze vermogensoverdracht. Voordat ZENS de ontwikkeling van de draadloze lader voor hogere laadvermogens start, gaat men een aantal technische en economische risico’s beter in kaart brengen. In dit project zijn daarom een aantal haalbaarheidsvragen geformuleerd waarop ZENS een antwoord gaat zoeken. Wanneer de uitkomst van de haalbaarheidsbepaling positief is, dan zal ZENS de ontwikkeling starten van het draadloze laadsysteem voor apparaten met hogere vermogensvraag, waarbij laadvermogens van 60 Watt tot 120 Watt mogelijk worden.</t>
  </si>
  <si>
    <t>PROJ-00433</t>
  </si>
  <si>
    <t>Zuigkor voor mosselen</t>
  </si>
  <si>
    <t>Machinefabriek en reparatiebedrijf W. Bakker</t>
  </si>
  <si>
    <t>Hoofddoelstelling is het in kaart brengen van technische en economische risico’s van een te ontwikkelen techniek waarmee mosselen van de zeebodem worden gezogen in plaats van geschraapt.</t>
  </si>
  <si>
    <t>PROJ-00435</t>
  </si>
  <si>
    <t>Search and rescue cockpit displays</t>
  </si>
  <si>
    <t>NDF Special Light Products BV ( hierna NDF ) ontwikkelt en produceert onder andere backlights voor LCD displays. Deze displays worden onder meer toegepast in displays voor cockpits van vliegtuigen en helikopters. Vanuit het veld krijgt NDF steeds vaker het verzoek om backlight units te leveren die geschikt zijn voor daggebruik en nachtgebruik voor Search And Rescue (SAR modus) in allerlei diensten zoals burgerluchtvaart, kustwacht, trauma helikopters, natuurbeheer etc. Met SAR-modus kunnen vliegers ‘s nachts hun omgeving beter waarnemen en zo veilig en effectief opereren. Oorspronkelijk werden dergelijke systemen alleen militair ingezet, maar sinds de beide Golfoorlogen, waarna veel militaire piloten civiel zijn gaan vliegen, doen deze systemen nu ook hun intrede in civiele vliegtuigen als ondersteuning bij allerlei reddingsoperaties. Het zijn dan ook deze toepassingen waarop NDF zich richt. Bij SAR-activiteiten in de nachtelijke uren maken piloten van helikopters veelal gebruik van nachtkijkers. Deze nachtkijkers versterken het weinige aanwezige (infrarode) licht, zodat men toch enige mate van zicht heeft. Omdat cockpit display units ook licht uitzenden in het infrarode spectrum (rood vanaf 630 nm), vormen deze displays een verstoring op de infrarood gevoelige nachtkijker.NDF is voornemens om, bij aangetoonde haalbaarheid, in het vervolgproject een backlight unit voor een cockpit display te ontwikkelen met ondersteuning voor zowel dag als nacht toepassingen (vanaf hier respectievelijk aangeduid met: dag- en SAR-modus). Het probleem dat zichtbaar licht en infrarood licht qua bandbreedte elkaar gedeeltelijk overlappen is een bekend en erkend probleem in deze branche, maar er ontbreekt tot nu toe een goed werkende, breed inzetbare oplossing. NDF heeft een aantal ruwe oplossingsrichtingen in gedachten, maar wil deze zowel op technisch als economisch vlak verder onderzoeken alvorens over te gaan tot de daadwerkelijke ontwikkeling van de oplossing. NDF wil daarom een MIT-haalbaarheidsstudie uitvoeren om technische en economische risico’s van het vervolgproject in kaart te brengen en waar mogelijk te mitigeren.</t>
  </si>
  <si>
    <t>PROJ-00437</t>
  </si>
  <si>
    <t>Industriële Toepassing Microfluïdische Technologie</t>
  </si>
  <si>
    <t>EmulTech</t>
  </si>
  <si>
    <t>Anderlichtstraat 17, 5628 WB, Eindhoven</t>
  </si>
  <si>
    <t>http://www.emultech.nl/</t>
  </si>
  <si>
    <t>EmulTech heeft unieke technologie voor de ontwikkeling van medicijnen die langdurig werkzaam zijn (1 tot 12 maanden), genaamd drug delivery. Dit heeft grote voordelen voor de patiënt. Zo kan de patiënt zijn medicatie niet meer vergeten. Ook is het niet meer mogelijk om een overdosis te nemen. Drug delivery zorgt voor beter therapeutisch effect, minder bijwerkingen en hogere patiënt comfort. EmulTech heeft deze technologie verwerkt in kleinschalige laboratorium apparatuur en verkoopt deze apparaatjes op het moment. De conservatieve farmaceutische industrie onderkent de voordelen van de technologie en de apparatuur, maar is zeer terughoudend in de adoptie van de technologie. Dit heeft te maken met het ontbreken van een industrieel toepasbare opstelling. Hierdoor ontbreekt het aan een bewezen pad naar marktintroductie. In de farmaceutische industrie waar de bedrijven zich richten op risico minimalisatie is dit een groot struikelblok. Er zal aangetoond moeten worden dat de technologie opgeschaald kan worden, geschikt is voor de productie in clean rooms en geautomatiseerd kan worden.Naast de technische bewijsvoering, zal ook naar partners de commerciële business case aangetoond moeten worden en naar klanten zal de financiële business case onderbouwd moeten worden. Het ontbreken van een eerste prototype, die bovenstaande inzichten kan geven, belemmert de adoptie van de technologie en daarmee groei van EmulTech, ook in de verkoop van de lab apparatuur. Om deze belemmering weg te nemen zal EmulTech moeten aantonen dat de technologie industrieel toepasbaar is. Dit doet het door het zelf een keer te doen. Hiervoor wil EmulTech na de haalbaarheidsstudie een ontwikkeltraject starten.Binnen de haalbaarheidsstudie zal EmulTech zich richten op de technische, commerciële en financiële haalbaarheid van een industrieel toepasbaar systeem. De inzichten uit de haalbaarheidsstudie moeten aantonen dat het een industriële opstelling technisch haalbaar is, financieel aantrekkelijk voor de klanten en dat er voldoende commerciële potentie in zit om EmulTech’s toekomstige ontwikkelpartners te vragen om risicodragend mee te ontwikkelen. Met een dergelijk opstelling zal EmulTech en haar partners een baanbrekend systeem in de markt zetten dat nieuw is voor de wereld. EmulTech is in staat om de haalbaarheidsstudie uit te voeren. Als extra ondersteuning zal het voor de uitvoering van het project een extra medewerker aannemen.EmulTech verwacht dat de ontwikkeling van een industrieel toepasbaar systeem 1.000.000 Euro zal gaan kosten. Indien de inzichten uit de haalbaarheidsstudie dit bedrag bevestigen alsmede de business case voor EmulTech’s toekomstige ontwikkelpartners. In combinatie met een MIT R&amp;D samenwerkingssubsidie en in-kind bijdrage van de project partners verwacht EmulTech het project te kunnen uitvoeren. Binnen de haalbaarheidsstudie zal EmulTech de weergegeven activiteiten met bijgevoegd budget uitvoeren. Het project wordt uitgevoerd in Eindhoven en is een cross over tussen de topsectoren HTSM en Life Sciences &amp; Health. De haalbaarheidsstudie is een eenmalig project en geen reguliere bedrijfsvoering. Met het industrieel toepasbare prototype levert EmulTech een product dat nieuw is voor de wereldwijde farmaceutische markt. Daarnaast wordt het voor EmulTech mogelijk om nieuwe markten (voeding, cosmetica en chemie) aan te boren. Het creëert hiermee nieuwe product markt combinaties.</t>
  </si>
  <si>
    <t>PROJ-00450</t>
  </si>
  <si>
    <t>x-DOF Holografische Encoder</t>
  </si>
  <si>
    <t>Settels Savenije van Amelsvoort</t>
  </si>
  <si>
    <t>Fruitlaan 20-30, 4460 AB, Goes</t>
  </si>
  <si>
    <t>http://www.sttls.nl/</t>
  </si>
  <si>
    <t>In dit project zal Settels Savenije van Amelsvoort een haalbaarheidsonderzoek doen naar de technologische en economische haalbaarheid van de x-DOF encoder. Settels Savenije is een MKB dat hoogwaardige technologie combineert met een passie voor mensen. Settels Savenije bedenkt, ontwerpt, vervaardigt, assembleert en test hightech producten, modules, gereedschappen en apparatuur. Settels Savenije is gevestigd in Eindhoven.De doelstelling van het project is om te onderzoeken of het technologisch en economisch haalbaar is om de x-DOF encoder te ontwikkelen die het mogelijk maakt om de positie en verplaatsing van meerdere assen te meten. De x-DOF encoder bevat enkele bijzondere innovatieve aspecten. Deze zijn:De x-DOF encoder meet meerdere assen in de ruimte, de translatie en rotatie daarvan, tegelijkertijd;Door gebruik van referentiepatronen, kan de leeskop op afstand van het te bemeten object geplaatst worden;Door het gebruik van de beoogde techniek wordt de massa die het meetsysteem aan de opstelling toevoegt zeer gering;De x-DOF encoder zal breder toepasbaar zijn en meer flexibel;Het beoogde resultaat van dit project is een rapport met daarin de antwoorden op de haalbaarheidsvragen.Indien de antwoorden op de haalbaarheidsvragen positief zijn, dan zal er worden gekeken naar de verdere ontwikkeling van de x-DOF encoder. Een mogelijk nieuw project is een samenwerkingsverband met verschillende partijen. Op dit moment is er al vraag naar de x-DOF encoder, maar is nog niet duidelijk of deze encoder technisch en economisch haalbaar is. Daarom is een haalbaarheidsonderzoek op dit moment noodzakelijk. De ontwikkeling van de x-DOF encoder past binnen de High Tech Materials roadmap, omdat deze encoder bijdraagt aan het beheersen van ontwerp, onderzoek en ontwikkeling van Hightech materialen.</t>
  </si>
  <si>
    <t>PROJ-00454</t>
  </si>
  <si>
    <t>Haalbaarheidsstudie naar precisieslijpen</t>
  </si>
  <si>
    <t>Timesavers is een innovatieve Zeeuwse onderneming die diverse soorten slijpmachines ontwikkelt én produceert voor onder andere de kalibreer-, roestvrijstaal- en ontbraammarkt. De machines die Timesavers ontwikkelt, bewerken het materiaal door middel van schuurbanden en/of schuurborstels. Dergelijke technieken zijn ideaal om snel en goedkoop materialen te kunnen bewerken. Het betreft hier vooral bewerkingen voor oppervlaktes en zijkanten van diverse soorten producten. Met haar huidige technologie heeft Timesavers vooralsnog niet de markt voor het precisieslijpen kunnen veroveren. Bij het precisieslijpen worden grote platen (van bijvoorbeeld titanium, molybdeen of roestvrijstaal) zeer nauwkeurig op dikte geslepen. Met de bestaande technologieën op basis van schuurbanden, kan Timesavers niet de hoogste toleranties halen die de markt voor precisieslijpen eist (vereiste tolerantie is 1000ste mm nauwkeurig). De machine die nu vooral worden gebruikt in de precisiemarkt zijn de zogeheten steenslijpers. Deze steenslijpers zijn in staat om de strenge toleranties te behalen, maar het grote nadeel van de steenslijpers is dat zij enorm traag slijpen. In het verleden heeft Timesavers ooit een precisieslijpmachine ontwikkeld die voldoet aan de strenge toleranties, maar de kostprijs was veel te hoog om deze machine breed in de markt te kunnen zetten. Uit een uitvoerig marktonderzoek dat Timesavers heeft uitgevoerd is gebleken dat de precisiemarkt echter zeer grote kansen kan bieden aan Timesavers. Het grote voordeel van de staalmarkt is dat hier minder strenge toleranties worden geëist. Naar aanleiding van het marktonderzoek heeft Timesavers zich in 2015 tot doel gesteld om de brede markt van de precisieslijpers van staal te betreden. In dit haalbaarheidsproject wil Timesavers daarom onderzoeken of het haalbaar is om het ‘oude’ precisieslijp-concept door te ontwikkelen tot een machine met een marktconforme kostprijs die voldoet aan alle eisen van de staal-precisieslijpmarkt. Eén belangrijke aanvullende eis is dat de machine niet inboet aan productiesnelheid (dat is namelijk één van de unique selling points van de Timesavers-technologie). Om de haalbaarheid van deze innovatie aan te kunnen tonen heeft Timesavers als doelstelling om binnen dit haalbaarheidsproject enkele specifieke technische én economische haalbaarheidsvragen te onderzoeken en te beantwoorden.Na een succesvolle afronding van dit haalbaarheidsproject heeft Timesavers voldoende inzicht in de technische en economische mogelijkheden van een dergelijke ontwikkeling. Tezamen met het uitgevoerde marktonderzoek is Timesavers met deze resultaten in staat om een optimale keuze te kunnen maken wat betreft het ontwikkeltraject.</t>
  </si>
  <si>
    <t>Haalbaarheid alternatief voor natrium alginaat</t>
  </si>
  <si>
    <t>North Seaweed B.V.</t>
  </si>
  <si>
    <t>Torendijk 45, 4484 NB, Kortgene</t>
  </si>
  <si>
    <t>http://www.meatless.nl/</t>
  </si>
  <si>
    <t>Meatless BV, producent van plantaardige vezels voor de voedingsmiddelenindustrie, maakt in zijn geheime productieproces gebruik van alginaat, dat als geleermiddel wordt toegepast. Alginaat wordt gewonnen uit zeewier en wordt in Europa veel toegepast in voedingsmiddelen. Meatless is de commerciële activiteiten aan het uitbreiden naar Noord-Amerika, waar grote potentiële klanten als Sara Lee, Tyson en Cargill zeer geïnteresseerd blijken te zijn in de vezels van Meatless. Een probleem vormt echter het gebruik van alginaat in het product, omdat dit op het etiket moet worden vermeld als ‘sodium alginate’ en de klanten deze benaming liever niet op het etiket willen, vanwege de chemische associatie die het bij de consument oplevert en daardoor het product niet willen gebruiken. Om dit op te lossen, zoekt Meatless naar een alternatief voor alginaat. Een eerste verkenning binnen Europa heeft enkele oplossingsrichting gegeven om het hele zeewier te gebruiken of vezels uit groenten of fruit. Wanneer er op het etiket ‘kelp’ of ‘pectine’ zou komen te staan, zou dat een voordeel zijn ten opzichte van “sodium alginate” en beter passen binnen de trend naar gebruik van natuurlijke producten. In dit haalbaarheidsonderzoek wil Meatless een gedegen verkenning doen of de bovengenoemde richtingen realistisch zijn en op voldoende schaal beschikbaar kunnen komen om het toe te passen in Meatless voor de Amerikaanse markt en mogelijk ook daarbuiten. Meatless zal daarbij samenwerken met het Zeeuwse bedrijf North Seaweed BV, een bedrijf dat handelt in zeewier en veel kennis heeft over de vele verschillende Europese soorten en een breed netwerk in de Europese zeewiersector heeft. Voor het bedrijf kan de verkenning een interessant nieuw zeewierproduct opleveren. Er zijn eerste oriënterende gesprekken gevoerd met Schotse en Ierse partijen, met veel expertise op dit vlak. Dit geeft perspectief om de haalbaarheid van dit nieuwe concept te onderzoeken. Het onderzoek richt zich op het te gebruiken soort vezel of zeewier, de benodigde techniek om een met alginaat vergelijkbaar effect te bewerkstelligen, de stabiliteit van het product, de economische haalbaarheid en de praktische uitvoerbaarheid. Aan het einde van het traject moet er uitsluitsel zijn of een haalbaar alternatief voor alginaat tot de mogelijkheden behoort.</t>
  </si>
  <si>
    <t>PROJ-00459</t>
  </si>
  <si>
    <t>Economische lubriceer methode met constante kwaliteit</t>
  </si>
  <si>
    <t>Lubo International B.V.</t>
  </si>
  <si>
    <t>Kortgene</t>
  </si>
  <si>
    <t>http://www.lubointernational.com/</t>
  </si>
  <si>
    <t>Technische en economische haalbaarheid aantonen van poeder aanbreng  &amp; positioneringsmethode (technisch: aanbrengsnelheid 2 ton/uur; man/machine ratio 1:2;  laagdikte beheerst onder de 10µ; energie verbruik maximaal 15.000kWh per jaar; economisch: kostprijs 0,20 Euro/kg; investering &lt;250.000 Euro; vraag volume 2016+2017 &gt;=500 ton).</t>
  </si>
  <si>
    <t>Wavemeter using monolithic integrated arrayed waveguide grating and photodiodes</t>
  </si>
  <si>
    <t>Egelantier 2, 6163 RB, Geleen</t>
  </si>
  <si>
    <t>http://vtec-ls.nl/</t>
  </si>
  <si>
    <t>In dit project wil VTEC Laser &amp; Sensors een haalbaarheidsonderzoek verrichten naar het gebruik van een WAVEMETER gebaseerd op een wafer based InP technologie (Photonic Integrated Circuits - PIC) voor het meten van golflengtes van tuneable lasers voor Optical Coherence Tomography (OCT) en Telecom grade tuneable lasers, Fiber Bragg Gratings (FBG) gebaseerde sensorsystemen en golflengte tracking van niet standaard golflengtes in telecommunicatie systemen. Deze nieuwe wavemeter is een mooi voorbeeld voor het ondersteunen van de Regio Zuid Nederland om de veroverde vooraanstaande positie in de topsector HTSM, specifiek de fotonica, te vergroten.</t>
  </si>
  <si>
    <t>3D printen van testmateriaal uit steengroeves</t>
  </si>
  <si>
    <t>Ponthus B.V.</t>
  </si>
  <si>
    <t>Emmikhovensestraat 113, 5145 PB, Waalwijk</t>
  </si>
  <si>
    <t>http://ponthus.nl/</t>
  </si>
  <si>
    <t>Dit project heeft als doelstelling om de technische en economische haalbaarheid aan te tonen van cradle-to-cradle productie van decoratieve producten van restmateriaal van natuursteengroeves door gebruik te maken van 3D printing. Bij aangetoonde haalbaarheid start Ponthus een R&amp;D samenwerkingsproject voor het verder ontwikkelen van dit materiaal en bijbehorend productieproces</t>
  </si>
  <si>
    <t>PROJ-00473</t>
  </si>
  <si>
    <t>Haalbaarheid van een systeem voor flexibele productiestraat voor bakkerij- &amp; chocolaterieprocessen</t>
  </si>
  <si>
    <t>F Van Wees Machine- en Stansmessenfabriek Waalwijk</t>
  </si>
  <si>
    <t>Beemdstraat 1, 5653 MA, Eindhoven</t>
  </si>
  <si>
    <t>http://www.vanweeswaalwijk.nl/welkom/</t>
  </si>
  <si>
    <t>Machinefabriek Van Wees Waalwijk is gespecialiseerd in klantspecifieke productie-automatisering van enkelvoudige bewerkingen en handelingen. Recentelijk heeft de onderneming haar eerste projecten opgeleverd waarbij productieprocessen bij banketbakkerijen weren geautomatiseerd met een robot.Hierop is vanuit enkele banketbakkerijen en chocolaterieën aangegeven dat zij graag hun productieproces verregaand zouden willen gaan automatiseren, mits Van Wees Waalwijk in staat zou zijn (nagenoeg) alle handmatige handelingen op een kostenefficiënte wijze te automatiseren. Hierop heeft Van Wees Waalwijk een innovatief concept van automatisering bedacht dat haaks staat op de traditionele wijze van automatisering van een productiestraat. Waar in een traditionele productiestraat het product (bijvoorbeeld een auto) éénmaal een route aflegt langs vele robots, wil Van Wees Waalwijk het product meermaals dezelfde route gaan laten afleggen langs één enkele robot die telkens met een andere tool een andere handeling verricht. Om deze automatisering te kunnen realiseren zullen voor een aantal bewerkingen speciale tools ontwikkeld moeten worden; denk aan automatische slagroomspuiten en chocoladespuiten, pick and place tools voor het plaatsen van fruit op gebak en een geconditioneerd buffersysteem. Dit geconditioneerde buffersysteem is nodig om gebak en bonbons tussen bewerkingen in, bij de juiste temperatuur te kunnen bewaren, aangezien de te ontwikkelen productiestraat volgens een unieke werkwijze werkt.Waar in de traditionele automatisering een product een vaste route volgt en onderweg door de diverse robots bewerkt wordt (denk aan de productie van auto’s), zal in de te ontwikkelen productiestraat het product (gebakje, bonbon etc.) meermaals dezelfde route afleggen. Tijdens iedere gang zal dezelfde robot uitgerust met een andere tool een andere bewerking uitvoeren. Deze innovatieve productiewijze is zeer goed toepasbaar bij kleine (dagelijkse) series, zoals bij gebak en bonbons, waarbij de serie tussentijds geconditioneerd gebufferd wordt.In het haalbaarheidsproject wil Van Wees Waalwijk de marktpotentie in Nederland, België, Duitsland en Frankrijk in kaart brengen. Daarbij wordt tevens onderzocht of er vergelijkbare productieprocessen, bijvoorbeeld de bereidingen in een grootkeuken, goed passen bij dit automatiseringsconcept. Tijdens het haalbaarheidsproject zal met potentiële afnemers onderzocht worden of zij bereid zijn te participeren in het ontwikkelproject om de slagingskansen het ontwikkelproject te verhogen.In een pilot bij een chocolaterie in Valkenswaard zullen de carrousel-buffer en het chocoladespuit-concept getoetst worden op technische haalbaarheid.</t>
  </si>
  <si>
    <t>PROJ-00476</t>
  </si>
  <si>
    <t>Haalbaarheid Volumetrische 3D-VR-Colonoscopie met computergestuurde diagnostiek.</t>
  </si>
  <si>
    <t>Virtual Proteins International B.V.</t>
  </si>
  <si>
    <t>Hoevenseweg 5B, 5403 PA, Uden</t>
  </si>
  <si>
    <t>http://www.vesaliusperfectus.com/</t>
  </si>
  <si>
    <t>Virtual Proteins International BV is een jonge onderneming uit Eindhoven die een 3D-engine heeft ontwikkeld waarmee data uit een CT of een MRI-scanner kan worden omgezet in een 3D-weergave op het beeldscherm. Deze engine bevindt zich nog in een proto-fase en dient door-ontwikkeld te worden. Vanuit eigen contacten met ziekenhuizen hebben enkele MDL-artsen (maag-darm-lever arts) de problemen rondom colonoscopie aangegeven en de groeiende behoefte aan een betere en makkelijkere diagnose tool. Grote afwijkingen zijn met traditionele colonoscopie als met de relatief nieuwe CT-colonoscopie even goed te vinden. Echter met CT-colonoscopie worden kleinere poliepjes wel gemist. VPI overweegt derhalve de ontwikkeling van een 3D-Colonoscopie waarbij de MDL-arts via Virtual Reality door het darmkanaal kan “reizen”. Via te ontwikkelen innovatieve functies zou verdacht weefsel als poliepen en maligniteiten eenvoudiger en eerder ontdekt moeten kunnen worden en zou het systeem een objectieve second opinion voor de diagnostiek moeten aanreiken aan de MDL-arts. Naast de traditionele colonoscopie met endoscoop, is er sinds een jaar of 10 ook de CT-colonoscopie op basis van een surface rendering technologie. Deze CT-colonoscopie heeft een aantal goede verbeteringen ten opzichte van de traditionele colonoscopie, maar biedt nog te weinig voordelen ten opzichte van de hogere kosten, voor een brede acceptatie. Bovendien zijn kleinere afwijkingen moeilijk zichtbaar te maken, zoals genoemd door de MDL- artsen. Van de 3D-VR-colonoscopie die VPI beoogt te ontwikkelen verwacht VPI dat deze dermate voordelen biedt dat deze uiteindelijk breed geaccepteerd zal worden. Traditionele colonoscopie met endoscoop -&gt; CT-colonoscopie via surface rendering -&gt; VPI’s 3D-VR-colonoscopie via volume rendering De beoogde ontwikkeling is echter complex en kostbaar zodat VPI eerst een haalbaarheids-onderzoek wil gaan uitvoeren waarin men de technische haalbaarheid en de economische haalbaarheid wil onderzoeken. In dit haalbaarheidsonderzoek worden technisch complexe punten onderzocht zoals het optisch vlakken van een geplooide darmwand, kan de CT- of MRI-scan alle benodigde data leveren, zijn er geschikte algoritmen die gebruikt kunnen worden voor ondersteuning van de beoordeling van colonoscopie beelden? De economische haalbaarheid wil men vaststellen door (inter)nationale marktpotentie, prijsstructuur, gebruikersbehoeften, IP-bescherming, en patiënten- en gebruikersdraagvlak te onderzoeken. Als onderdeel van het haalbaarheidsonderzoek wil men samen met radiologen en MDL-artsen een pilot opstarten, in samenwerking met Dr Damian Tolan van het Leeds hospital (UK), Dr Lefere van Hospital Roeselare (Be) en radiologen van het Ikazia ziekenhuis te Rotterdam. In de pilot zal onderzocht worden of de exacte medisch-functionele behoeften van de MDL-arts via de technische mogelijkheden van een MRI-scanner via de radioloog te vertalen zijn in technische specificaties, waarop later de beoogde 3D-VR-colonoscopie te ontwikkelen is.</t>
  </si>
  <si>
    <t>PROJ-00479</t>
  </si>
  <si>
    <t>NDVI Drone Camerasysteem, voor high-end precisielandbouw tegen low-end prijzen.</t>
  </si>
  <si>
    <t>Damen Vision Technology</t>
  </si>
  <si>
    <t>http://www.damen.com/en</t>
  </si>
  <si>
    <t>In de markt is een verschuiving gaande van precisielandbouw 1.0, plaatsbepalingstechnologie en rechtrij-systemen, naar precisielandbouw 2.0. Echter is het niet voor iedere landbouwer mogelijk om gebruik te maken van precisielandbouw 2.0. Redenen waarom precisielandbouw 2.0 tot nu toe nog weinig toegepast wordt zijn: -huidige sensoren en camerasystemen zijn nog veel te duur waardoor het niet rendabel is; -het huidige aanbod van camerabeelden is nog beperkt bruikbaar; -er zijn nog onvoldoende modellen en beslisregels beschikbaar die camerabeelden en data op de juiste manier kunnen vertalen naar toegevoegde waarde in teeltmaatregelen voor de eindgebruikers; -telers en loonwerkers; -er bestaat een gebrekkige ICT-infrastructuur, data-uitwisselbaarheid en standaardisatie; -gebruikers weten onvoldoende over de voordelen die zij met precisielandbouw kunnen behalen. Echter blijft de belangrijkste reden, de eerstgenoemde: precisielandbouw is te duur. Met name dit laatste argument is voor Damen Vision Technology (D-VT), aanvrager binnen dit project, de aanleiding geweest om hier een oplossing voor te vinden. Middels dit project wil D-VT een goedkopere oplossing ontwikkelen om precisielandbouw tegen dezelfde kwalitatieve standaarden betaalbaar en rendabel te maken. Belangrijk binnen deze ontwikkeling is dat het systeem kwalitatief kan concurreren met de high-end systemen in de markt en prijstechnisch kan concurreren met de low-end systemen in de markt. Om deze oplossing te kunnen ontwikkelen wil D-VT eerst een haalbaarheidsstudie naar de technische- en economische haalbaarheid van dit project doen. De hoofddoelstelling die D-VT daarbij heeft geformuleerd is de volgende:Bevestigen of het technisch en economisch gezien haalbaar is om voor de agrarische sector een NDVI (normalized difference vegetation index) drone camera systeem te ontwikkelen, die op technologisch vlak kan concurreren met high-end modellen en op prijstechnisch vlak met low-end modellen, met als doel een substantiële besparing te behalen op het gebruik van besproeiings-, bestrijdings- en bemestingsmiddelen, waarmee tegelijkertijd een hoger rendement per m2 gewassenbouw wordt gerealiseerd. Wanneer het antwoord van deze haalbaarheidsstudie op bovenstaande doelstelling positief is, dan zal aanvrager overgaan tot een vervolg R&amp;D project. In een mogelijk vervolg R&amp;D project zal D-VT zich met benodigde kennis- / ontwikkelpartners gaan richten op de daadwerkelijke ontwikkeling van een NDVI camerasysteem waarmee aan de hand van door de camera gegenereerde beelden, spectrale metingen op landbouwgewassen gedaan kunnen worden. Met dit systeem moet het aan de hand van de spectrale metingen voor de boer mogelijk worden om af te leiden welke velden, of delen van velden (gedeeltelijk ) besproeid of bemest moeten worden.</t>
  </si>
  <si>
    <t>Project M6229</t>
  </si>
  <si>
    <t>Matisse Pharmaceuticals BV</t>
  </si>
  <si>
    <t>Grintweg 18, 5247 NL, Rosmalen</t>
  </si>
  <si>
    <t>http://www.matisse-pharma.com/</t>
  </si>
  <si>
    <t>Matisse Pharmaceuticals is met de voorbereidingen bezig van een klinisch ontwikkelingsproject waarin moet worden onderzocht of er met een niet stollende fractie uit heparine, M6229 geheten, een succesvol geneesmiddel voor de behandeling van sepsis patiënten kan worden verkregen. De gedachte is dat na de haalbaarheidsstudie eind 2016 er een start wordt gemaakt met de GMP productie van deze heparine M6229, aanvullend toxicologisch onderzoek wordt opgestart, er wetenschappelijk advies wordt ingewonnen bij de autoriteiten en de eerste studie in de mens wordt aangevraagd en opgestart. Dit zou moeten resulteren in een eerste proof of principle van de M6229 werkzaamheid in de mens in de loop van 2019 voor een budget van ongeveer 7.5m€. Dit project is nauw verwant aan het top sector thema Pharmacotherapy. Dit thema heeft betrekking op de ontdekking, ontwikkeling en toegespitste toepassing van nieuwe, veilige en (kosten)effectieve geneesmiddelen teneinde te genezen of te voorkomen over de gehele gezondheidszorgketen. Het bijzonder elegante en innovatieve M6229 verdient een nadere studie ter voorbereiding op een klinisch ontwikkelingstraject en vormt een potentieel zeer (kosten)-effectief en veilig geneesmiddel temeer omdat heparine al vele decennia wordt gebruikt in de kliniek.Het concept om positief geladen histonen selectief te neutraliseren met een polyanion in de vorm van het pentasaccharide arme heparine M6229 is nieuw en als zodanig dan ook geoctrooieerd [WO2013007771]. Dit octrooi is momenteel toegekend in Europa en de Verenigde Staten. Het idee is om door middel van een relatief eenvoudige zuiveringsstap de M6229 uit gangbare farmaceutische heparine te isoleren om dit product vervolgens verder te ontwikkelen als een therapie tegen septische shock. De literatuur is op het pad van polyanionen ter bestrijding van toxische histonen gekomen via de publicatie van Xu [Xu, J, et.al., Nat. Med.(2009);15(11):1318-1321]. Op basis van deze publicatie zijn er verschillende publicaties verschenen die een oplossing suggereren zoals van Freeman [Freeman, C.G. et.al. Biomaterials (2013);34:5670-5676] die verschillende heparinederivaten heeft getest in konijnen en Wildhagen uit Maastricht die M6229 in drie verschillende in vivo sepsis modellen heeft getest [Wildhagen, K.C.A.A., et.al. blood (2014);123(17):1098-10101].Het M6229 product resulterend uit het M6229 project zou een belangrijke positie moeten verwerven in de behandeling van diffuse intravasale stolling en de daaraan gerelateerde indicaties zoals sepsis en septische shock. Momenteel is er geen effectieve behandeling beschikbaar. Technische en economische haalbaarheidsvragen waarop een antwoord wordt gezocht:1.Het voorkeursproces inclusief de selectie van het juiste ligand voor het bereiden van de actieve stof PDH (Pentasaccharide Depleted Heparine) moet worden vastgesteld inclusief de keuze van benodigde leveranciers en de vrijheid van handelen.2.Het is onbekend welke afwijkende niveaus van histonen (de belangrijke veroorzakers van de snelle verslechterende prognose van de patiënt) er te verwachten zijn bij verschillende sepsis patiënten en met welke verbeterde (snelle) methode deze histonen niveaus geanalyseerd zouden moeten worden.3. In hoeverre moet er opnieuw toxicologisch onderzoek gedaan worden aan deze gefractioneerde heparine M6229?4.Wat is de sterkte van het octrooi voor het commercieel gebruik van M6229 voor de behandeling van sepsis?5.Zijn er nog andere economisch interessante medische toepassingen te identificeren voor M6229?6.Zijn er concurrenten en/of partners die aanvullende of bedreigende technologie in bezit hebben?Afhankelijk van de bevindingen tijdens de haalbaarheidsstudie zal er meer of minder snel gestart kunnen gaan worden met de implementatie van het proces en de klinische ontwikkeling. Tevens zal er duidelijkheid ontstaan over hoe het wetenschappelijk advies bij de autoriteiten wordt ingezet en of er nog aanvullende toxicologisch onderzoek gedaan moet worden. Mogelijk moet er ook contact gezocht worden met potentiele concurrenten.</t>
  </si>
  <si>
    <t>PROJ-00494</t>
  </si>
  <si>
    <t>Rauwe Melk Poeder</t>
  </si>
  <si>
    <t>M.J.G. Hanegraaf</t>
  </si>
  <si>
    <t>Seringenstraat 15, 5213 GS, s-Hertogenbosch</t>
  </si>
  <si>
    <t>Melk die geproduceerd wordt op melkveebedrijven is een kwalitatief hoogwaardig product en bevat veel goede bouwstoffen voor de mens. Om houdbaarheidsredenen moet de melk ten alle tijden gekoeld bewaard blijven en binnen vier dagen na het winnen van de melk uit de koe getransporteerd en verwerkt worden. Doordat de melk vele stappen binnen de keten moet doorlopen neemt de versheid van het product af en dit gaat ten koste van de kwaliteit, smaak en nutritionele waarde van de melk(producten). Binnen het voorgestelde project wordt onderzocht of het technisch en commercieel mogelijk is om een nieuw verwerkingsproces van melk te ontwikkelen, waardoor zowel de kwaliteit, smaak als de nutritionele eigenschappen beter behouden blijven.</t>
  </si>
  <si>
    <t>PROJ-00495</t>
  </si>
  <si>
    <t>Het ReceptIVFity Project</t>
  </si>
  <si>
    <t>ARTPred B.V.</t>
  </si>
  <si>
    <t>Dillenburgstraat 9 N, 5652 AM, Eindhoven</t>
  </si>
  <si>
    <t>http://artpred.com/</t>
  </si>
  <si>
    <t>Uit recent onderzoek is gebleken dat het menselijk lichaam niet alleen bestaat uit humane cellen, maar dat het bedekt is met microben zoals bacteriën. Wij dragen als mensen negen keer zoveel bacteriële als menselijke cellen met ons mee. Dit delicate en locatie specifieke ecosysteem bestaande uit bacteriën wordt ook wel het ‘microbioom’ genoemd. In de afgelopen jaren is duidelijk geworden dat ons microbioom een essentiële rol speelt bij het gezond houden van ons lichaam en bij de ontwikkeling van ziektes. Onderzoekers van de afdelingen urologie en gynaecologie van het Erasmus MC (EMC) te Rotterdam en onderzoekers van de Vrije Universiteit (VU) Amsterdam, in samenwerking met een aan de VU gelieerd spin-off bedrijf, hebben onafhankelijk van elkaar een manier gevonden om het falen van de embryo-implantatie in de baarmoeder te voorspellen aan de hand van het microbioom (de samenstelling van bacteriën) in achtereenvolgens de urine of de vagina van de vrouw. In beide studies bepaalde men het microbioom van heteroseksuele vrouwen voorafgaande aan fertiliteitsbehandelingen en werd er een voorspelling gedaan over het bijbehorende implantatieprofiel. Beide vindingen, patenten en onderzoeksteams zijn samengebracht in het in Den Bosch gevestigde bedrijf ARTPred B.V.. Het bedrijf beoogt de kans op embryo-implantatie voorafgaande aan de behandelingen voor fertiliteit patiënten inzichtelijk maken. Middels het ReceptIVFity project ontwikkelt ARTPred momenteel een minimaal invasieve, persoonlijke, fertiliteitstest welke op basis van de bacterie samenstelling in de vagina en/of in de urine van een vrouw voorafgaand aan een IVF-traject kan aangeven of een IVF/ICSI behandeling zal resulteren in embryo-implantatie falen of niet.Eén op de zes paren krijgt te maken met problemen rondom kinderwens en vruchtbaarheid. Echter heeft de technologische progressie binnen de fertiliteit een plateau bereikt. De enige innovaties die momenteel plaats vinden zijn op het gebied van de verbetering van de embryo kwaliteit en de bijbehorende lab processen. Een doorbraaktechnologie zoals die van de voorspellende test van het ReceptIVFity project kan voor het eerst sinds de uitvinden van de IVF en ICSI technieken een revolutie betekenen op het gebied van de behandeling van subfertiliteit en de kwaliteit van de fertiliteitszorg. Het doel van dit haalbaarheidsproject is het toetsen van de mogelijkheid om de vindingen uit de twee onafhankelijke studies te combineren tot één innovatieve toepassing. Namelijk een minimaal invasieve, persoonlijke, fertiliteitstest welke op basis van de bacterie samenstelling in de vagina en/of in de urine van een vrouw voorafgaand aan een IVF-traject kan aangeven of een IVF/ICSI behandeling zal resulteren in embryo-implantatie falen of niet. De haalbaarheidstoetsing zal worden uitgevoerd door het Amsterdamse, aan de VU gerelateerde, bedrijf IS-Diagnostics en er zal binnen het project worden gekeken naar de definiëring van de meest geschikte test locatie (urine en/of vaginaal) en meest geschikte High-Throughput analyse methode (Next Generation Sequecing of IS-Pro) voor de voorspellende test. Daarnaast wordt het haalbaarheidsproject ingezet om advies te vergaren over de eisen waaraan de formats van zowel het rapport waarin de testuitslag wordt weergegeven als de bijbehorende database dienen te voldoen. Ten slotte hoopt ARTPred via deze weg de in de Erasmus MC en VUmc gevonden analyse algoritmes te verfijnen.</t>
  </si>
  <si>
    <t>PROJ-00507</t>
  </si>
  <si>
    <t>THERMAL CONTROL SYSTEM FOR HIGH PRECISION SYSTEMS AND EQUIPMENT</t>
  </si>
  <si>
    <t>MI-Partners</t>
  </si>
  <si>
    <t>Margrietstraat 16, 5401 DH, Uden</t>
  </si>
  <si>
    <t>Bij het verbeteren van positioneersystemen (bv. stages) met (sub)nanometer nauwkeurigheid zijn de belangrijkste uitdagingen om de nauwkeurigheid te vergroten en de snelheid te verhogen. Een belangrijke factor die deze nauwkeurigheid beïnvloed zijn thermische effecten. Naarmate de snelheid van de machine hoger wordt is er meer energie vereist om het systeem te bewegen. Dit zorgt voor grotere thermische verstoringen. Kritische onderdelen vervormen als gevolg van temperatuur variaties. Met name niet uniforme temperatuur verdelingen zorgen voor het krom worden van onderdelen. De temperatuur verdeling wordt o.a. beïnvloed door lokale warmtebronnen en verschil in thermische tijdconstante door o.a. variaties in de dikte. De standaardoplossing hiervoor is het conditioneren van deze machineonderdelen met koelwater. Dit heeft echter een aantal nadelen. Ten eerste is de temperatuurstabiliteit van het koelwater van commerciële waterkoelers onvoldoende. Ten tweede reageert het gehele systeem traag door de grote hoeveelheid koelwater in het systeem. Tenslotte kan er slechts koelwater met dezelfde temperatuur naar de gehele machine toegevoerd worden. Hiermee kan er dus niet gereageerd worden op lokale verstoringen. De oplossing hiervoor is om lokale temperatuur regelaars in de leidingen aan te brengen. Hiermee wordt het water wat iets te koud aangeleverd wordt door de bestaande koelunits lokaal verwarmt tot exact de juiste temperatuur. MI-Partners wil in deze haalbaarheidsstudie onderzoeken of het technisch en economisch haalbaar is om een schaalbaar lokaal thermisch regelsysteem te maken met milli-Kelvin temperatuurstabiliteit. Als applicatie voorbeeld zou men bijvoorbeeld aan het individueel thermisch stabiel houden van lenzen van een elektronenmicroscoop in het milli-Kelvin bereik kunnen denken.</t>
  </si>
  <si>
    <t>PROJ-00511</t>
  </si>
  <si>
    <t>3D Meten en Maken</t>
  </si>
  <si>
    <t>Cuppen Orthopedie B.V.</t>
  </si>
  <si>
    <t>Sint Jansweg 15, 5928 RC, Venlo</t>
  </si>
  <si>
    <t>http://www.voet-en-winkel.nl/</t>
  </si>
  <si>
    <t>Cuppen Orthopedie is opgericht in 1991 en sindsdien is de organisatie uitgegroeid tot de specialist in voeten en schoenen in Brabant. Tegenwoordig bestaat de organisatie uit de hoofdvestiging in Uden, een winkel met podotherapeutische praktijk in Breda en een zevental spreekuurlocaties in Brabant, waar voetproblemen kunnen worden opgelost. In de hoofdvestiging in Uden is sinds dit jaar ook een compleet multidisciplinair behandelcentrum, inclusief ‘looplab’, ingericht, waarin alle specialisten op dit gebied samenwerken. Fysiotherapeuten, podotherapeuten, (medisch) pedicures, schoenadviseurs en –orthopedische schoentechnici, allen zijn onder één dak te vinden. Zelfs de productie van de aangepaste en maatschoenen is er te vinden. In het voet- en looplaboratorium kunnen allerlei metingen aan voeten en houding worden uitgevoerd, van simpele maatneming van de voet tot en met drukmetingen en het inscannen van voeten en enkels. Met de informatie die hiermee wordt verzameld kan zowel advies aan de klant worden gegeven, maar kunnen ook de gewenste inlegzolen en/of complete maatschoenen geproduceerd worden. Tijdens zijn leven krijgt circa 57 procent van de Nederlanders een of meerdere keren last van voetproblemen. Deze patiënten worden – naast de huisartsen en specialisten – veelal verder geholpen in de podologie- en podotherapiepraktijken. Veel van de klachten hebben te maken met een verkeerde of overbelasting van (delen van) de voet. Het bepalen van de druk en corrigeren daarvan met verschillende hulpmiddelen (zolen, aangepaste schoenen) leidt in veel gevallen tot vermindering van de klachten. Cuppen Orthopedie wil de uitdagingen aangaan om een systeem te ontwikkelen, waarin niet enkel de druk in de voeten gemeten wordt, maar het ook direct mogelijk is het ideale voetbed voor die specifieke persoon te simuleren. Als de patiënt op het apparaat staat wordt eerst de druk door het systeem gemeten met behulp van sensoren en vervolgens wordt op de benodigde posities tegendruk geleverd met behulp van actuatoren, bepaald door het softwarematige kennissysteem en de feedback van de patiënt, totdat de ideale situatie bereikt is. Daarnaast wordt ook de bovenzijde van de voet direct ingescand. Alle digitale informatie wordt vervolgens gebruikt om de benodigde hulpmiddelen (voetbed, zool, schoen) geautomatiseerd te fabriceren. Het resultaat van het toekomstige ontwikkelingsproject is de ontwikkeling van een patenteerbaar systeem tot een werkend prototype en nulserie, wat vervolgens klaar is voor de markt.</t>
  </si>
  <si>
    <t>Haalbaarheidsproject Full Spectrum Farming</t>
  </si>
  <si>
    <t>Urban Ponics B.V.</t>
  </si>
  <si>
    <t>Frederiklaan 175 E, 5616 NG, Eindhoven</t>
  </si>
  <si>
    <t>http://www.urbanponics.nl/</t>
  </si>
  <si>
    <t>Urban Ponics BV ziet, als aanbieder van urban farming technology (o.a. verticale teeltmethoden en kassen voor in de stad), kansen in de ontwikkeling van een eigen volwaardige biologische meststof op basis van phytonutriënten (planten-extracten), mineralen en sporenelementen, afkomstig uit (zee)water. Juist ook geschikt voor urban farming, echter er wordt ook gekeken naar de traditionele tuinbouw als afzetmarkt. Er kan naar verwachting tot 80% bespaard worden op het gebruik van de traditionele chemische meststoffen.Urban Ponics is bezig met het verkennen van de mogelijkheden voor de tuinbouw van deze alternatieve meststof, die vervaardigd wordt uit zeewater en amazonewater. Urban Ponics zou graag de haalbaarheid (technisch/economisch) ervan aantonen, alvorens het product verder te ontwikkelen en op de markt te brengen.Eerste inzicht: een extract dat gemaakt is uit Amazonewater (plantenextracten uit dit water) en zeewater (mineralen en spoorelementen) biedt het volledige spectrum aan voedingstoffen dat planten nodig hebben voor een gezonde groei en bloei. Dit heeft directe impact op producten die ze voortbrengen en welke worden geconsumeerd door mensen. Ze worden gezonder! In het project wordt met name de technische en economische haalbaarheid onderzocht aan de hand van het ontwikkelen van technische en economische inzichten (stabiliteit van phytonutriënten en andere grondstoffen, de produceerbaarheid ervan en inzicht in de kostprijs / marktacceptatie). Noodzakelijke technische verkenningen en testen worden samen met kennisinstellingen als HAS en HAN gedaan (incl. laboratoriumproeven en teeltprotocollen, conform de wetenschappelijke normen). Op kleine schaal zal in de proefkas van Urban Ponics (voormalig Floriade terrein te Venlo) gestart worden met het testen van de effectiviteit van enkele eerste concepten op verschillende tuinbouwproducten die een korte groeiperiode hebben, zoals bladgroenten en kruiden.Het doel is om aan te tonen dat er daadwerkelijk geteeld kan worden op dit nieuwe concept meststof, en dat er een gezond product gemaakt kan worden dat ook de voedingswaarde verhoogd. Vervolgens kan ingezet worden op gerichte ontwikkeling van een product voor urban farming en de hedendaagse tuinbouw.</t>
  </si>
  <si>
    <t>PROJ-00513</t>
  </si>
  <si>
    <t>Lokaal ventilatiesysteem voor de operatiekamer</t>
  </si>
  <si>
    <t>De Visser Bouwfysica</t>
  </si>
  <si>
    <t>Van Leeuwenhoekstraat 12, 5482 TK, Schijndel</t>
  </si>
  <si>
    <t>Het product is een lokaal luchtzuiveringssysteem voor operatiekamers, te gebruiken tijdens de operatie ter preventie van postoperatieve wondinfecties. Op dit moment wordt er in operatiekamers op ruimteniveau geventileerd, dit betekent dat een verstoring in deze ruimte van grote invloed kan zijn op de schoonheid van de lucht in deze ruimte. Het idee van de lokale ventilatie voor de operatiekamer berust op een totaal nieuw concept van ventileren, waarbij de belangrijkste gebieden worden voorzien van ultra-schone lucht (wondgebied en instrumentarium). Hierdoor is het gehele systeem minder afhankelijk van de omgeving en zal dus ook minder snel verstoord worden. De luchtstroom rondom de wond is gecombineerd met een warmtedeken en de luchtstroom rondom de instrumenten met een instrumententafel.Dit idee is ontstaan vanuit een afstudeerproject aan de TU Eindhoven (master bouwfysica en installatietechniek). Het idee is breed gewaardeerd, wat blijkt uit een 2e plaats bij de Europese REHVA Student Competition 2015 (dit idee was de Nederlandse inzending). Door de preventie van bacteriële wondinfecties, is de innovatie een kostenbesparend idee en bovendien een kwalitatieve verbetering voor de patiënt. Het voorkomt extra medische kosten, doordat de patiënt niet opnieuw opgenomen moet worden door een wondinfectie, dit is in Nederland in circa 3% van de operaties het geval. Het lokale ventilatiesysteem kan naast het gebruik binnen ziekenhuizen, ook opereren buiten ziekenhuizen veiliger maken (veldhospita, ontwikkelingslanden). Er is nu een haalbaarheidsstudie vereist, waarin met name de afzetmarkt, acceptatie en bandbreedte verkoopprijs worden onderzocht om de marktpotentie van dit idee te kunnen analyseren. Het luchtstromingsprincipe van het systeem is grotendeels bewezen in het eerder onderzoek en zal middels prototypes verder geanalyseerd moeten worden.</t>
  </si>
  <si>
    <t>PROJ-00517</t>
  </si>
  <si>
    <t>Calbi</t>
  </si>
  <si>
    <t>Avivia Projects BV</t>
  </si>
  <si>
    <t>http://www.avivia.nl/</t>
  </si>
  <si>
    <t>BAM/BAD is een vorm van chronische diarree die resulteert uit een te grote blootstelling van de darmwand aan galzuren. Men schat dat er zo een 12 miljoen patiënten lijden aan BAM/BAD alleen al in Europa en de VS. De impact op de levenskwaliteit van de patiënten is aanzienlijk met flatulentie, een opgezwollen gevoel, diarree en een hoge frequentie van toiletbezoek van soms meer dan 10 keer per dag. Toch zijn er geen specifieke behandelingen voor deze aandoening en worden er producten gebruikt voor hypercholesterolemie, die belangrijke bijwerkingen hebben die leiden tot stopzetting van de behandeling door de patiënten. Er is klinische evidentie die erop wijst dat calciumsupplementering een mogelijke behandeling is voor deze aandoening. Commercieel beschikbare calciumpreparaten zijn er echter op gericht een hoge biologische beschikbaarheid te hebben terwijl hier juist een lokaal effect nodig is. Ons doel is de haalbaarheid te onderzoeken van de ontwikkeling van een nieuwe Calcium formulering, specifiek voor de behandeling van BAM/BAD. Samengevat wil Avivia het potentieel van het gebruik van calcium voor deze indicatie evalueren. Dit houdt in om naast marktonderzoek en literatuuronderzoek, de mogelijke calciumbronnen te onderzoeken en te vergelijken op het vlak van de criteria die hen geschikt kunnen maken als supplement voor BAM/BAD. Experimenteel onderzoek maakt daarbij gebruik van de capaciteit van Avivia om het menselijke maag-darm stelsel te simuleren in vitro. Het doel is een project uit te werken voor de ontwikkeling van een product dat geschikt is voor klinisch gebruik om vervolgens een ‘proof of concept’ studie uit te voeren bij BAM/BAD patiënten in nauwe samenwerking met artsen en experts in dit therapeutisch domein. Uiteindelijk wil Avivia een voldoende sterk dossier ontwikkelen om investeerders aan te trekken om de onderzoeken uit te kunnen voeren die nodig zijn voor regulatoire goedkeuring en commercialisering van dit product.</t>
  </si>
  <si>
    <t>PROJ-00520</t>
  </si>
  <si>
    <t>BOON, van gewoon naar beter</t>
  </si>
  <si>
    <t>Violabeemd 20, 6229 ZB, Maastricht</t>
  </si>
  <si>
    <t>De markt van bonenproducenten is conservatief: bonen worden nog steeds ingemaakt d.m.v. een oude conserveringstechnologie (sterilisatie). Steriliseren leidt er ook toe dat belangrijke vitamines uit de boon worden verwijderd / afgedood; de boon dus minder voedzaam wordt. BOON wil een productietechniek (garingstechniek) ontwikkelen om hiermee juist wél de complete voedingswaarde te behouden en nieuwe maaltijdvormen met bonen te kunnen bereiden. Insteek daarbij is om een snellere, betere verwerking van bonenpulp mogelijk te maken voor het bereiden van een geheel nieuwe assortiment (PMC) boonspecialiteiten. Het betreft hierbij enerzijds een assortiment plantaardig gefrituurde bonensnacks en daarnaast wil men als broodbeleg diverse bonenspreads op de markt brengen. Alvorens deze proces – en productietechnieken te ontwikkelen wil aanvrager eerst onderzoek doen naar de technische mogelijkheden en de economische haalbaarheid. Bij deze laatste gaat het dan met name om marktacceptatie door consumenten. Aanvrager sluit met dit project aan bij de topsector AgroFood met crossovers naar LSH met betrekking tot gezonde voeding. Boon verwacht met deze beoogde ontwikkeling het belang van peulvruchten (bonen) als component in onze dagelijkse voeding een belangrijke impuls te geven.</t>
  </si>
  <si>
    <t>Het ontwikkelen van een meetmethodiek voor bepaling van exacte dakafmetingen</t>
  </si>
  <si>
    <t>BEAUsolar</t>
  </si>
  <si>
    <t>Cereslaan 10, 5384 VT, Heesch</t>
  </si>
  <si>
    <t>http://www.beausolar.eu/</t>
  </si>
  <si>
    <t>BEAUsolar® is gespecialiseerd in het realiseren van BIPV (Building Integrated PhotoVoltaic) daken. De innovatie wordt door de uitstekende esthetische uitstraling door consumenten en architecten enthousiast ontvangen. Bij bestaande daken is het voor BEAUsolar problematisch om redelijk snel een goede offerte met de daarbij behorende opbrengsten te verstrekken. Dit komt de verkoop en de uitrol van dit unieke BIPV (Building Integrated Photovoltaic-dak) niet ten goede. Om een goede offerte te kunnen samenstellen is het nodig om het dak te betreden en alle elementen, zoals dakvensters, schoorstenen en dakdoorvoeren, op te meten. Het grootste probleem is dat de bestaande daken nogal moeilijk toegankelijk zijn en niet kunnen worden opgemeten. De toegang is vaak alleen mogelijk met toestemming van de aangrenzende terreinen. Ook weersinvloeden spelen een rol, bij vorst, sneeuw en storm kunnen we het dak een hele tijdsperiode niet betreden. Dan zouden klanten bijvoorbeeld wel vier weken moeten wachten voor ze een offerte krijgen. Dit is onze huidige tijd veel te lang. Een ander alternatief het inzetten van een hoogwerker behoort niet tot de mogelijkheden. De kosten zijn hoog en daar komt nog bij dat een hoogwerker maar beperkt inzetbaar is. Een dak gelegen aan de achterzijde van de woning is in het algemeen niet bereikbaar met een hoogwerker. Ook het tellen van het aantal pannen op afstand is niet mogelijk want de pan-afstand kan per dak verschillen. Dit geeft een te onnauwkeurig interpretatie. De dakdekker kan bij het leggen van de pannen rekening houden met de totale lengte van het dak. Hij kan de pannen “induwen” of “uittrekken”. Om een vrijblijvende offerte uit te brengen moeten dus hoge kosten gemaakt worden die eventueel niet verzilverd worden met een opdracht. In het project wordt er gezocht naar een methodiek of het zinvol is om een dak betrouwbaar en exact op te meten zonder dit dak te betreden (60% haalbaarheidsonderzoek). Met de resultaten uit dit onderzoek gaat BEAUsolar enkele pre-testen uitvoeren. Deze gegevens (afmetingen van het dak) uit de pre-test worden vergleken met de werkelijk “in het werk” opgemeten dak. Het best is wanneer dit exact overeenkomt. Mogelijke methodieken zijn bijvoorbeeld visual technieken, Google Earth, andere satelliet gegevens, inzet van een drone met daarbij aangepaste software, welke camera, fotobewerking en dergelijke. Ander mogelijkheid is om LIDAR toe te passen. LIDAR (LIght Detection And Ranging of Laser Imaging Detection And Ranging) is een technologie die de afstand tot een object of oppervlak bepaalt door middel van het gebruik van laserpulsen. De techniek is vergelijkbaar met radar, dat echter radiogolven gebruikt in plaats van licht.</t>
  </si>
  <si>
    <t>PROJ-00528</t>
  </si>
  <si>
    <t>Draadloze wegdeksensor</t>
  </si>
  <si>
    <t>Arcobel Embedded Solutions B.V.</t>
  </si>
  <si>
    <t>Flight Forum 840, 5657 DV, Eindhoven</t>
  </si>
  <si>
    <t>http://www.arcobel.com/</t>
  </si>
  <si>
    <t>In Nederland hebben we een goed verzorgde wegeninfrastructuur, maar deze staat regelmatig onder druk door verschillende omstandigheden. Eén van de meest bepalende daarin is het weer. In Nederland hebben we te maken met wisselende weersomstandigheden die voor flinke vertragingen en ongelukken kunnen leiden. Om dit zoveel mogelijk tegen te gaan wordt de laatste decennia steeds meer gebruik gemaakt van technologie. Wegbeheerders maken steeds meer gebruik van gladheidmeldsystemen (GMS) om zoveel mogelijk preventief op te kunnen treden bij gevaarlijke weersomstandigheden.Aan Arcobel is de vraag gesteld door Rijkswaterstaat om te onderzoeken of het haalbaar is een systeem te ontwikkelen dat draadloos informatie uit het wegdek verzameld, waardoor de aanleg- en onderhoudskosten structureel naar beneden kunnen. Als Arcobel het als haalbaar beschouwt zal RWS een opdracht vertrekken voor de ontwikkeling. Het beoogde systeem bestaat uit een aantal sensoren gecombineerd met een energievoorziening en een zendmogelijkheid, welke als zelfstandige unit in het wegdek kan worden opgenomen. Het systeem communiceert met de wegkantstations, die de verzamelde informatie vervolgens weer distribueren naar de centrale GMS-server. Daar wordt alle data verwerkt tot toegankelijke informatie voor de wegbeheerders.De ontwikkelingsdoelstelling van het innovatieve product ‘Draadloze wegdeksensor’ waarop het project betrekking heeft bestaat uit een aantal componenten die samen de in het wegdek te verwerken unit vormen. De componenten zijn temperatuursensoren (voor wegdektemperatuur en dieptetemperatuur), een wegdekgeleidbaarheidsensor, een energie-opwekking en/of opslag en een zendeenheid voor data. De doelstelling van het haalbaarheidsonderzoek is om met het beantwoorden van specifieke technische en economische vragen tot de conclusie te kunnen komen of het ontwikkelproject wel of niet haalbaar is om uit te voeren.</t>
  </si>
  <si>
    <t>PROJ-00529</t>
  </si>
  <si>
    <t>Silicon Based Lead Battery</t>
  </si>
  <si>
    <t>M4Si B.V.</t>
  </si>
  <si>
    <t>Haydnplein 21, 5491 ME, Sint-Oedenrode</t>
  </si>
  <si>
    <t>http://www.m4si.com/Site/M4Si.html</t>
  </si>
  <si>
    <t>M4Si wil een accu ontwikkelen op basis van loodchemie maar met Silicium wafers als kunstmatige bodem. Dit zal leiden tot hogere efficiënties, kortere ontlaad tijden en dieper ontladen waarbij 80% tot 100% haalbaar lijkt.</t>
  </si>
  <si>
    <t>Haalbaarheid Ontwikkeling ZILT zeewierproducten</t>
  </si>
  <si>
    <t>Pit-foodconcepts</t>
  </si>
  <si>
    <t>Sint-Oedenrode</t>
  </si>
  <si>
    <t>http://www.pit-foodconcepts.com/</t>
  </si>
  <si>
    <t>De wereldbevolking groeit in hoog tempo. De vraag naar alternatieven grondstoffen t.o.v. traditionele grondstoffen zal de komende jaren gigantisch stijgen. De vraag naar dierlijke eiwitten verdubbelt en onze wereldbevolking zal stijgen naar minimaal 9 miljard in 2050. De landbouwgronden raken uitgeput, de Co2 uitstoot neemt toe en de oceanen verzuren. 25 KG plantaardig eiwit resulteert nu in 1 KG dierlijk eiwit. Een ratio die grondstoftekorten bij deze enorme groei zal betekenen. Momenteel gaat 30% van het beschikbare zoet water naar de landbouw/veeteelt en wordt er jaarlijks 600.000 hectare aan regenwoud gekapt om plaats te maken voor landbouwgronden. Meststoffen monden uit in de oceanen waardoor dode zones ontstaan, het ecosysteem raakt ontregeld en de Co2 uitstoot zal immens toenemen waardoor het broeikaseffect versterkt. Aanvrager denkt dat zeewier hiertoe één van de oplossingen kan bieden: de teelt van zeewier is zeer duurzaam te noemen en kan een sleutelrol spelen t.a.v. maatschappelijke verantwoordelijkheid. Zeewier kent talloze USP’s: - een zeer hoog gehalte aan essentiële eiwitten, vitaminen, spoorelementen en mineralen.- de ecologische foodprint van deze plantaardige eiwitten is aanzienlijk lager is t.o.v. dierlijke eiwitten. -Géén extra overlast voor landbouwgrond, maar benutting van de oceanen, waar tot nu toe nauwelijks een beroep op wordt gedaan. Teelt van zeewier kan het ecosysteem een boost geven en heeft zelfs een zuiverend effect op het water. Aanvrager is voornemens gezond assortiment zeewier producten te ontwikkelen waardoor een structurele verandering in het voedingspatroon gerealiseerd kan worden. Hiertoe is men op zoek naar productie- en verwerkingstechnieken waarbij het verse wier als 100% natuurlijke grondstof benut wordt. Bovendien wil men producten ontwikkelen met optimaal behoud van voedings-stoffen en nutritionele waarden. Via dit haalbaarheidsproject wil aanvrager inzicht verwerven in de haalbaarheid v.d. productontwikkeling, de productie- en verwerkingstechniek, de haalbaarheid van een prototype, de zeewierketen, de productcyclus en eventuele opschaalbaarheid hiervan. Echter is hierbij ook de acceptatie onder de consument een speerpunt. Het positief beïnvloeden van het West-Europese voedselpatroon zodat gezonde, plantaardige en natuurlijke producten o.b.v. zeewier onderdeel wordt van onze dagelijkse eetgewoonten is cruciaal. Is dit haalbaar? Via de haalbaarheidsstudie wil aanvrager alle bovenstaande aspecten gedegen in kaart zien te brengen en in geval van een beargumenteerde go in een vervolgproject vertalen van potentieel naar praktisch toepasbaar.</t>
  </si>
  <si>
    <t>PROJ-00531</t>
  </si>
  <si>
    <t>3D PCP en ERP</t>
  </si>
  <si>
    <t>3Dimerce Solutions B.V.</t>
  </si>
  <si>
    <t>Haefland 8A, 6441 PS, Brunssum</t>
  </si>
  <si>
    <t>3Dimerce Solutions heeft de afgelopen jaren een innovatieve techniek voor het produceren van online product configurators ontwikkeld. Deze nieuwe oplossing is een universeel cloud platform voor de productie en hosting van visuele product configurators. Het 3D Product Configurator Platform (3D PCP) vereenvoudigd de productie van configurators, verlaagt de kosten drastisch en doet de beheersbaarheid en schaalbaarheid zeer sterk toenemen. In de wereld voor productconfiguratie zijn er grofweg twee nagenoeg onafhankelijke kampen: de ene steekt productconfiguratie in vanuit de proceskant en start vanuit data en dus ERP/productiezijde (backend); de andere kiest de insteek vanuit de marketingkant en start vanuit beeld en dus de Website/marketingzijde (front-end). Beide benaderingen hebben een groot nadeel: De proceszijde heeft alles prachtig in orde qua connectie met de backend systemen, maar de klant moet op basis van tekst een akkoord geven op een order; de marketingzijde kan de klant exact in beeld tonen wat ze uiteindelijk gaan kopen, maar missen aansluiting met de hele backoffice. De huidige markt kent geen goede integratie tussen beiden systeemdelen, dit terwijl juist een vergaande integratie enorme waarde heeft, het verbindt namelijk de productiezijde met de klantzijde en maakt daarmee de cirkel rond. De ontwikkelingsdoelstelling van de innovatieve productdienstcombinatie ‘3D PCP en ERP’ waarop het project betrekking heeft bestaat uit het structureel kunnen vertalen van datastromen van het ene softwaredeel (3D PCP) naar het andere softwaredeel (ERP) en vice versa, op een wijze die de data geschikt maakt om daadwerkelijk de juiste informatie over te dragen, die vervolgens gebruikt kan worden. De sleutel ligt daarbij in het gebruik van het zogenaamde ‘product DNA’ in de verschillende systemen, waarmee verschillende producten digitaal worden ‘beschreven’. De complexiteit van het project wordt onder andere veroorzaakt door de grote diversiteit in ERP systemen, variërend van off-the-shelf systemen tot en met volledig maatwerk systemen en de verschillende principes en talen die gehanteerd worden voor het vastleggen van de productkenmerken.</t>
  </si>
  <si>
    <t>PROJ-00533</t>
  </si>
  <si>
    <t>Haalbaarheidsproject industriële modulaire  FDM 3D-printer</t>
  </si>
  <si>
    <t>Achatz Industries</t>
  </si>
  <si>
    <t>Daalakkersweg 2-80, 5641 JA, Eindhoven</t>
  </si>
  <si>
    <t>Brunssum</t>
  </si>
  <si>
    <t>http://www.reprapuniverse.com/catalog/store.php</t>
  </si>
  <si>
    <t>De 3D-printers voor industriële toepassingen worden met name gekenmerkt door de 3D-printers die werken volgens het FDM-principe. Bij deze rapid prototyping techniek wordt laag na laag (kunststof) materiaal aan elkaar gesmolten. Op dit moment ondervinden de huidige FDM 3D-printers voor industriële toepassingen de volgende nadelen: -Over het algemeen bestaan de industriële printers uit een gesloten systeem die geen modulaire mogelijkheden biedt. Zo hebben de meeste industriële printers slechts een klein printoppervlak (standaard 200 bij 200 mm), waardoor er in de regel geen grote prototypes en/of producten mee kunnen worden vervaardigd. Ook zijn deze printers vaak beperkt in de te verwerken filamenten/materialen en kunnen ze in de regel alleen maar thermoplastics verwarmen/ verwerken en geen hoogwaardige materialen (keramiek, peek of anderzijds); -De huidige FDM-printtechniek is op dit moment (nog) niet echt geschikt voor het snel printen van producten in kleine series, aangezien verschillende randwerkzaamheden nog handmatig uitgevoerd dienen te worden. Automatisering van deze randprocessen zou het 3D-printproces aanzienlijk versnellen.Achatz Industries wil zich met haar huidige kennis en expertise op het gebied van reprap en DIY 3D printers gaan toeleggen op het ontwikkelen van 3D printers voor de industriële markt en wel die werken volgens het FDM-principe. Innovatief is de ontwikkeling van een modulaire 3D printer, die een groot printoppervlak kan realiseren door de reikwijdte van de printkop te vergroten. Hiervoor dienen de metalen onderdelen van de 3D printer modulair van opzet te zijn. Tevens dienen er mogelijkheden te zijn om een geavanceerde printkop te ontwikkelen en die tevens geoptimaliseerd is voor het printen van hoogwaardig filament voor industrieel gebruik (o.a. keramiek, peek etc.). Verder gaat Achatz Industries onderzoeken of het mogelijk is een aantal werkprocessen rondom het 3D printen te automatiseren/robotiseren, zodat het voor de industriële sector interessant wordt om 3D printing in te zetten voor het produceren van kleine series voor verschillende materialen (keramiek, peek etc.).Achatz Industries wil eerst aan de hand van een haalbaarheidsproject inzicht krijgen in de vraag hoe een dergelijke multifunctionele 3D-printer voor industriële toepassingen ontwikkeld kan worden en tevens onderzoek doen naar de bedrijfseconomische en juridische haalbaarheid van een dergelijk project. Dit haalbaarheidsproject naar een innovatieve modulaire industriële 3D printer sluit zeer goed aan bij de Topsector HTSM, Thema Printen. In de roadmap “Printing. From the world of print to the Printed World” wordt het industriële 3D printing beschouwd als de nieuwe vorm van “Digital fabrication” en wordt de ontwikkeling van nieuwe printkoppen en functionele materialen gestimuleerd.</t>
  </si>
  <si>
    <t>Haalbaarheid van een predictieve analysis monitor voor een innovatief zorg-eco-systeem</t>
  </si>
  <si>
    <t>Altijd Thuis B.V.</t>
  </si>
  <si>
    <t>Prins Hendrikstraat 89, 4835 PL, Breda</t>
  </si>
  <si>
    <t>https://www.altijdthuis.nl/</t>
  </si>
  <si>
    <t>Altijd Thuis BV is in 2014 opgericht en richt zich op de kansen, die de ontwikkeling van het “Internet of things” specifiek voor de zorgsector biedt. De onderneming werkt aan een concept voor een te ontwikkelen innovatieve zorgdienst, waarbij enerzijds verschillende sensoren in de woonomgeving samen met andere gegevensbronnen gekoppeld worden met een centrale en anderzijds er een slimme alarmopvolging wordt georganiseerd, waarbij de gebruiker zelf voortdurend keuzes kan maken door regels te formuleren. Deze dienst speelt in op de behoefte die ontstaat doordat met name kwetsbare mensen steeds langer thuis wonen, de kosten voor veiligheid en zorg steeds verder stijgen, budgetten dalen en het handelingsperspectief bij veiligheids- en zorg-gerelateerde calamiteiten (brand, inbraak, dwaling, inactiviteit etc.) steeds belangrijker wordt.Het eerste concept van Altijd Thuis werd in 2015 unaniem als winnend concept gekozen tijdens een competitie georganiseerd door het Veiligheidsatelier Brabant. Dit concept heeft Altijd Thuis BV het afgelopen jaar kunnen testen in het living lab van te Etten-Leur. De eerste testresultaten uit het living lab geven aan dat het concept op een aantal punten aangepast moet worden, waarvoor onder andere een aantal complexe technische innovaties nodig zijn. Ook heeft de test uitgewezen dat het samenwerkingsmodel tussen gerelateerde partijen als zorginstellingen, zorgverzekeraars, veiligheidsregio’s en gemeenten anders vormgegeven moeten worden om marktacceptatie en continuïteit te verbeteren. Altijd Thuis heeft hierdoor een aantal aannames gevormd omtrent de benodigde technologische innovatie en marktacceptatie die nodig zijn om de producten en dienst succesvol in de markt te kunnen zetten: 1.Het systeem moet meer toegankelijk worden voor het gebruik met andere sensoren, wearables en andere gegevensbronnen, zoals EPD’s. 2.Naast reactieve alarmering is een uitbreiding naar preventieve alarmering, op basis van predictive analysis gewenst. 3.De betrouwbaarheid van de alarmtriggers moet worden getoetst en waar nodig worden verhoogd. 4.Het maatschappelijk draagvlak moet worden versterkt.In dit haalbaarheidsonderzoek wil Altijd Thuis haar aannames toetsen alvorens zij daadwerkelijk het complexe en kostbare innovatieproject opstart. Het onderzoek zal zich richten op de technische en economische haalbaarheid. Middels een pilot met een gemeente in Noord-Brabant, of het living lab te Etten-Leur, waarin beperkt experimenteel ontwikkelt zal worden, wordt de haalbaarheid in de praktijk getoetst.</t>
  </si>
  <si>
    <t>PROJ-00548</t>
  </si>
  <si>
    <t>3DMouthGuard</t>
  </si>
  <si>
    <t>Gets Involved</t>
  </si>
  <si>
    <t>Markhek 5, 4824 AV, Breda</t>
  </si>
  <si>
    <t>http://www.getsinvolved.nl/</t>
  </si>
  <si>
    <t>Te weinig bewegen vormt een steeds groter risico voor de volksgezondheid. Om te voorkomen dat overgewicht, hart- en vaatziekten en de daarmee samenhangende ziekten zorgen voor grotere problemen worden mensen aangespoord meer te bewegen en sporten. Steeds meer mensen (kinderen en volwassenen) vinden de weg naar de sportschool. Daarnaast is opvallend dat ook steeds meer mensen in Nederland sporten gaan beoefenen als hockey en rugby. Bij deze sporten is het verplicht om bitjes (mouthguards) te dragen ter bescherming van het gebit. Op dit moment zijn standaard bitjes te verkrijgen en daarnaast kunnen bij sommige tandartsen bitjes op maat gemaakt laten worden. Doordat het maken van bitjes op dit moment handwerk is en het proces voor de sporter niet prettig is zitten de bitjes op dit moment nooit perfect. Perfect passende bitjes vergroten niet alleen het sportplezier, maar belangrijker nog is dat de bescherming geoptimaliseerd kan worden. Gets Involved is voornemens een haalbaarheidsonderzoek uit te voeren naar het 3D printen van bitjes. Hierbij staan vragen omtrent de 3D-printbaarheid van materialen en samenstellingen daarvan centraal. Uitdaging hierbij vormt het feit dat bitjes in de mond worden gedragen en ze daarom aan strikte gezondheidseisen moeten voldoen. Hierdoor zijn de mogelijkheden wat betreft 3D printen beperkt. De materialen die op dit moment gebruikt worden voor het vervaardigen van bitjes kunnen nog niet geprint worden. Door dit wel mogelijk te maken moeten bitjes sneller en nauwkeuriger geproduceerd kunnen worden en zal de bescherming en het comfort geoptimaliseerd worden.Om de bitjes 3D te kunnen printen moet tevens het gebit nauwkeurig in kaart worden gebracht. Hiervoor onderzoekt Gets Involved in het haalbaarheidsonderzoek de mogelijkheden de files die voortkomen uit 3D scans om te vormen naar 3D-printbare files en zo een koppeling te realiseren tussen scan en file om snel en accuraat bitjes te kunnen leveren. Hierdoor krijgt de sporter een nauwkeurig geprint bitje en is het proces om het gebit in kaart te brengen vele malen prettiger dan hoe het nu gebeurt.Gets Involved voert tevens onderzoek uit naar de potentiële spin-off in de gezondheidszorg (knarsetanden, slaapapneu) en de mogelijkheden de bitjes “smart” (player tracking, diagnoses via speeksel) te maken, waardoor naast optimalisatie van de vorm ook de functionaliteiten van de bitjes een vlucht kunnen nemen.</t>
  </si>
  <si>
    <t>PROJ-00553</t>
  </si>
  <si>
    <t>Een vegetarisch product hoogwaardig in eiwit en nutriënten</t>
  </si>
  <si>
    <t>De Korte Weg</t>
  </si>
  <si>
    <t>Ceresstraat 15 G, 4811 CA, Breda</t>
  </si>
  <si>
    <t>Aanvrager is actief op het gebied van de ontwikkeling van vegetarische vleesvervangers (www.devegetarischeslager.nl). Dit is onder andere ingegeven door de toenemende bewustwording van de negatieve effecten van vlees op het milieu en de gezondheid. Juist in de sportwereld of voor mensen die een lichamelijk zwaar belast beroep uitoefenen is het belangrijk om de juiste voeding binnen te krijgen. Vooral eiwitten een belangrijk component voor het herstellen van de spieren. Dit is waar De Vegetarische Slager een nieuw product wil ontwikkelen, hoog in eiwit en zonder chemische toevoegingen. Aanvrager wil zelfs graag de nutritionele waardes van dierlijk vlees overtreffen door plantaardig ‘vlees’. Innovatie is gelegen in de ontwikkeling van een vleesachtige structuur door het gebruik van alternatieve plantaardige eiwitten, anders dan soja. Dit is technische lastig te ontwikkelen want op dit moment bestaat er geen enkele alternatief met dezelfde eigenschappen als soja. Complexen moeten ontwikkeld worden, dit brengt andere vereisten met zich mee. Het in kaart brengen wat de wensen zijn van de doelgroep (sporters of mensen met zware belasting van de spieren) en daarop de producten te ontwikkelen. Dit wordt gedaan door marktonderzoek, deskresearch, klantonderzoek, marktontwikkeling en experimentele productontwikkeling. Consumptiegedrag is een andere belangrijke factor die mee speelt. Op dit moment zijn er twee verschillende extrudeermethoden welke geschikt kunnen zijn voor de hoogwaardige eiwit vleesvervanger. In dit haalbaarheidsonderzoek wordt in een tijdsbestek van maximaal één jaar gekeken of het technisch en economisch haalbaar is om een dergelijk product te ontwikkelen. De projectactiviteiten worden grotendeels uitgevoerd bij de nieuwe vestiging van De Vegetarische Slager te Breda.</t>
  </si>
  <si>
    <t>PROJ-00554</t>
  </si>
  <si>
    <t>Logistics Flow analysis apps</t>
  </si>
  <si>
    <t>Argusi B.V.</t>
  </si>
  <si>
    <t>Cartografenweg 34, 5141 MT, Waalwijk</t>
  </si>
  <si>
    <t>http://www.argusi.org/</t>
  </si>
  <si>
    <t>In de transport sector vinden er dagelijks diverse goederenstromen plaats, zowel over de weg, het spoor, door het water als door de lucht. Deze transporten worden nu door verschillende transportondernemingen uitgevoerd waarbij ieder zijn eigen goederenstroom plant. Hierbij wordt geen rekening gehouden met de bezettingsgraad van het transportmiddel en eventuele andere goederenstromen van andere transportondernemingen die dezelfde kant op gaan. Analyse van de synergie in  transportstromen wordt vooralsnog vaak offline uitgevoerd, omdat de analyses grotendeels maatwerk zijn. Echter, het idee bestaat dat een deel van de analyses ook kan worden geautomatiseerd en daarmee online kan worden uitgevoerd. De online analyse moet inzicht geven in de synergie mogelijkheden en daarmee een aanzet geven tot samenwerking tussen partijen in de logistieke keten. De samenwerking, en specifiek het combineren van goederenstromen, kan de beladingsgraad van transportmiddelen verbeteren, kan een modal shift economisch rendabel maken en kan, meer in het algemeen, de uitstoot door logistieke activiteiten verlagen.Door de ontwikkeling van een app die deze goederenstromen verzamelt zou er dus meer synergie gecreëerd kunnen worden tussen de transportondernemingen zelf, zodat de kosten gereduceerd kunnen worden alsmede  de belasting van het milieu.</t>
  </si>
  <si>
    <t>PROJ-00557</t>
  </si>
  <si>
    <t>Automatisch doseren en mengen 2K pasta</t>
  </si>
  <si>
    <t>Repair Care International BV</t>
  </si>
  <si>
    <t>High Tech Campus 9 Beta, 5656 AE, Eindhoven</t>
  </si>
  <si>
    <t>https://www.repair-care.nl/</t>
  </si>
  <si>
    <t>Dit project onderzoekt de mogelijkheden tot het ontwikkelen van een automatisch doseer- en mengsysteem dat op de bouwplaats de 2 componenten kan mengen om op die wijze een constante mengverhouding te kunnen realiseren. Daarnaast zal het systeem tijdsbesparing moeten realiseren voor de gebruiker, omdat handmatig doseren en mengen tot het verleden behoren. Het mengen is nu dus manafhankelijk en kost relatief veel tijd (4 tot 5 minuten). Met een statische menger (niet manafhankelijk) is het niet goed te doen vanwege de te hoge viscositeit van het product hetgeen tot een onacceptabel hoge bedienkracht leidt. Bovendien is de hoeveelheid afval hierbij te groot als gevolg van de benodigde lengte/inhoud van de mixer. Een mogelijke extra besparing zou gehaald kunnen worden omdat het mengsel direct op het substraat aangebracht kan worden in plaats vanaf een mengbord. Tot slot zou het systeem ervoor moeten zorgen dat het huidcontact van de gebruiker met de 2 “natte” componenten geminimaliseerd wordt, waardoor de kans op een allergische reactie verder wordt verminderd.Op dit moment worden de 2 componenten epoxy en verharder handmatig met een dubbelloops doseerpistool gedoseerd en met een spatel gemengd. Om de verwerker minder met epoxy in aanraking te laten komen, willen we een product ontwikkelen waarmee de epoxy automatisch gemengd kan worden. De uitdaging hierbij is dat de beide componenten pasteus zijn en er veel kracht nodig is om deze goed te mengen. Als het mengen niet efficiënt gebeurt, betekent dat meer verlies van ongemengd materiaal. Om een juiste balans te vinden tussen de hoogte van de viscositeit en het eenvoudig doseren en mengen, wordt bovendien onderzocht in hoeverre een reparatiemiddel kan worden ontwikkeld dat lager visceus is (en daardoor goed te doseren en te mengen) en tevens goed te modelleren (goede consistentie voor het in de juiste vorm te brengen en goed standvermogen).Doel van deze haalbaarheidsstudie: inzicht en gevoel krijgen van de (on-)mogelijkheden en de ontwerpeisen.Met behulp van bestaande pistolen, cartridges en nozzles worden op een hands-on wijze POP’s gebouwd en getest. Op basis van uitkomsten van tests wordt aangepast en opnieuw getest totdat een min of meer bevredigend resultaat is bereikt waarbij automatisch gedoseerd en gemengd kan worden. Doel is tevens om inzicht te krijgen in de benodigde krachten en begrenzingen (snelheid).In deze haalbaarheidsstudie zal duidelijk moeten worden of het product een geheel geïntegreerd product wordt van nozzle plus aandrijving plus pistool of dat nozzle plus aandrijving toch als een meer separaat deel ontwikkeld kan of zelfs moet worden.Een elektrische mengunit op een nog verder handbediend pistool is ook denkbaar.Een volledig elektrisch pistool vergt mogelijk 2 accu’s en daarmee kan het totale gewicht nog wel een probleem vormen.Daarnaast zal de investering en kostprijs afgewogen moeten worden tegen de te verwachten aantallen en prijselasticiteit van de te ontwikkelen doseer- en mengunit. Ook dit zal meegenomen worden in de haalbaarheidsstudie.</t>
  </si>
  <si>
    <t>Innovatieve 1x11 Elektrische Groupset technologie voor MTB &amp; ROAD fietsen</t>
  </si>
  <si>
    <t>Advancing Technologies BV (Advatech) levert aandrijftechnologie expertise aan productiepartijen in de fietsindustrie.Advatech wil de kennis opbouwen om haar klanten te kunnen bedienen met een innovatief aandrijfproduct waarmee zij de high-end MTB en ROAD bike markt kunnen betreden. Het transmissieproduct dat uit de haalbaarheidstudie naar voren komt wil Advatech samen met de productiepartijen in de regio toeleveren aan de internationale OEMs die een high-end MTB of ROAD fiets met elektrische groupset verkopen aan hun klanten.Aanleiding voor de haalbaarheidsstudie is de toenemende vraag naar elektrische groupset aandrijvingen voor MTB &amp; ROAD fietsen. Om als leverancier van aandrijflijn technologie onderscheidend te kunnen zijn met een dergelijke elektrische groupset is het belangrijk om nieuwe functies te kunnen combineren in deze aandrijving. Advatech gaat onderzoeken of het technisch en economisch haalbaar is om een innovatief transmissieproduct te integreren in de elektrische groupset. Het haalbaarheidsonderzoek is gericht op de volgende kennis/technologien: 1.Powershift versnellings technologie toepasbaar binnenin een cassette bij het achterderailleur  voor MTB &amp; ROAD fietsen 2.Wiel en frame interface technologie voor het afsteunen van koppel tussen wiel en frame 3.Shifter technologie voor het elektrisch schakelen van de transmissie op basis van de input van de berijder. De resultaten van het haalbaarheids onderzoek, zijnde patenten, prototypes en een economisch ontwikkel- en terugverdienplan zijn bedoelt voor Advatech, haar productiepartners en voor klanten die vroegtijdig willen investeren in de productontwikkeling. Middels het leveren van kennis van innovatieve en baanbrekende aandrijftechnologie voor de elektrische groupset markt maakt Advatech het mogelijk voor zijn klanten de geambieerde marktposities te bereiken.</t>
  </si>
  <si>
    <t>PROJ-00564</t>
  </si>
  <si>
    <t>Smart instrumentation to improve robot-assisted eye surgery</t>
  </si>
  <si>
    <t>Preceyes B.V.</t>
  </si>
  <si>
    <t>Appelweg 5, 4782 PX, Moerdijk</t>
  </si>
  <si>
    <t>http://www.preceyes.nl/</t>
  </si>
  <si>
    <t>Meer dan 285 miljoen mensen hebben wereldwijd last van oogaandoeningen. Gerelateerd aan de sterke correlatie met de vergrijzende samenleving en toename van het aantal diabetes patiënten, is de voorspelling dat dit aantal de komende jaren verdubbelt. In de Westerse wereld hebben 25 miljoen mensen last van slechtziendheid of zelfs blindheid. Het merendeel betreft zogenaamde vitreoretinale (VR) oogaandoeningen; aandoeningen aan de binnenkant van het oog, waaronder het netvlies. Een aantal belangrijke aandoeningen heeft nog geen adequate behandeling, wat direct gerelateerd is aan het grote aantal mensen dat nog steeds lijdt aan slechtziendheid en blindheid. Vooral de ontwikkelingen op het gebied van ‘precision medicine’ worden gezien als belangrijke oplossing in de nabije toekomst. Echter, voor het uitvoeren van deze behandelingen zijn uiterste precisie en ervaring vereist, terwijl chirurgen bij bestaande oogchirurgie al op de grens werken van wat mogelijk is met de hand. Preceyes heeft een robotisch ondersteunend systeem ontwikkeld waarmee deze nieuwe, hoge precisie-behandelingen verder kunnen worden ontwikkeld en verfijnd. Bovendien kan met deze ondersteuning een grotere groep chirurgen deze complexe oogoperaties uitvoeren.Een werkend prototype van onze technologie is met succes in de praktijk getest. Commerciële projecten zijn uitgevoerd en recent is het eerste systeem verkocht voor een toepassing waarbij een gentherapie met uiterste nauwkeurigheid onder de retina achter in het oog toegediend moet worden. In de tweede helft van 2016 zal het eerste klinisch onderzoek worden uitgevoerd.Het door Preceyes ontwikkelde robotische systeem biedt een ongekende precisie. Echter, de chirurg vertrouwt bij de manipulatie van de instrumenten nog steeds op zijn zicht door een microscoop. Vooral de bepaling van de afstand tot de retina of de diepte in of onder de retina van een instrument is enerzijds zeer moeilijk te bepalen, maar anderzijds ook cruciaal bij verschillende taken en procedures. Om met de technologie van Preceyes de stap van academische ziekenhuizen naar algemene ziekenhuizen te maken, is ondersteuning in het ‘zicht’ van de chirurg een belangrijke eis. Als oplossing hiervoor onderzoeken we de haalbaarheid van de integratie van een optische sensor in de instrumentatie waarmee de afstand tussen de instrumentatie en de achterkant van het oog gemeten kan worden. Hiermee adresseren we een belangrijke “unmet need” in de visualisatie en kunnen we bovendien de voordelen van het gebruik van een robotisch systeem uitvergroten. Dit haalbaarheidsproject focust op verschillende aspecten van de integratie van deze sensortechnologie in chirurgische instrumentatie voor ondersteuning tijdens robot-ondersteunde oogoperaties. De technische en commerciële haalbaarheid worden onderzocht.</t>
  </si>
  <si>
    <t>PROJ-00565</t>
  </si>
  <si>
    <t>Metallized Drink Pipe</t>
  </si>
  <si>
    <t>Drecht Coating Services B.V.</t>
  </si>
  <si>
    <t>John F. Kennedylaan 3, 5550 AA, Valkenswaard</t>
  </si>
  <si>
    <t>http://www.dcscoating.nl/</t>
  </si>
  <si>
    <t>Doelstelling van het project is te onderzoeken in hoeverre het haalbaar is om een in- en uitwendig gemetalliseerde buis te ontwikkelen en de daarvoor benodigde spuitpistolen te ontwikkelen. Deze moeten het zo makkelijk mogelijk maken om te werken in een buis met een dwarsdoorsnede van 10 centimeter, zodat die geschikt is voor drinkwatertoepassingen.</t>
  </si>
  <si>
    <t>Geen nummer, 5</t>
  </si>
  <si>
    <t>IA</t>
  </si>
  <si>
    <t>Inklapbaar, traceerbaar, en slim mobiel toilet</t>
  </si>
  <si>
    <t>Groenendaal Verhuur</t>
  </si>
  <si>
    <t xml:space="preserve">Horsten 1, 5612 AX, Eindhoven </t>
  </si>
  <si>
    <t>Elshout</t>
  </si>
  <si>
    <t>http://www.groenendaalverhuur.nl/</t>
  </si>
  <si>
    <t>Mobiele toiletten worden op vele uiteenlopende locaties en telkens bij verschillende activiteiten ingezet. Dergelijke toiletten worden staan gemiddeld 1 week op dezelfde locatie. Daarna worden ze of naar de opslagplaats teruggebracht of we worden naar een volgende gebruikslocatie verplaatst. Wat vooral vervoerd wordt is lucht. De standaard mobiele toilet heeft een omvang van 2,6 m3 met een grondoppervlak van ruim een 1 m2. Als gevolg van de afmetingen en vormgeving zijn de bestaande mobiele toiletten niet stapelbaar. Dergelijke toiletten worden over het algemeen vervoerd op open vrachtauto’s en / of open opleggers. Alleen al in Nederland zijn vele tienduizenden mobiele toiletten in omloop. Deze vele duizenden exemplaren worden gemiddeld 20 keer per jaar verplaatst van de ene naar de andere locatie. Groenendaal Verhuur wenst tot een geheel nieuw design, ontwerp komen van een mobiel toilet. De doelstelling hiervan is tweeërlei: 1) het komen tot een mobiel toilet welk inklapbaar en daardoor stapelbaar zal zijn zodat er 2 tot 3 keer zoveel toiletten in dezelfde rit vervoerd kunnen worden. Hiermee zal een bijdrage worden geleverd aan o.a. overheidsdoelstellingen op het gebeid van voorkomen van wegvervoer c.q. verkeerscongestie. 2) het komen tot een aantrekkelijke vormgeving, look, design zodat potentiele gebruikers vooraf al geen afkeur hebben van het gebruik een mobiel toilet. Denk daarbij met name aan de inzet van deze toiletten op grote feesten, festival, kermissen en andere activiteiten waar grote mensenmassa’s in de buitenruimte bij elkaar komen. Mobiele toiletten zijn extreem zuinig wat waterverbruik betreft, dit vergeleken met toiletwagens. Deze worden aangesloten op het drinkwaternetwerk, na spoeling verdwijnen de fecaliën in het riool. 3) Een ander onderdeel van dit innovatieadviesproject zal zijn het onderdeel real-timedata. De verhuurorganisatie wil over data kunnen beschikken om bij voorkeur vooraf te kunnen inschatten welke service-activiteiten wanneer nodig zullen zijn zodat storingen, volle buffertanks etc. vooraf in beeld zullen zijn. Kortom Groenendaal wenst te komen tot een geheel nieuw design, ontwerp van het mobiele toilet zodat er een bijdrage kan worden vermindering CO2 uitstoot door vrachtverkeer, afname van verspilling van kostbaar drinkwater en een comfortabelere mobiele sanitaire voorziening in combinatie met slimme data-uitwisseling.</t>
  </si>
  <si>
    <t>PROJ-00342</t>
  </si>
  <si>
    <t>Ontwikkeling multisensorische en interactieve belevingssauna cabines</t>
  </si>
  <si>
    <t>Relaxbaden B.V. (w.o. handelsnaam Nobel Saunaus)</t>
  </si>
  <si>
    <t>Ophoven 114, 6133 XX, Sittard</t>
  </si>
  <si>
    <t>http://www.relaxbaden.nl/</t>
  </si>
  <si>
    <t>Nobel Saunaus wil in dit project een belevenissen sauna cabine ontwikkelen waarin op basis van losse modules verschillende zintuigen geprikkeld kunnen worden. Dit moet de eerste multisensorische en interactieve belevingscabine ter wereld worden. Hiervoor is vergaande ICT technische kennis nodig welke niet in de organisatie aanwezig is. Hiervoor wil Nobel externe hulp inroepen om zich te laten adviseren over de te nemen beslissingen qua ontwerp, architecturen, systemen en scenario’s. Hiervoor wil Nobel de hulp vragen aan Eaglescience als externe adviesorganisatie op het vlak van ICT.</t>
  </si>
  <si>
    <t>R&amp;D</t>
  </si>
  <si>
    <t>Smart development with integral prototyping</t>
  </si>
  <si>
    <t>Cordis Automation B.V.</t>
  </si>
  <si>
    <t>040 Unit ontwerp BV, Manus Machinae B.V.</t>
  </si>
  <si>
    <t>www.cordis.nl/</t>
  </si>
  <si>
    <t>In onderhavig project werkt het consortium bestaande uit Cordis Automation B.V., Manus Machinae B.V. en Unit040 Ontwerp B.V. samen aan een toolset waarmee de ontwikkelaar van complexe HTSMsystemen (inclusief besturingssoftware) een virtueel prototype kan ontwikkelen. Virtual Integral Prototyping behelst de ontwikkeling van hightech equipment in een virtuele omgeving. De toolset stelt de ontwikkelaar hiermee in staat om de eerste prototype(s) in een virtual reality omgeving te testen (werking, besturingssoftware, interactie etc.) alsof het een fysiek prototype is. De ontwikkeling van dergelijke fysieke prototypes van complexe mechatronische systemen zorgt normaliter voor hoge kosten en lange doorlooptijden, wat met de ontwikkeling in het kader van dit project vermeden kan worden. Het mechatronische systeem alsmede de aansturingsoftware kan binnen het systeem door middel van een virtual reality bril en de binnen dit project te ontwikkelen datagloves uitvoerig getest worden. Hiermee wordt het mogelijk fouten al in een vroeg stadium te ontdekken en op te lossen en zo complexe systemen first-time-right te ontwikkelen. Met de ontwikkeling van dit platform &amp; toolingset wordt het gehele innovatie- en ontwikkelproces binnen de HTSM, Maintenance en Chemie sectoren goedkoper, sneller, veiliger en betrouwbaarder.</t>
  </si>
  <si>
    <t>BenthicBlob</t>
  </si>
  <si>
    <t>YiG Engineering B.V.</t>
  </si>
  <si>
    <t>X-Ample Technology B.V.</t>
  </si>
  <si>
    <t>Conservatoriumlaan 177, 5037 DS, Tilburg</t>
  </si>
  <si>
    <t>Allereerst een theoretische introductie: een geofoon is een soort microfoon die bedoeld is om trillingen, bijvoorbeeld geluidsgolven vanuit de aarde op te vangen. Een geofoon wordt onder het aardoppervlak aangebracht. Een geofoon kan worden gebruikt in een seismologisch netwerk. Door het kunstmatig opwekken van een golf kan de geologische structuur van de ondergrond in kaart worden gebracht. Deze techniek, ook wel seismiek genaamd, wordt in de exploratie-geofysica gebruikt bij het zoeken naar delfstoffen, zoals aardolie en aardgas. Maar ook geofysica ten behoeve van de inzichten in 'Moeder Aarde', denk hierbij aan aardbevings-seismiek in Groningen, of het detecteren voor ongeoorloofde inzet van wapens, waar ook ter wereld. De in dit project te ontwikkelen "BenthicBlob" wordt een systeem voor diepzee bodem-monitoring. Centraal staat om trillingen op de zeebodem op te vangen, te registreren en om deze signalen later digitaal door te gaan geven. Klanten zullen dit systeem gaan gebruiken voor seismische monitoring, waarmee zij hun beslissingen over energie-exploratie (olie, gas) op de zeebodem op basis van betere data kunnen gaan nemen. Op zeebodems, op dieptes variërend tussen 50 m en 3.000 m, zal BenthicBlob worden toegepast om te luisteren naar bodemgeluiden en voor het registreren van beide geofysische bewegingen en hydrofone drukverschillen. Aldus zal een beeld worden verkregen van de verschillende lagen die zich onder de zeebodem bevinden. Een belangrijk aspect van vernieuwing is ook het stroomverbruik: dit moet zeer laag worden. Energiebronnen voor het functioneren van BenthicBlob bestaan louter en alleen uit lithiumcellen die worden ingebouwd, zodra BenthicBlob naar de zeebodem wordt afgezonken. Het verblijf op de zeebodem zal circa 30 tot 40 dagen duren, waarna BenthicBlob zal worden opgevist en uitgelezen. 3 Hoe dit uitlezen zal gaan gebeuren is nog onbekend, maar wat de aanvragers momenteel wel zeker weten is de maximaal toelaatbare fout in tijdseenheden: BenthicBlob moet te allen tijde synchroon lopen aan een 'Master-Klok'. De foutmarge is gesteld op 2,5 microseconde op 30 dagen, oftewel, een foutmarge van 1*10^-12. Moderne rubidium-standaard klokken maken dit sinds kort mogelijk, in combinatie met een laag energieverbruik. Een zeebodem-exploratie-project is een omvangrijke uitdaging. Een schip zal honderden 'BenthicBlobs' aan boord hebben die worden uitgezet en 30-40 dagen later weer worden opgevist. Op deze wijze kan men inzicht krijgen over een periode van de seismische activiteit van de zee- of onder de oceaanbodem. Een belangrijk onderdeel van vernieuwing in dit systeem is ook de ontwikkeling van embedded elektronica en het ontwikkelen van firmware voor deze elektronica ten behoeve van het opslaan van seismische informatie. Tijdsynchroniciteit is een zeer belangrijk aspect, met 1*10^-12 foutmarge voor elke individuele 'BenthicBlob' ten aanzien van de 'Master-Klok'. De beperkingen in stroomverbruik staan het toepassen van een operating system niet toe. Monitoring, calculaties en opslag van data zal moeten gebeuren met zeer basale firmware, als het ware een soort van 'State Machine', maar dan wel een zeer complexe variant hiervan. Het geheel zal gaan functioneren op een embedded systeem dat geoptimaliseerd is voor een laag stroomverbruik. Dit embedded systeem zorgt ook voor de interface van de sensoren die in- of aan BenthicBlob gekoppeld zijn. Deze opslag ligt in de grootte van orde van 24bit per stuk, 10 sensoren, 1 kilo-samples per seconde, oftewel, ca. 2,6 Gbytes/dag. De kwaliteit van de elektronica is van het grootst belang. Denk hierbij aan de betrouwbaarheid (uitval / MTBF) en de kwaliteit van de interfacing van de gekoppelde sensoren. Na het opvissen van 'BenthicBlob' zullen de data worden opgeslagen in een grote database, waarna de seismische data kunnen worden bekeken en op kwaliteit beoordeeld. Dit laatste gedeelte zit ook in dit project: presenteren van seismische data ten behoeve van eerste kwalitatieve beoordelingen. Dit is belangrijk: een exploratie op zee is een kostbare aangelegenheid: je moet ter plekke kunnen beoordelen of de dataset bruikbaar zal zijn.</t>
  </si>
  <si>
    <t>AINO (voorheen MEGEOS)</t>
  </si>
  <si>
    <t>EyeOn B.V.</t>
  </si>
  <si>
    <t>Ceresstraat 4, 4811 CC, Breda</t>
  </si>
  <si>
    <t>www.argusi.org/</t>
  </si>
  <si>
    <t>Het project AINO staat voor Adaptive Inventory and Network Optimization en wordt uitgevoerd in een samenwerking tussen Argusi en EyeOn. Optimalisatie van logistieke netwerken en van voorradenL zijn twee aspecten in supply chain management die dicht bij elkaar liggen. Ze hebben betrekking op de keuzes die moeten worden gemaakt over de toewijzing van klantvraag aan warehouses, op de optimale route van leverancier of fabriek naar de klant, en op het positioneren van voorraaden in de supply chain. Uit deze keuzes komen vele concrete vragen naar voren. Moeten we voorraad opslaan in een centraal of regionaal magazijn of moeten we het direct naar de verkooppunten vervoeren? Hoeveel extra voorraad moeten we hebben als we overgaan van lucht- naar zeevracht transport? In welke mate versnelt cross-docking onze supply chain en zorgt het ervoor dat we sneller kunnen reageren op marktveranderingen? Kan ik voorraden verminderen als ik ze integraal regel over verschillende supply chain stadia? Strategische en tactische voorraadoptimalisatie zijn typische discussiepunten binnen verschillende afdelingen van een (supply chain) organisatie. Logistiek en planning zijn vaak verschillende supply chain functies waarbij ze beide optimaliseren op verschillende (en vaak conflicterende) KPI’s. Waar de logistiek zich richt op het reduceren van transportkosten, bijvoorbeeld door over te stappen naar tragere manieren van transport of kleinere bestelhoeveelhoeveelheden, zijn voorraadmanagers op zoek naar korte en betrouwbare levertijden en frequente aanvulling om hoge service te kunnen bieden en voorraden te verminderen. De beste resultaten worden bereikt als al dit soort vragen in samenhang worden beantwoord, ze hebben immers allemaal invloed op elkaar. Echter, er bestaat nog geen software of dienstverlening die dit kan. Sterker nog, het is al lastig om de expertise die nodig is voor al deze vraagstukken bij elkaar in één ruimte te krijgen. Vanwege deze constatering zijn Argusi en EyeOn van mening dat er samenwerking moet worden gezocht. Het gegeven dat Argusi en EyeOn diensten op zowel strategische als tactische voorraadbeheersing aanbieden maakt deze samenwerking extra kansrijk. In het AINO project wordt gebruik gemaakt van big data verzameld bij grote ondernemingen om efficiencyverbeteringen te realiseren. Door het integraal benaderen van vraagstukken op verschillende beslis-niveaus verwachten de bedrijven kostenreducties van meerdere procenten te kunnen realiseren, zowel financieel als op het vlak van emissies. De doelstelling van het AINO project is het ontwikkelen van prototypes en uiteindelijk een dienst die op basis van grote hoeveelheden data – uit bijvoorbeeld Enterprise Resource Planning (ERP) systemen – voorraadkosten inzichtelijk maakt en tevens verbeteropties voorlegt.</t>
  </si>
  <si>
    <t>PROJ-00195</t>
  </si>
  <si>
    <t>ECOFLOW &amp; ECOSOL Hightech disposible donororgaan preservatiemethode</t>
  </si>
  <si>
    <t>TX Innovations</t>
  </si>
  <si>
    <t>Maastricht instruments</t>
  </si>
  <si>
    <t>www.txinnovations.nl/</t>
  </si>
  <si>
    <t xml:space="preserve">Het consortium bestaande uit TX Innovations BV (Life Sciences &amp; Health) en Maastricht Instruments BV (Hightech Systemen &amp; Materialen) ontwikkelt, produceert en certificeert de Ecoflow-Ecosol combinatie: een hightech, disposable preservatiesysteem voor donororganen. 
Het draagbare Ecoflow systeem preserveert organen tijdens het transport van de donor naar de ontvanger. Innovatief aan de Ecoflow is dat het door middel van een hightech regelunit, pulserend medische zuurstof aanbiedt aan het donororgaan. Het low-cost systeem is tevens milieuvriendelijk en opgebouwd uit gerecyclede en recyclebare componenten. 
In combinatie met de geavanceerde Ecosol preservatievloeistof blijft de vitaliteit van de organen beter behouden ten opzichte van de huidige orgaan bewaarmethoden. Daarbij is aangetoond dat beschadigde organen gerevitaliseerd worden door de Ecoflow-Ecosol combinatie, waardoor organen kunnen worden getransplanteerd die nu niet voor transplantatie in aanmerking komen. De kwaliteit en het aanbod van donororganen kan daarmee vergroot worden en de wachtlijsten voor orgaantransplantatie teruggedrongen.
Het project speelt op een duurzame wijze in op het maatschappelijk probleem van het wereldwijde tekort aan donororganen. 
</t>
  </si>
  <si>
    <t>Nieuwe 3D-printer en duurzame verpakking voor optimale bescherming van hightech producten</t>
  </si>
  <si>
    <t>DFB Flightcases</t>
  </si>
  <si>
    <t>InterAct International</t>
  </si>
  <si>
    <t>Molenstraat 34, 5087 BN, Diessen</t>
  </si>
  <si>
    <t>www.dfb-flightcases.nl/</t>
  </si>
  <si>
    <t xml:space="preserve">DFB-Cases b.v. te Diessen is in samenwerking met Interact een grootformaat 3D-Printer aan het ontwikkelen waar we met een nieuw te ontwikkelen zacht/flexibel materiaal grote kofferinterieurs kunnen printen.
Deze worden nu nog van schuim/foam gemaakt, d.m.v. CNC-frezen (het wegfrezen van alle caviteiten/uitsparing). Hiermee wordt veel afval gecreëerd.
Door het 3D-printen van deze “kofferinterieurs” wordt er opgebouwd i.p.v. wegfrezen, en dus ontstaat er geen afval meer.
Een zeer milieu bewuste en dus “groene” manier van produceren.
Daarbij streven wij ernaar om deze kofferinterieurs particle/stofvrij te kunnen produceren, zodat deze in “cleanroom” omstandigheden kunnen worden gebruikt.
</t>
  </si>
  <si>
    <t>De onbreekbare hijsstrop</t>
  </si>
  <si>
    <t>Eurofibers B.V.</t>
  </si>
  <si>
    <t>Lift-Tex Industrie B.V.</t>
  </si>
  <si>
    <t>www.eurofibers.com/</t>
  </si>
  <si>
    <t>Een van de toepassingen van zeer sterke Dyneema vezel van DSM is het gebruik in zeer sterke hijsmiddelen als Slings (hijsstroppen) die worden toegepast in de veeleisende markt van hijsen van zware lasten en in de offshore en de scheepvaart. Een van de afnemers van de bewerkte Dyneema vezels van Eurofibers is Lift-tex uit Tolbert, Groningen, een fabrikant van Heavy Lifting Slings (hijsstroppen) voor de zwaarste toepassingen. Uiteraard is men in deze markt voortdurend op zoek naar steeds sterkere slings , wat aanleiding heeft gegeven om een gezamenlijk ontwikkelingsproject op te zetten. Achtergrond Eurofibers: toegevoegde waarde creëren door speciale eigenschappen toe te voegen aan de Dyneema vezel voor specialistische niche markten, verbreding en versterking van de basis onder de omzet, ontwikkelen van eigen, gepatenteerde technologie, als basis voor de toekomstige groei.Samen met Lifttex wil Eurofibers een samenwerkingsproject in het kader van de MIT opzetten om te komen tot de “unbreakable sling”. Dat unbreakable moet letterlijk worden genomen: de doelstelling is om een sling te ontwikkelen van speciaal aangepaste Dyneema vezels die niet stukgetrokken kan worden op ’s werelds zwaarste trekbank in Amerika, die een trekkracht kan leveren van 4000 ton.  Behalve in de allerzwaarste toepassingen is deze technologie ook zeer wenselijk voor lichtere slings en hijsstroppen voor kleinere gewichten, omdat die dan 20% lichter uitgevoerd kunnen worden (een beetje sling weegt al gauw 200 kilo, wat ten koste gaat van de nuttige hijslast) en daardoor ook goedkoper worden.Een vergelijkbaar sterke sling is momenteel wereldwijd niet voorhanden. Lift-tex zou ermee als eerste op de markt komen en er een groot concurrentievoordeel mee kunnen halen!</t>
  </si>
  <si>
    <t>Best in Glass</t>
  </si>
  <si>
    <t>Ampersand BV</t>
  </si>
  <si>
    <t>Burgemeester Lantsheerweg 2, 4341 BG, Arnemuiden</t>
  </si>
  <si>
    <t>Arnemuiden</t>
  </si>
  <si>
    <t xml:space="preserve">Op feesten, festivals en evenementen zijn glazen van echt glas ongewenst en worden dranken geschonken in bekers van plastic of papier. Deze geven echter een onprettige, goedkope gebruikservaring. Veel festivalbezoekers zijn bereid een beetje meer te betalen voor een mooi kunststof glas om hun bier, wijn en cocktails uit te drinken in plaats uit van een wegwerpbekertje. Global Glass Products maakt dergelijke glazen, die door festivalbezoekers zo mooi worden gevonden dat zij de glazen na afloop vaak zelfs mee naar huis nemen. Ook drankmerken hebben baat bij de betere uitstraling van een luxe glas en laten Global Glass Products speciale glazen maken die met hun logo worden bedrukt. De glazen van Global Glass Products zijn een flinke stap vooruit ten opzichte van de concurrentie, maar zij kunnen de vergelijking met echt glas nog niet doorstaan. Global Glass Products wil in dit project nu een marktrijp, schoon en efficiënt productieproces ontwikkelen voor het ‘perfecte, recycleerbare kunststof glas’. Dit glas moet 500 cycli in de vaatwasmachine doorstaan zonder dof uit te slaan. Doordat het glas tijdens zijn levensduur vaak gebruikt kan worden en daarna kan worden gerecycled, draagt het glas bij aan een reductie van de enorme afvalstromen gemoeid met de huidige wegwerpglazen op festivals en evenementen. De ontwikkeling zal 13 maanden duren. Met Coremans uit Rilland als partner, Jacobs Kunststoffen uit De Mortel en Petpower uit Etten –Leur voor engineering en productie en Pezy uit Eindhoven als kennisleverancier, is het een echt Zuid-Nederlands project. Het is gericht op de Topclusters Chemie en HTSM en heeft een finke potentiële socio-economische impact: -Vergroting van de kennisopbouw in de clusters Chemie en HTSM in de regio Zuid, mogelijk leidend tot verdere spinouts en het aantrekken van andere projecten en activiteiten. -Een langdurig strategisch samenwerkingsverband dat tot toekomstige innovatie projecten kan leiden. -Hoogwaardige arbeidsplaatsen, bijdragend aan het innovatievermogen en de attractiviteit voor toekomstige projecten – ook van buiten de regio.  </t>
  </si>
  <si>
    <t>Laseradditieven Dry Liquid Color</t>
  </si>
  <si>
    <t>Innosolids BV</t>
  </si>
  <si>
    <t>Innocabs B.V.</t>
  </si>
  <si>
    <t>Kampstraat 30, 6163 HG, Geleen</t>
  </si>
  <si>
    <t>www.innosolids.com/</t>
  </si>
  <si>
    <t>Innosolids heeft sinds 2012 een uniek patent in handen om kleuren te maken in Liquids and Solids en is sindsdien daar ook succesvol mee op de markt actief. Het bedrijf biedt een zeer uitgebreid portfolio aan van pigmenten (zoals Masterbatch, Liquid Colors, Compounds, DLC (Dry Liquid Colors)) tot Microbeats. Innocabs is een startup met mensen die alles weten over het vakgebied van laser markering, snijden, lassen, ablatie en structureren en werkt met de nieuwste laser-markering additieven. Zij ontwikkelen veel van de commerciële producten waar iedere consument dagelijks gebruik van maakt. Zij zijn gespecialiseerd in fine-tuning van uw laserinstellingen, polymeer en additieven selectie. Doordat deze twee bedrijven samen gaan werken bestaat er een unieke kans om tot een nieuw gezamenlijk product te komen omtrent het lasermarkeren op basis van DLC. De traditionele methode om op kunststof te schrijven is met inkt. De meest voorkomende systemen zijn pad printing, inkjet printing en stamping. Al deze methoden herbergen nadelen in relatie tot flexibiliteit en duurzaamheid van de tekst en kunnen een negatieve impact hebben op het milieu. De klant vraagt in toenemende mate naar een product dat duurzaam is, in de dubbele betekenis van het woord. Enerzijds wil de klant een product waarbij de aangebrachte tekst/informatie niet vervaagt en goed zichtbaar blijft. Dit draagt bij aan de kwaliteitsbeleving van de eindklant. Aan de andere kant wil de klant ook kunnen uitdragen dat zijn product op een duurzame manier tot stand is gekomen. Doel van het project is door middel van gezamenlijke R&amp;D een methode te ontwikkelen om op basis van DLC producten te lasermarkeren. Op basis hiervan kunnen nieuwe DLC’s (met speciale) additieven worden gemaakt voor alle kleurcombinaties die er mogelijk zijn. Binnen deze ontwikkeling is een ander doel het realiseren van een procesinnovatie, door een microgranulaat te ontwikkelen dat als droge mix aan de klant te leveren is, en dat ook voorzien kan worden van laseradditieven.</t>
  </si>
  <si>
    <t>PROJ-00206</t>
  </si>
  <si>
    <t>Smart SwimBuddy</t>
  </si>
  <si>
    <t>FreeSense Solutions BV</t>
  </si>
  <si>
    <t>Sport = Science, Falqon Creative, IDEA Valorization</t>
  </si>
  <si>
    <t>Meerenakkerplein 21-30, 5652 BJ, Eindhoven</t>
  </si>
  <si>
    <t>www.freesense-solutions.com/</t>
  </si>
  <si>
    <r>
      <t xml:space="preserve">Sport vervult onmiskenbaar een belangrijke rol in onze samenleving. Sport als volksvermaak! Sport als commerciële amusementsvorm! Sport als 'booming business' waar vele mensen hun geld mee en aan verdienen, én wat ook veel geld bespaart, met name op de gezondheidszorg. Niet voor niets dat Europa bestrijding van overgewicht en ‘healthy aging’ in haar topprioriteiten heeft staan en ‘gezondheid, demografie en welzijn’ tot de  Slimme Specialisatie Strategieën (RIS3) van Zuid-Nederland behoort. </t>
    </r>
    <r>
      <rPr>
        <rFont val="Calibri"/>
        <b val="false"/>
        <i val="false"/>
        <strike val="false"/>
        <color rgb="FF000000"/>
        <sz val="11"/>
        <u val="none"/>
      </rPr>
      <t xml:space="preserve">In 2013 is Freesense Solutions in gesprek gekomen met InnoSportLab De Tongelreep uit Eindhoven. </t>
    </r>
    <r>
      <rPr>
        <rFont val="Calibri"/>
        <b val="false"/>
        <i val="false"/>
        <strike val="false"/>
        <color rgb="FF000000"/>
        <sz val="11"/>
        <u val="none"/>
      </rPr>
      <t xml:space="preserve">Voor de monitoring en evaluatie van training is gezocht naar een klein aantal meetinstrumenten dat betrouwbaar en eenvoudig (met geringe impact op de zwemmer) de trainingsbelasting in kaart kan brengen en tijdens of direct na de training de trainer van feedback kan voorzien. </t>
    </r>
    <r>
      <rPr>
        <rFont val="Calibri"/>
        <b val="false"/>
        <i val="false"/>
        <strike val="false"/>
        <color rgb="FF000000"/>
        <sz val="11"/>
        <u val="none"/>
      </rPr>
      <t xml:space="preserve">De grootste uitdaging ligt in de ontwikkeling van een slagfrequentie sensor, waarbij het mogelijk moet zijn realtime data van verschillende parameters in één systeem te verzamelen, voor directe feedback. Voorafgaand aan dit R&amp;D plan is er reeds een technische haalbaarheidsstudie uitgevoerd. </t>
    </r>
    <r>
      <rPr>
        <rFont val="Calibri"/>
        <b val="false"/>
        <i val="false"/>
        <strike val="false"/>
        <color rgb="FF000000"/>
        <sz val="11"/>
        <u val="none"/>
      </rPr>
      <t xml:space="preserve">Voor de slagfrequentie sensoren zijn er in 2014 diverse praktijktests gedaan. Als onderdeel van de haalbaarheidsstudie heeft er ook een behoeftenonderzoek plaats gevonden. Daarnaast zijn er bij diverse zwemclubs, coaches en zwemmers enquêtes afgenomen om te kijken wat de wensen en behoeftes waren voor een slagfrequentiesensor. Uit dit onderzoek bleek dat de coaches vooral waarde hechten aan realtime feedback zodat ze de training meteen kunnen bijsturen. Een andere wens van trainers is om met deze sensoren ook meteen baantijden te kunnen meten. Bij de Tongelreep is verder bij circa 100 bezoekers navraag gedaan over de behoefte van een dergelijk apparaat en waar deze bevestigd zou moeten worden. Meer dan de helft van de mensen geeft aan een dergelijk systeem wel interessant te vinden.</t>
    </r>
    <r>
      <rPr>
        <rFont val="Calibri"/>
        <b val="false"/>
        <i val="false"/>
        <strike val="false"/>
        <color rgb="FF7F7F7F"/>
        <sz val="11"/>
        <u val="none"/>
      </rPr>
      <t xml:space="preserve"> </t>
    </r>
    <r>
      <rPr>
        <rFont val="Calibri"/>
        <b val="false"/>
        <i val="false"/>
        <strike val="false"/>
        <color rgb="FF000000"/>
        <sz val="11"/>
        <u val="none"/>
      </rPr>
      <t xml:space="preserve">De hoofddoelstelling van het project betreft de experimentele ontwikkeling van een op vernieuwende technologie gebaseerde zwemprestatiesensor, inclusief een data-acquisitie platform dat zwemmers kan voorzien van directe feedback over hun prestaties en lichamelijke activiteit. In het project wordt van deze “SwimBuddy” een eerste prototype ontwikkeld en getest en zullen we tevens binnen het project gaan demonstreren. Activiteiten bestaan uit het verwerven van bestaande wetenschappelijke en technologische informatie, technische ontwikkeling, testen en aanpassingen, gericht op het vervaardigen van een uniek product.</t>
    </r>
    <r>
      <rPr>
        <rFont val="Calibri"/>
        <b val="false"/>
        <i val="false"/>
        <strike val="false"/>
        <color rgb="FF7F7F7F"/>
        <sz val="11"/>
        <u val="none"/>
      </rPr>
      <t xml:space="preserve"> </t>
    </r>
    <r>
      <rPr>
        <rFont val="Calibri"/>
        <b val="false"/>
        <i val="false"/>
        <strike val="false"/>
        <color rgb="FF000000"/>
        <sz val="11"/>
        <u val="none"/>
      </rPr>
      <t xml:space="preserve">De technologische ontwikkeling van de Smart SwimBuddy komt mede tot stand door de uitvoering van empirisch fysiologisch onderzoek. Er wordt gekeken op welke wijze trainingen en revalidatie effectiever kunnen worden uitgevoerd met de SwimBuddy. Prestatie informatie wordt verkregen over in ieder geval: slagfrequentie, slaglengte, snelheid/baantijden en gezwommen afstand. Andere mogelijkheid is intra-cyclische snelheidsvariatie en hartslag wat veel over de zwemtechniek en souplesse zegt.</t>
    </r>
    <r>
      <rPr>
        <rFont val="Calibri"/>
        <b val="false"/>
        <i val="false"/>
        <strike val="false"/>
        <color rgb="FF7F7F7F"/>
        <sz val="11"/>
        <u val="none"/>
      </rPr>
      <t xml:space="preserve"> </t>
    </r>
    <r>
      <rPr>
        <rFont val="Calibri"/>
        <b val="false"/>
        <i val="false"/>
        <strike val="false"/>
        <color rgb="FF000000"/>
        <sz val="11"/>
        <u val="none"/>
      </rPr>
      <t xml:space="preserve">Een subdoel van het project is om op basis hiervan procedés te ontwikkelen waarmee het mogelijk is vernieuwende diensten aan te gaan bieden. Tenslotte is een subdoel om het product niet voor één sport te ontwikkelen, maar is er een valorisatieplan ontwikkeld om naar de techniek ook direct geschikt te maken voor andere sporten en zelfs daarbuiten. De technologie is namelijk vernieuwend voor de hele sport, dus wanneer het tegen een scherpe prijs te maken is, zal het ook in andere sporten, maar ook in de gezondheidszorg, revalidatiesector en QHSE sectoren afzetbaar zijn. Met ons project richten wij ons in eerste instantie op de zwemsector, maar we gaan in het valorisatieplan wel een tactische verbreding aanbrengen richting andere sporten. In beginsel concentreren we ons op drie doelgroepen: 1.Topsporters. 2.Breedtesporters. 3.Mensen in revalidatie.</t>
    </r>
  </si>
  <si>
    <t>Drone &amp; Vision technologie voor de veredelingsindustrie</t>
  </si>
  <si>
    <t>Agri Information Partners, Aris</t>
  </si>
  <si>
    <t>Het project Drone &amp; Vision technologie voor de veredelingsindustrie gaat over het gezamenlijk ontwikkelen van nieuwe drone toepassingen in de veredelingssector. Het doel is om planten met goede eigenschappen sneller te selecteren en daarmee het veredelingsproces te verbeteren. Om dit voor elkaar te krijgen moeten de technieken en expertises van verschillende bedrijven samenkomen om van toegevoegde waarde te zijn.De werkzaamheden binnen het project bestaan onder andere uit het ontwikkelen van een basisstation, waarmee de positiebepaling van de drone geschikt wordt gemaakt voor het lokaliseren van relatief kleine proefvelden. Daarnaast worden vision techieken ontwikkeld om de beelden uit de drone om te zetten naar bruikbare informatie voor veredelaars. Het geanalyseerde beeldmateriaal wordt vervolgens samen met de locatiegegevens ingelezen en geïntegreerd in veredelingssoftware. De betrokken partners zijn Avular, Aris en Agri Information Partners. -          Avular is een Eindhovense fabrikant van drones en een spin-off van de TU/e. -          Aris heeft ruim 25 jaar ervaring in de agrifood. Systemen van Aris inspecteren ieder uur wereldwijd meer dan 2 miljoen natuurlijke producten. -          Agri Information Partners is specialist op het gebied van informatievoorziening voor veredelingsbedrijven. Het project levert een bijdrage aan de doelstelling die beschreven zijn in de topsectoren HTSM en Agri Food. Het uiteindelijke resultaat van het project is dat de mogelijkheid ontstaat om sneller observaties te doen van gewassen. De opnames zullen worden geanalyseerd en gepresenteerd met de relevante kengetallen in het veredelingsproces.</t>
  </si>
  <si>
    <t>L-Bow</t>
  </si>
  <si>
    <t>P.T.S. Machinery B.V.</t>
  </si>
  <si>
    <t>Asisto Engineering B.V.</t>
  </si>
  <si>
    <t>Australiaweg 2, 4561 PD, Hulst</t>
  </si>
  <si>
    <t>Hulst</t>
  </si>
  <si>
    <t>www.ptsmachinery.nl/</t>
  </si>
  <si>
    <t>De huidige situatie in de offshore sector is dat er geen kosteneffectieve, veilige en goedkope manieren zijn om vanaf een schip toegang te krijgen tot offshore objecten. Hierdoor is het overbrengen van mensen en materiaal tussen schip en object inefficiënt en zijn de gebruikte methoden ingewikkeld en/of duur. Onder slechtere weersomstandigheden zijn de huidige beschikbare methoden niet altijd toereikend, waardoor het werk stil komt te liggen. Doelstelling van dit project is om door middel van de ontwikkeling van de motion compensated gangway L-Bow in deze behoefte te voorzien. Als de L-Bow in de offshore wordt ingezet ontstaat hierdoor een veilige, snelle, stabiele, en goedkope methode om mens en materiaal tussen schip en offshore object te laten bewegen. Door de innovatieve, actieve bewegingscompensatie is het ook mogelijk tijdens slechte weersomstandigheden de activiteiten te continueren. De L-Bow is eenvoudig te bedienen en compact. Ook is de L-Bow duurzaam, doordat het brandstofverbruik van het schip niet wordt beïnvloed om de verbinding tot stand te brengen. De technisch uitdaging van dit project is om een gangway te ontwikkelen die snel en alert reageert op onderlinge bewegingen tussen object en schip en deze compenseert met drie vrijheidsgraden. Dit wordt bereikt door een scharnierconstructie te ontwerpen met een tussenstuk. Dat tussenstuk werkt via de hoofddraaihartlijn samen met de basisgangway en via een hulpdraaihartlijn met de hoofd-gangway. De innovatie van de L-Bow bestaat uit: Veilige actieve en passieve verbinding tussen schip en object; Efficiënte en veilige transfer van personeel in ruwe zeegang tot golfhoogtes van 3, 5 meter; Verbetering in offshore Operations en Maintenance onder slechtere weersomstandigheden; Compacte unit, snel operationeel inzetbaar, volgens het plug and play principe; Aanzienlijke reductie van de logistieke &amp; maintenance kosten, de L-Bow heeft het formaat van een standaard 40 voet container; Reductie van footprint op het dek. Beide aanvragers beschikken over jarenlange ervaring in het werken voor de maritieme sector. PTS Machinery B.V. is gespecialiseerd in het ontwikkelen en produceren van grote mechanische constructies. Asisto Engineering B.V. is al jarenlang thuis in het ontwerpen, engineering en produceren van controle systemen. Er is contact met een (oud) professor van de TU Delft over de beste integratie en positionering van de L-Bow op een schip.</t>
  </si>
  <si>
    <t>Digital Voice Processing Products</t>
  </si>
  <si>
    <t>Drukkerij Altorffer</t>
  </si>
  <si>
    <t>i4crm, Metafas</t>
  </si>
  <si>
    <t>Strijmaden 13, 4703 RG, Roosendaal</t>
  </si>
  <si>
    <t>www.altorffer.nl/</t>
  </si>
  <si>
    <t xml:space="preserve">Lichamelijke en geestelijke beperkingen als blindheid en Alzheimer hebben een grote maatschappelijke impact. Het vervangen van geschreven tekst door gesproken tekst, eventueel aangevuld met beelden, kan voor deze mensen het leven een stuk makkelijker maken. Drukkerij Altorffer, i4CRM en Metafas zien het als een voorrecht te mogen werken aan de ontwikkeling van ‘drukwerk’ met geprinte geluidsmodules voor mensen met lichamelijke beperkingen op het gebied van kijken of begrijpend lezen. De geluidsmodules worden opgebouwd met geluidsdragers en geluidsbrengers met verbindende schakelingen en knoppen voor de bediening. Bij succes is de potentie enorm op verschillende vlakken, maar dit project is ook financieel risicovol. Financiële steun van de provincie Noord-Brabant draagt bij aan de realisatie. Toepassing van de geprinte geluidsmodules zijn voorzien voor het gebruik van farmaceutische producten en in producten en diensten als ondersteuning van bijsluiters, gebruiksaanwijzing of alarmering voor medicatie. De ontwikkelde technologie kan geprint als communicatiemiddel worden ingezet en kan worden gecombineerd met computers, smartphones, tablets etc. zodat kruisbestuiving ontstaat en de verschillende mogelijkheden elkaar kunnen aanvullen en ondersteunen. Het project verbindt de topsectoren HTSM en LSH en de topclusters rondom het Holst Center en het Care Innovation Center.  Drukkerij Altorffer zorgt voor het aanbrengen van het variabele grafische drukbeeld in combinatie met bedieningsknoppen en het aanbrengen van de content op de drager. i4CRM ontwikkelt webbased software waarmee de inhoud op de drager kan worden aangebracht of uitgelezen. Metafas is specialist in het zeefdrukken van elektronische circuits op flexibele materialen en produceert in dit project de geluidsdrager en brenger met de schakelingen. Het uiteindelijke resultaat op basis van printen zal een gesproken geheugen –of medicijninname kaart voor blinden en slechtzienden. Een gesproken spraakkaart voor analfabeten als bijsluiter of als routebeschrijving voor openbare gebouwen of ziekenhuizen. Stimulanskaart voor mensen met dementie. De combinatie van beeld en geluid die gepersonaliseerd kunnen worden gemaakt. </t>
  </si>
  <si>
    <t>PROJ-00213</t>
  </si>
  <si>
    <t>PrecisieVoerManagement (PVM)</t>
  </si>
  <si>
    <t>VSM Automatisering B.V.</t>
  </si>
  <si>
    <t>Core|Vision B.V.</t>
  </si>
  <si>
    <t>Sambeek</t>
  </si>
  <si>
    <t>www.ruma-vsm.nl/</t>
  </si>
  <si>
    <t>De melkveehouderij in Nederland kenmerkt zich al jaren als een innovatieve sector. Deze innovatieve ontwikkelingen worden geïnitieerd vanuit verschillende behoeften. Enerzijds hebben die te maken met economische aspecten, anderzijds komen die voort uit milieutechnische, duurzaamheids- en dierenwelzijnsaspecten. Al deze aspecten hebben te maken met de kringloop van de koe: wat gaat erin (voer) en wat komt er uit (melk en mest). Het gaat hierbij om de optimale balans, waarbij er zo effectief mogelijk gevoerd wordt voor een zo groot mogelijke melkproductie en een zo klein mogelijke hoeveelheid schadelijke afvalstoffen. Doelstelling van het project is om te komen tot een integraal precisievoermanagementsysteem (PVM), waarmee de veehouder in staat wordt gesteld beter te voldoen aan de wettelijke normen waaraan hij gebonden is en zijn bedrijfsvoering meer economisch rendabel te krijgen. </t>
  </si>
  <si>
    <t>PROJ-00214</t>
  </si>
  <si>
    <t>Cardio Sensing &amp; Coaching</t>
  </si>
  <si>
    <t>ProCare</t>
  </si>
  <si>
    <t>www.2mel.nl/</t>
  </si>
  <si>
    <t>2M Engineering en aXtion werken samen aan een innovatieve oplossing die het mogelijk maakt stroke patienten op verantwoorde en veilige manier in een vroegtijdig stadium thuis hun cardiorevalidatie oefeningen te doen onder professionele begeleiding van een coach op afstand. 2M brengt hiervoor innovatieve sensor, signal processing kennis en product realisatie kennis en aXtion software kennis om hier een cloud gebaseerde oplossing van te maken. Hart en vaatziekten zijn een van de grootste gezondheidsproblemen in Nederland, met een significante bijdrage van de totale zorgkosten. Een belangrijk onderdeel van de revalidatie na een hartinfarct, hartritmestoornis of hartoperatie is daarom het volgen van een bewegingsprogramma waarin een aantal maanden gewerkt wordt aan het lichamelijk en geestelijk herstel van de patiënt. Deze revalidatieprogramma’s worden uitgevoerd in gespecialiseerde centra waarbij onder toezicht van fysiotherapeuten gewerkt wordt om de lichamelijke conditie van de patiënt weer op peil te krijgen. De cardiorevalidatie vindt gewoonlijk plaats in kleine groepen patiënten (vaak maar 2-3) waarbij ze intensief worden begeleid door één of meerdere fysiotherapeuten. Dit alles vindt plaats in speciaal ingerichte ruimtes met gespecialiseerde, dure apparatuur om de performance en eventuele hartafwijkingen van de patiënten in detail te kunnen monitoren. De benodigde begeleiding en de gebruikte apparatuur zorgen ervoor dat dergelijke revalidatietrajecten tot hoge zorgkosten leiden, die uiteindelijk door de samenleving gedragen moeten worden. Het CardioSense project richt zich op realisatie van innovatieve oplossingen die binnen de cardiorevalidatie een enorme efficiëntie- en kostenbesparing voor het gehele zorg- en revalidatiesysteem zouden kunnen behalen door een deel van het revalidatie programma op basis van thuistraining (thuisrevalidatie) af te ronden. Dit is voor deze doelgroep alleen mogelijk wanneer er constante hartbewaking mogelijk is en wanneer hartafwijkingen en analyse van het ECG in de context van de bewegingsactiviteiten kunnen worden geplaatst. De doelstelling van dit project is het ontwikkelen van een sensor voor dagelijks gebruik, zonder geplakte electrodes, met een hoog draag- en gebruiksgemak welke medische kwaliteit data (ECG en bewegingsactiviteit) zal genereren. Door hartinformatie te koppelen aan beweegactiviteit (liggen, zitten, staan, lopen, fietsen enz) kan inzicht worden verkregen in hoeverre mensen fysiek actief zijn geweest. Door deze informatie met slimme hart analyse algoritmes te combineren moet het mogelijk worden om realtime analyses uit te voeren op de data ten einde de alarmeringsfunctie voor hartafwijkingen mogelijk te maken. Om een totaalconcept voor de zorg aan te kunnen bieden wordt de sensor uitgebreid met een app en een webportal voor constante monitoring op afstand door zorgprofessionals en begeleiders. De toevoeging van slimme algoritmes moet het tevens mogelijk maken om een persoonlijk (adaptief) coachingsprogramma op basis van de bewegingsactiviteit en -intensiteit aan te bieden. Daarmee is het mogelijk om te bepalen of de patiënt zijn revalidatieprogramma thuis heeft uitgevoerd, maar ook om de ECG meting in de context van de activiteit te plaatsen. Om dit te bereiken wordt er een product ontwikkeld dat bestaat uit een sensor met een hoog draag- en gebruikscomfort en een achterliggende webportal voor het revalidatieprogramma.</t>
  </si>
  <si>
    <t>Geïntegreerde detector voor FBG sensorsystemen</t>
  </si>
  <si>
    <t>SMART Photonics B.V.</t>
  </si>
  <si>
    <t>Technobis Fibre Technologies B.V.</t>
  </si>
  <si>
    <t>www.smartphotonics.nl/</t>
  </si>
  <si>
    <t>Binnen de hightech machinebouw (apparatuur voor IC-productie, wetenschappelijke apparatuur, medische analyseapparatuur) en de aeronautics worden de grenzen van het technisch haalbare continu verlegd. Machines voor productie van elektronische chips vereisen een sub-nanometer nauwkeurigheid, structuren van vliegtuigen worden continu bewaakt op hun mechanische belasting tijdens de vlucht. Een belangrijk meetinstrument hiervoor is het zogenaamde glasfiber-optische meetsysteem op basis van Fiber Bragg Gratings (FBG). Hiermee kunnen extreem kleine verplaatsingen of vervormingen worden gemeten, of, via de thermische uitzetting van machines, de temperaturen van deze machines. De hoge eisen die aan dit soort machines worden gesteld vragen om nauwkeuriger meetapparatuur. Ook het energieverbruik en de omvang en massa van het systeem moeten worden gereduceerd. 12 Binnen dit project werken de aanvragers SMART Photonics (Eindhoven) en Technobis (Alkmaar) aan de volgende generatie FBG-meetapparatuur met een tot nu toe ongekende resolutie. In dit optische meetsysteem zal gebruik gemaakt worden van in kleine chips geïntegreerde optische circuits (Photonic Integrated Circuits, PIC’s). SMART Photonics is een fabrikant van dit soort optische chips. Echter, de huidige ontwerp- en productieprocessen voldoen niet om PIC’s te maken en fabriceren met de eigenschappen die Technobis stelt aan deze PIC’s. De centrale functie van deze PIC’s is om heel nauwkeurig lichtspectra te analyseren. Hele kleine wijzigingen in deze spectra (in het subfemtometer gebied) zijn een maat voor mechanische of thermische vervorming van de genoemde machines of machineonderdelen. Tevens heeft het project tot doel het aantal posities waarop gemeten kan worden met één meetsysteem te vergroten; deze moeten van 8 per glasfiber toenemen tot 24 of 32. De grootste uitdaging van het project bestaat erin maatregelen te nemen tegen het verzwakken van het signaal na het insnoeren van de spectrale breedte die nodig is om de resolutie te halen. Om een dergelijk PIC te kunnen laten functioneren zullen dan ook nieuwe optische circuits ontwikkeld en geïntegreerd moeten worden op één chip. Verder zal de nauwkeurigheid waarmee de chippatronen kunnen worden gemaakt tot minstens een factor 4 verbeterd moeten worden. Dit vereist de ontwikkeling van nieuwe PIC-productietechnieken door SMART Photonics. Behalve toepassing in de HTSM sector worden PIC’s steeds meer toegepast op andere terreinen, zoals in de tele- en datacom en de medische en chemische technologie voor weefsel- en gasanalyse. Geïntegreerde fotonica wordt in de toekomst steeds belangrijker om de functionaliteit, die huidige elektronische IC’s steeds moeilijker kunnen bereiken, alsnog goed bereikbaar te maken. De verwachting is dat de markt voor PIC’s vanaf nu sterk gaat stijgen. Een goede positie hierin van SMART Photonics en Technobis is belangrijk voor de (Zuid-)Nederlandse industrie.</t>
  </si>
  <si>
    <t>PROJ-00218</t>
  </si>
  <si>
    <t>Omarm De Duisternis; the next generation LED lighting</t>
  </si>
  <si>
    <t>AAA-LUX (handelsnaam van LEDexpert)</t>
  </si>
  <si>
    <t>Exten BV</t>
  </si>
  <si>
    <t>www.aaa-lux-lighting.com/nl/</t>
  </si>
  <si>
    <t>Het doel van dit project van AAA-LUX en Exten is om binnen 1,5 jaar een prototype van een state-of-the-art LED systeem te ontwikkelen. Een belangrijke RIS3 opgave is het realiseren van een koolstofarme economie. Het reduceren van CO2 uitstoot door besparingen in energie is een van de belangrijkste onderdelen daarbij. LED verlichting wordt gezien als één van de meest veelbelovende technologieën in verband met de afname van energie emissies. Via LED technologie is het mogelijk om op korte termijn grote hoeveelheden CO2 te besparen. Ontwikkelingen zijn gericht op: -Armatuur -Control Box- Data management Het project past perfect binnen de HTSM roadmap ‘Lighting’. Wij dragen bij aan de ontwikkeling van nieuwe verlichtingsproducten en -systemen die goedkoper, duurzamer en intelligenter zijn. We dragen hieraan bij op drie niveaus: 1. Verlichtingscomponenten: nieuwe materialen en een goedkopere productiemethode; Werken aan de verbeteringen in de technologie van verlichtingscomponenten: lagere kosten en betere prestaties door onderzoek naar materialen, processen en apparatuur. 2. Verlichtingssystemen: slimme architecturen om nieuwe technologie te integreren in intelligente systemen; 3.Verlichtingsoplossingen: een gebruikersgeoriënteerde aanpak voor verlichting (mensgerichte verlichtingsoplossingen). Een belangrijk onderdeel van ons resultaat is een nieuwe LEDarmatuur. Met daarnaast een zeer efficiënt optisch systeem waarmee lichtvervuiling heel erg beperkt wordt. Het LED verlichtingssysteem moet eenvoudig ontworpen worden, waardoor alle componenten ook praktisch te installeren en te gebruiken zijn. In het bijzonder de LED armatuur moet zodanig kunnen worden gebruikt dat het wereldwijd gebruikt kan worden voor sportveldverlichting en Industrial area Lighting.</t>
  </si>
  <si>
    <t>Ontwikkelen nieuw middel voor de lokale genezing van botbreuken.</t>
  </si>
  <si>
    <t>Osteo- Pharma B.V.</t>
  </si>
  <si>
    <t>ChemConnection B.V.</t>
  </si>
  <si>
    <t xml:space="preserve">Molenstraat 110, 5342 CC, Oss </t>
  </si>
  <si>
    <t>www.osteo-pharma.com/</t>
  </si>
  <si>
    <r>
      <t xml:space="preserve">Osteo-Pharma is een jong Life Sciences bedrijf dat zich richt op de ontwikkeling van nieuwe geneesmiddelen en medische hulpmiddelen ter bevordering van het herstel van botbreuken en of bot defecten. Hiertoe wordt gebruik gemaakt van een combinatie van 2 generische medicijnen waarmee tegelijkertijd botaanmaak wordt gestimuleerd en botafbraak wordt geremd. Door deze medicijnen in te pakken in biologisch afbraakbare drager materialen kunnen de medicijnen gedurende langere tijd lokaal bij een botbreuk of defect worden afgegeven (www.osteo-phatma.com). Een van de manieren om de medicijnen geschikt te maken voor lokale afgifte is door deze in te pakken in zgn microsferen. Dit zijn kleine polymeer bolletjes van circa 10-150 um die vervolgens m.b.v. een injectiespuit worden aangebracht. Een alternatief is om deze microsferen te mengen met een bekende botvuller zoals ‘demineralized bone matrix’ (DBM). DBM wordt al vele door verschillende bedrijven geproduceerd en is al vele jaren op de markt maar wordt, i.t.t. bijvoorbeeld de Verenigde Staten, in Europa maar weinig gebruikt o.a. vanwege beperkte effectiviteit welke waarschijnlijk wordt veroorzaakt door donor variatie. Door het DBM te mengen met microsferen die opgeladen zijn met de 2 medicijnen hopen we de effectiviteit van een DBM product aanzienlijk te verbeteren en constant te maken en daarmee een nieuw innovatief product te ontwikkelen. DBM wordt binnen dit project als modelsysteem gebruikt maar zou in principe met i.c.m. verschillende types botvuller gebruikt kunnen gaan worden.Het project wordt uitgevoerd in samenwerking met ChemConnection. Zowel Osteo-Pharma als ChemConnection zijn gevestigd op het Pivot Park in Oss. ChemConnection richt zich met name op productie aspecten zoals het verkrijgen van steriele microsferen terwijl bij Osteo-Pharma de gemaakte microsfeer batches zullen worden getest op effectiviteit. Indien deze studies positief zijn zullen door ChemConnection klinische batches worden geproduceerd voor studies in mens. Het is de verwachting dat, indien de verkregen data positief zijn, hiermee snel de stap zal worden gemaakt naar manufacturing al dan niet in samenwerking met een 3</t>
    </r>
    <r>
      <rPr>
        <rFont val="Calibri"/>
        <b val="false"/>
        <i val="false"/>
        <vertAlign val="superscript"/>
        <strike val="false"/>
        <color rgb="FF000000"/>
        <sz val="11"/>
        <u val="none"/>
      </rPr>
      <t xml:space="preserve">de</t>
    </r>
    <r>
      <rPr>
        <rFont val="Calibri"/>
        <b val="false"/>
        <i val="false"/>
        <strike val="false"/>
        <color rgb="FF000000"/>
        <sz val="11"/>
        <u val="none"/>
      </rPr>
      <t xml:space="preserve"> partij. De werkzaamheden van dit project sluiten nauw aan bij de doelstelling van Zuid-Nederland nl. het stimuleren van innovaties en nieuwe bedrijvigheid, ondersteunen van de ontwikkeling van nieuwe producten en duurzame productie processen en het stimuleren van samenwerkingen. Osteo-Pharma en ChemConnection verrichten hun werkzaamheden binnen de topclusters Life Sciences &amp; Health en Chemie &amp; Materialen en biedt beide bedrijven de mogelijkheid tot significante groei.</t>
    </r>
  </si>
  <si>
    <t>Innovatief mestverwerkingssysteem op locatie</t>
  </si>
  <si>
    <t>VAM WaterTech BV</t>
  </si>
  <si>
    <t>Van der Wijngaart's WES Holding B.V.</t>
  </si>
  <si>
    <t>www.vam-watertech.com/?lang=nl</t>
  </si>
  <si>
    <t>In dit project willen twee partners, VAM WaterTech uit Borssele en Van der Wijngaart’s WES Holding B.V., uit Prinsenbeek, een innovatief en compact mestverwerkingssysteem ontwikkelen. De intensieve veehouderij in Nederland wordt geconfronteerd met steeds grotere problemen als gevolg van het mestoverschot, en de afvoer van de mest wordt een steeds zwaarder drukkende kostenpost. Mest vertegenwoordigt echter een bepaalde waarde in nutriënten en als energiedrager (biomassa), meer tot op heden blijkt een betaalbaar mestverwerkingssysteem niet eenvoudig te maken. Het consortium wil met nieuwe technologieën een compacte, in serie te maken en betaalbare mestverwerkingsinstallatie ontwikkelen, met een capaciteit van maximaal ongeveer 4000 / 5000 m3 mest per jaar, waarmee de mest van een veehouder met ongeveer 2500 varkens op locatie bij de stal kan worden verwerkt. Het mestverwerkingssysteem wordt opgebouwd uit meerdere losse onderdelen (scheider, droger, vergasser en een plasma sterilisator) die door de in het project gehanteerde ontwikkelingsprincipes seriematig geproduceerd kunnen worden. Hiermee moet het mogelijk worden een oplossing te ontwikkelen die tegen lage kosten te produceren is. Bijkomende voordelen voor de veehouder en de maatschappij zijn dat de uitstoot van broeikasgassen, ammoniak en andere schadelijke gassen door de veehouderij beduidend verminderd kan worden, alsmede het gebruik van antibiotica om de dieren gezond te houden. Verder kan het overgrote deel van de mest worden aangewend als biomassa (brandstof) voor de duurzame energieopwekking, of als vervanging van kunstmestkorrels. Voor dit project, dat valt binnen de topsectoren Agrofood, tuinbouw en uitgangsmaterialen en Biobased en Energie, is door het consortium een subsidie aangevraagd in het kader van de regeling MIT R&amp;D samenwerkingsproject in Zuid-Nederland.</t>
  </si>
  <si>
    <t>CIP - Controls in Personalisation</t>
  </si>
  <si>
    <t>Adversitement B.V.</t>
  </si>
  <si>
    <t>Scyfer B.V.</t>
  </si>
  <si>
    <t>Liessentstraat 9A, 5405 AH, Uden</t>
  </si>
  <si>
    <t>www.adversitement.com/</t>
  </si>
  <si>
    <t>De media-industrie bevindt zich in een revolutie doordat het consumentengedrag is veranderd. Consumenten gebruiker steeds vaker digitale media, en door een overvloed aan nieuwe, on demand platformen gaat aanbevelen (recommenden) een steeds belangrijkere rol spelen. Aanbevelen impliceert dat de content aanbieder de consument content aanbeveelt waar deze in een specifieke context behoefte aan heeft. Hiervoor is een profiel nodig van de gebruiker en kennis over wat op dat moment relevant is voor deze persoon. Met dit project ontwikkelt Adversitement B.V. samen met Scyfer B.V., in samenwerking met de Technische Universiteit Eindhoven (TU/e), software voor real time content personalisatie op de websites van de eindgebruikers van de software (websitehouders). De software, Controls in Personalisation (CIP), verhoogt de snelheid waarmee er een koppeling kan worden gemaakt tussen het klikgedrag op een website (input), een algoritme (model) en het resultaat (de aanbeveling). CIP maakt een koppeling mogelijk tussen het O2MC-platform van Adversitement en een algoritme dat wordt ontwikkeld door Scyfer en geeft de websitehouder en –gebruiker controle over gepersonaliseerde informatie in real time. De projectactiviteiten zijn gericht op de ontwikkeling van software die technisch goed werkt. De technologische ontwikkeling in het project resulteert in te vercommercialiseren software voor beide partijen. Adversitement houdt zich binnen dit project bezig met de snelheid van de koppeling in de software, wat CIP operationeel interessant maakt. Scyfer zal zich gaan inzetten voor de ontwikkeling van een algoritme dat in staat is te voorspellen wat een bezoeker, op basis van persoonlijk informatie, interessant vindt en wil consumeren. Met de ontwikkelingen in dit project dragen de partners bij aan de ambities van de topsector HTSM en ICT en maken zij tevens een cross over met de topsector Creatieve Industrie. Er wordt namelijk software ontwikkeld die gericht is op het bedrijfsmatig exploiteren van Big data en het managen van datastromen die afkomstig zijn vanuit verschillende bronnen. Tevens sluiten de ontwikkelingen in dit project aan bij de privacy voorwaarden voor Big data gebruik van de toekomst.</t>
  </si>
  <si>
    <t>QRISP</t>
  </si>
  <si>
    <t>Graviabell Technics b.v.</t>
  </si>
  <si>
    <t>Newtechnics b.v., Peters Invest b.v.</t>
  </si>
  <si>
    <t>Pieter Dekkersstraat 5, 5671 DC, Nuenen</t>
  </si>
  <si>
    <t>www.graviabell.nl/</t>
  </si>
  <si>
    <t>QRISP is een product uit 100% vetvrije pellets, gemaakt uit geëxtrudeerde aardappel, maïs, tarwe, kokos of combinaties daarvan. De pellets worden gecontroleerd bereid door middel van speciale diëelektrische apparatuur, zonder daarbij te frituren in olie of vet. Het product zelf bevat 0% vet. QRISP is hierdoor 100% vetvrij te produceren en daardoor veel gezonder dan de huidige gefrituurde chips en andere snacks die op de markt verkrijgbaar zijn. De calorische waarde van QRISP is gemiddeld 170-250 kilocalorieën per 100 gram, tegenover 500-600 kilocalorieën per 100 gram voor gefrituurde chips. De meeste groente- en dieetchips bevatten circa 450 kilocalorieën per 100 gram. Gefrituurde chips hebben als gevolg van de wijze van bereiding bovendien een hoog acrylamidegehalte, wat kankerverwekkend is. Dit wordt wereldwijd als onwenselijk gezien en sommige landen hebben wetgeving om ervoor te zorgen dat het acrylamidegehalte zo laag mogelijk blijft. In onze huidige maatschappij is sprake van toenemende vetzucht. Kinderen spelen te weinig buiten en sporten te weinig. Ze zitten daarentegen veel liever achter de computer of voor de tv. Eén op de vier kinderen is te zwaar, één op de tien heeft in hoge mate overgewicht. Ongezond eten is één van de belangrijkste oorzaken van vetzucht bij kinderen, maar ook bij volwassenen. Snacken en snackmomenten zijn ingeburgerde begrippen en volledig geaccepteerd door jong en oud. Chips maken hier nadrukkelijk onderdeel van uit. Chips zorgen voor meer overgewicht dan snoep, ijs en frisdrank. Het probleem is dat mensen niet in staat zijn om slechts een kleine hoeveelheid chips te eten. Met het openen van de zak wordt direct een begin gemaakt om onbewust de hele zak leeg te eten. Bepaalde stoffen in het vet versterken deze drang tot eten. Uit wetenschappelijk onderzoek is naar voren gekomen dat Light chips nog grotere dikmakers zijn dan de gewone variant. Er wordt gewoon meer van gegeten, terwijl het vetgehalte niet echt gedaald is. Dat vetzucht steeds meer een maatschappelijk probleem begint te worden is ook te merken aan de toenemende gezondheidskosten. 16 Naast smaak en gezondheid zijn er natuurlijk ook gebruiksvoordelen van QRISP:  Bijna iedereen heeft een telefoon met touchscreen of een tablet. QRISP veroorzaakt geen vette handen en touchscreens en bedieningsknoppen blijven schoon. Kan dus ook als snack tijdens autorijden.  De houdbaarheid van een geopende zak QRISP is langer dan van gefrituurde chips of snacks.  De afbraak van gemetalliseerde zakken is een groot milieuprobleem. QRISP kan worden verpakt in biologisch afbreekbare zakken. Kortom, QRISP betekent:  Geen toegevoegd vet,  100% aardappel, maïs, tarwe, kokos of combinaties daarvan.  Weinig calorieën,  Duurzaam geproduceerd, CO2 neutraal,  Krokant en knapperig, ook in de mond en gedurende langere tijd,  Goed houdbaar na opening van het zakje,  Goede bite, smakelijk uiterlijk,  Zien wat je eet!</t>
  </si>
  <si>
    <t>PROJ-00224</t>
  </si>
  <si>
    <t>Ontwikkeling Integrated Unloading &amp; Switching System 2.0</t>
  </si>
  <si>
    <t>KV Techniek</t>
  </si>
  <si>
    <t>www.timesaversint.com/</t>
  </si>
  <si>
    <t>Het doel van de ontwikkeling is om in de toekomst te blijven investeren en om aansluiting te houden met onze klanten. We zien dat de markt continu veranderd en dat de “houdbaarheidsperiode” van de producten, diensten en ook disciplines en dus ook de organisatie en het verdienmodel steeds korter worden. Innovatie en flexibiliteit zijn “de” magische woorden in het bedrijfsleven. In samenwerking met een partner in Zeeland bouwt Timesavers op dit moment een conceptmachine welke in het najaar tentoongesteld zal worden op een van de belangrijkste beurzen in Duitsland. Er zijn verschillende bedrijven betrokken bij dit specifieke MIT project echter de kartrekkers zijn Timesavers en KVtechniek welke tesamen gevestigd zijn in de regio Zeeland</t>
  </si>
  <si>
    <t>TUN Food Innovation</t>
  </si>
  <si>
    <t>TUN Food Innovation B.V.</t>
  </si>
  <si>
    <t>Blue Engineering B.V.</t>
  </si>
  <si>
    <t>Moutzhofweg 84, 5926 RB, Venlo</t>
  </si>
  <si>
    <t>www.innovatiecentrumvenlo.nl/nieuws/tun-food-innovations</t>
  </si>
  <si>
    <t>TUN Food Innovation B.V. en Blue Engineering B.V. willen een nieuwe, industriële droogmethodiek voor agrofood producten ontwikkelen gebaseerd op Vacuüm MicroWave-droogtechnieken (VMW). Dit project is een cross-over tussen volgende topclusters uit RIS 3/Topsectoren: AgroFood en Tuinbouw &amp; Uitgangsmaterialen én High Tech Systems en Materialen.De projectpartners starten met de bouw van een functioneel prototype van een VMW-droogmachine. De industriële VMW-drooginnovatie wordt samen met launching customers opgepakt. Dit zijn bedrijven met een sterke marktpositie op de volgende vier agrofood producten: varkensoren, champignons, tomaten en aardappelen. Binnen dit R&amp;D samenwerkingsproject ontwikkelen de projectpartners van proof of principle naar een functioneel prototype en vervolgens naar een industrieel model. Na afloop van de R&amp;D-fase kan gelijk gestart worden met de industriële opschaling in samenwerking met de launching customers. De voorgenomen innovatie betreft zowel een vernieuwing van een product, proces als dienst. De innovatie van het product bestaat uit nieuwe industriële VMW-droogmachines voor agrofood producten. De nieuwe, met VMW-technologie gedroogde producten behouden optimaal hun vorm, kleur, structuur en inhoudsstoffen. Gedroogde producten met deze eigenschappen bestaan op dit moment nog niet op de markt. De te realiseren innovatie van het proces bestaat uit een blauwdruk van een industrieel VMW-droogproces, ontwikkeld op basis van een testcase van vier geselecteerde producten. Door te variëren in parameters als tijd, druk en microgolf-intensiteit, wordt een blauwdruk voor het industriële VMW-droogproces ontwikkeld. De innovatie van de dienst bestaat uit de ontwikkeling van een licentiemodel in samenwerking met launching customers. Uit concurrentie- en marktonderzoek, blijkt dat de grote marktspelers nog aan het begin staan van de industriële opschaling van VMW-droogprocessen. Dat betekent dat er voldoende ruimte op de markt is. Het te ontwikkelen verdienmodel is o.a. gebaseerd op een licentiemodel. Op het droogproces is inmiddels wereldwijd octrooi aangevraagd. Het economisch potentieel voor de projectpartners is bijzonder gunstig. Ditzelfde geldt voor de economische waarde voor de topclusters in RIS 3 en de Zuid-Nederlandse economie. Dit betreft zowel werkgelegenheidseffecten als nieuwe bronnen van inkomsten voor de agrofood- en tuinbouwsector.</t>
  </si>
  <si>
    <t>SENTRAC Telematicaplatform voor Sensordata tbv Precisielandbouw</t>
  </si>
  <si>
    <t>Beijer Automotive B.V.</t>
  </si>
  <si>
    <t>Van den Borne Aardappelen, Boomkwekerijen Henri Fleuren B.V.</t>
  </si>
  <si>
    <t>Ambachtstraat 22-A, 5481 SL, Schijndel</t>
  </si>
  <si>
    <t>www.beijer.com/</t>
  </si>
  <si>
    <r>
      <t xml:space="preserve">Belemmeringen doorbraak precisielandbouw anno 2015 Er wordt al 20 jaar geëxperimenteerd met precisielandbouw in de vollegrondteelt. Beperkingen hierbij zijn de hoge kosten van de huidige meetsystemen, gebrekkige communicatie tussen trekkers en werktuigen, het ontbreken van relevante sensordata van landbouwvoertuigen en –werktuigen, de beperking van toegepaste databasesystemen. Ook koppelingen tussen meetsystemen, agrarische bedrijfsmanagementsoftware en geosoftware en –systemen ontbreken. Tot slot ontbreekt kennis van de relatie tussen meetgegevens, plantfysiologie en opbrengstwaarde.Projectdoel is om alle relevante parameters te verbinden, op basis van een telematica oplossing uit de automotive sector. Door het ontsluiten van sensordata van agrarische voertuigen en -werktuigen in combinatie met nieuwe meettechnieken komt een grote diversiteit aan gegevens over de plant, bodem, voeding, plantontwikkeling en vruchtopbrengst als ook inzet machines, gebruik brandstof, voedingsstoffen etc. beschikbaar. Door al deze en nog meer data te verzamelen op een webbased platform en deze te combineren met Big Data analysetechnieken, bieden voertuig sensordata de basis voor nieuwe ontwikkelingen en toepassingen in de precisielandbouw. De toekomst van precisielandbouw zit in toegankelijke systemen, toegang tot geavanceerde data en de tools om de complexe data eenvoudig te analyseren. Doel van het project is om de daarvoor benodigde technologie te ontwikkelen en het onder SENTRAC als toegankelijk platform en dienst voor de Agri &amp; Food sector in de markt te zetten. SENTRAC wil dit realiseren door de ontwikkeling van: Universeel agrarisch telematica platform gebaseerd op CAN / ISOBUS On Board Unit interface technologie met directe 3G - 4G communicatie naar een Webbased server en database voor: -Universele toegang tot relevante data uit de sensoren die in de agrarische voertuigen en -werktuigen aanwezig zijn. - Directe koppeling tussen geanalyseerde data en bewerkingen via Wifi/3G/4G communicatie om besparingen in tijd, verbruik machines en grondstoffen te realiseren. Open webbased platform met beveiligde cloudopslag en –toegang. Open platform waarin agrariërs hun data in een beveiligde cloud-omgeving kunnen opslaan. Bedrijven kunnen hun technologie en diensten ontwikkelen en aanbieden voor het platform. Nieuwe en gecombineerde meettechnieken en Big Data opbrengstoptimalisatie</t>
    </r>
    <r>
      <rPr>
        <rFont val="Calibri"/>
        <b val="false"/>
        <i val="true"/>
        <strike val="false"/>
        <color rgb="FF000000"/>
        <sz val="11"/>
        <u val="none"/>
      </rPr>
      <t xml:space="preserve"> </t>
    </r>
    <r>
      <rPr>
        <rFont val="Calibri"/>
        <b val="false"/>
        <i val="false"/>
        <strike val="false"/>
        <color rgb="FF000000"/>
        <sz val="11"/>
        <u val="none"/>
      </rPr>
      <t xml:space="preserve">Door sensordata uit landbouw voer- en werktuigen te ontsluiten en te combineren met meettechnieken (GIS- en GEO-data, bloesem / vruchtopbrengst, windkracht en -richting tijdens bewerkingen en satellietmetingen, gewassensor of dronescan tot onkruidgroei in het perceel) en deze data te analyseren met Big Data technieken worden nauwkeuriger bewerkingen mogelijk. SENTRAC-diensten gericht op efficiëntie en verduurzaming Advies en implementatie van nieuwe meettechnieken, laten uitvoeren van bijzondere metingen, Big Data-analyse, interpretatie van resultaten en integratie in de individuele bedrijfsvoering. Een zakelijk loket voor precisielandbouw gericht op agrarische ondernemers. Door inzet van technologie uit de Automotive sector in de Agri &amp; Food sector kan een efficiëntieslag worden gemaakt voor de ontwikkelingen van dergelijke systemen en een nieuwe product – marktcombinatie worden gerealiseerd. De 3 MKB partijen uit Zuid-Nederland beogen gezamenlijk het webbased platform en de gegenereerde data in abonnementsvorm te exploiteren. Daarnaast zal Beijer haar OBU-units aan de abonnementhouders kunnen verkopen en kunnen Fleuren en Van den Borne cultuurspecifieke adviesdiensten aanbieden.</t>
    </r>
  </si>
  <si>
    <t>Online trillingsprognose Software</t>
  </si>
  <si>
    <t>Quattro-Expertise BV</t>
  </si>
  <si>
    <t>Spotzi B.V.</t>
  </si>
  <si>
    <t>De Boedingen 3A, 4906 BA, Oosterhout</t>
  </si>
  <si>
    <t>Oosterhout</t>
  </si>
  <si>
    <t>www.quattro-expertise.nl/</t>
  </si>
  <si>
    <t xml:space="preserve">Nederland is een dichtbevolkt land met een uitgebreide en kwalitatief hoogstaande infrastructuur. Bouw- of sloopwerkzaamheden zonder trillingen, dat is haast onmogelijk. Maar de intensiteit van de trillingen, en daarmee het risico, verschilt van geval tot geval. Soms zijn ze onschuldig, maar bij sloopwerk, heiwerkzaamheden of wanneer er een damwand geplaatst wordt, is er altijd een zeker risico. Een van de bijwerkingen van dit systeem is dat trillingen worden veroorzaakt die overlast voor mensen en soms ook schade aan gebouwen veroorzaken. Maar wat is nu exact overlast of hinder? Voor iedere persoon is de hinderbeleving van trillingen anders en is de vrees voor schade altijd gegrond.  In Nederland zijn voor deze vragen richtlijnen beschikbaar. De SBR Richtlijnen 2006 beschrijft de meettechniek en het toetsingskader van gemeten waarden in 3 beoordelingsrichtlijnen: deel A (schade aan gebouwen), B (hinder voor personen) en C (storing aan apparatuur). Met behulp van trillingsmeters kunnen aannemers (en ook betrokkenen) de werkzaamheden monitoren en indien nodig ingrijpen. Echter voorkomen is beter dan genezen, daarom worden bij diverse projecten handmatig trillingsprognoses opgesteld. De huidige analysemethoden om trillingsprognoses op te stellen voldoen in de praktijk onvoldoende en dienen handmatig te worden uitgevoerd waardoor deze niet op grote schaal snel en commercieel interessant in de markt aangeboden kunenn worden. Daarom willen de partners Quattro-Expertise BV (actief in trillingsmetingen) en Spotzi BV (actief in handmatige trillingsprognoses) in dit project software ontwikkelen waarmee online trillinsprognoses kunnen worden aangeboden die vervolgens geheel geautomatiseerd kunnen worden uitgevoerd. Hiertoe worden databases met elkaar gekoppeld, dient data door de ontwikkeling van slimme algoritmen geanalyseerd te worden en wordt real-time data van trillingsmeters ingevoerd. </t>
  </si>
  <si>
    <t>High tech cleaning for high tech systems</t>
  </si>
  <si>
    <t>Servicing Europe NDT B.V.</t>
  </si>
  <si>
    <t>Drent Techniek B.V.</t>
  </si>
  <si>
    <t>Kuisel 11, 4703 RL, Roosendaal</t>
  </si>
  <si>
    <t>www.sendt.com/nl/</t>
  </si>
  <si>
    <t>De hightech sector produceert steeds meer uiterst nauwkeurige producten waarbij toleranties van nanometers geen uitzondering meer zijn. Al deze precisieproducten worden onder zeer strenge condities gefabriceerd. Stofdeeltjes en andere verontreinigingen van micro- en nanometergrootte kunnen de werking en duurzaamheid van deze hightech producten verstoren, met mogelijk grote financiële en veiligheidsschade als gevolg. Aanvragers Servicing Europe NDT B.V. uit Roosendaal en Drent Techniek B.V. uit Etten-Leur willen een prototype ontwikkelen waarmee op basis van ultrasone dampreiniging (grote) objecten ultraschoon (op PPM niveau) gereinigd en verpakt kunnen worden. Deze nieuwe generatie dampreinigingstechniek kan daarbij de noodzaak voor en de nadelen van cleanrooms teniet doen. Met het prototype zal onderzoek worden gedaan om de werking en de geclaimde voordelen ten opzichte van cleanrooms en andere reinigingssystemen te valideren. Voordelen die met het project te behalen zijn, liggen op het gebied van milieu, energie, arbeidsomstandigheden en economie.</t>
  </si>
  <si>
    <t>Ontwikkeling innovatieve nursery voor opkweek van schelpdieren</t>
  </si>
  <si>
    <t>Machinefabriek en reparatiebdrijf W. Bakker</t>
  </si>
  <si>
    <t>Groeninx van Zoelenstraat 35, 4401KZ, Yerseke</t>
  </si>
  <si>
    <t>www.zeelandsroem.nl/</t>
  </si>
  <si>
    <r>
      <t xml:space="preserve">Roem van Yerseke en Machinefabriek Bakker willen middels dit innovatieproject een grote stap voorwaarts maken in de schelpdierkweek. Binnen de aquacultuur is de afgelopen jaren veel onderzoek gedaan naar het kweken van schelpdieren. Roem van Yerseke heeft hierin een koppositie ingenomen en een ‘hatchery’ ontwikkeld voor het binnenshuis kweken van schelpdieren. In een hatchery worden zeer kleine schelpdieren (ca. 2 mm) gekweekt in een laboratorium omgeving. Deze schelpdieren moeten vervolgens in open water of in een ‘nursery’ opgroeien (tot 10 à 20 mm). Een nursery is een beschermde omgeving waarin de kleine schelpdieren geplaatst worden zodat deze onder de beste en gecontroleerde omstandigheden kunnen opgroeien. Er is echter nog geen geschikt nursery systeem beschikbaar waar de schelpdieren in kunnen opgroeien. Daarom hebben Roem en Bakker de handen ineen geslagen en willen zij binnen dit project een nursery ontwikkelen.Dit project richt zich op de ontwikkeling van een drijvend nursery systeem voor het opkweken van grote hoeveelheden oesters in buitenwater. Hiermee past het project binnen twee topsectoren waarin Zuid-Nederland wil excelleren: </t>
    </r>
    <r>
      <rPr>
        <rFont val="Calibri"/>
        <b val="false"/>
        <i val="true"/>
        <strike val="false"/>
        <color rgb="FF000000"/>
        <sz val="11"/>
        <u val="none"/>
      </rPr>
      <t xml:space="preserve">Agri &amp; Food </t>
    </r>
    <r>
      <rPr>
        <rFont val="Calibri"/>
        <b val="false"/>
        <i val="false"/>
        <strike val="false"/>
        <color rgb="FF000000"/>
        <sz val="11"/>
        <u val="none"/>
      </rPr>
      <t xml:space="preserve">en </t>
    </r>
    <r>
      <rPr>
        <rFont val="Calibri"/>
        <b val="false"/>
        <i val="true"/>
        <strike val="false"/>
        <color rgb="FF000000"/>
        <sz val="11"/>
        <u val="none"/>
      </rPr>
      <t xml:space="preserve">Hightech Systemen &amp; Materialen</t>
    </r>
    <r>
      <rPr>
        <rFont val="Calibri"/>
        <b val="false"/>
        <i val="false"/>
        <strike val="false"/>
        <color rgb="FF000000"/>
        <sz val="11"/>
        <u val="none"/>
      </rPr>
      <t xml:space="preserve">. Roem van Yerseke en Machinefabriek Bakker werken hiervoor samen, zodat de hoogwaardige kennis van beide bedrijven kan worden gekoppeld: Roem van Yerseke richt zich op de biologische kant van de schelpdierkweek en de effecten hiervan op een fysiek systeem, en Machinefabriek Bakker richt zich op de ontwikkeling van een goed werkend technisch systeem.</t>
    </r>
  </si>
  <si>
    <t>PROJ-00237</t>
  </si>
  <si>
    <t>SPS-1000 Dynamische keukensystemen</t>
  </si>
  <si>
    <t>Tino G du Long Innovative Design B.V.</t>
  </si>
  <si>
    <t>SABER Holding B.V.</t>
  </si>
  <si>
    <t>Buurschappenlaan 143, 5235 EC, 's Hertogenbosch</t>
  </si>
  <si>
    <t>www.tinodulong.nl/algemeen/algemeen-Tino_du_Long.php</t>
  </si>
  <si>
    <t>Het realiseren van een keuken welke ook toegankelijk is voor de gebruiker met een lichamelijke beperking. Door marktonderzoek worden de behoeften verkend. Aan de hand daarvan wordt een systeem/concept dat vele soorten keukens mogelijk maakt. Het systeem moet gebruiksvriendelijk zijn en de gebruiker optimaal beschermen tegen beklemming. Door de modulaire insteek zijn vele soorten keukens mogelijk met verschillende opties voor het aanrechtblad, kookeiland en bovenkasten. Het onderhoudsarme systeem moet ook makkelijk te monteren zijn en aantrekkelijk in mogelijkheden en prijs. Daarnaast worden er ook eisen gesteld aan de technologie en moet deze voldoen aan strenge regels. Deze keukens worden met name ontwikkeld voor mensen met rugklachten en rolstoelgebruikers. Ongeveer 80% van de bevolking heeft wel eens last van rugklachten door een verkeerde houding. Om te zorgen dat zij ook zittend hun eten kunnen bereiden en hiermee de zorg ontlast kan worden, bieden deze keukens een uitkomst. Ook voor rolstoelgebruikers met een partner die niet-rolstoelgebruiker is, is het kunnen aanpassen van een keuken ideaal. Daarom heeft dit project betrekking tot de topsectoren Life Sciences en Health.</t>
  </si>
  <si>
    <t>PROJ-00241</t>
  </si>
  <si>
    <t>LNG dual fuel motortechnieken met Directe Injectie Gas (DI-G)</t>
  </si>
  <si>
    <t>ArenaRed BV</t>
  </si>
  <si>
    <t>Visser Auto-Electra</t>
  </si>
  <si>
    <t>Nieuwe Hescheweg 288, 5342 NM, Oss</t>
  </si>
  <si>
    <t>www.arenared.nl/</t>
  </si>
  <si>
    <t>Het Stimulus project betreft het ontwikkelen van directe injectie van "LNG" aardgas (DI-G) om zo de methaanuitstoot uit een dual fuel motor systeem welke kan draaien op 100% diesel of 98% aardgas te beperken van 6 g/KWh naar 0,2 g/kWh. Aanleiding tot deze R&amp;D activiteit betreft de noodzaak om de scheepvaart duurzamer "schoner en zuiniger" te maken.Het werk bestaat uit het ontwikkelen van; Di-G specificaties, DI-G injector, hoge druk LNG pomp, Software &amp; Firmware DI-G aansturing, Ontwikkeling Prototype, Demonstratie &amp; Duurtest, Implementatie prototype &amp; testresultaten. De subsidie is gegeven door; Topsector Energie, het betreft een MIT-samenwerkingsproject. Het uiteindelijke resultaat betreft een DI-G injector welke geïntegreerd wordt in de huidige diesel injector van ArenaRed. De impact hiervan is; Lagere Emissies, Verbetering van de Efficiency, Hierdoor meer Banen en Economische groei.</t>
  </si>
  <si>
    <t>PROJ-00243</t>
  </si>
  <si>
    <t>interoperability</t>
  </si>
  <si>
    <t>DSP innovation BV</t>
  </si>
  <si>
    <t>mBedit</t>
  </si>
  <si>
    <t>Loskade 15A, 4331 HV, Middelburg</t>
  </si>
  <si>
    <t>www.swycs.com/</t>
  </si>
  <si>
    <t>IoT (Internet of Things, Nederlands: Internet der dingen) vertegenwoordigt een enorme groeimarkt waar de grote spelers als NXP, Philips, Samsung, Apple, Cisco etc. op inzetten. Er komen steeds meer apparaten die direct met internet communiceren. IoT biedt oneindig veel mogelijkheden. Op dit moment betekent het dat we onze telefoon kunnen gebruiken als afstandsbediening voor machines en apparatuur voor professioneel gebruik, maar in de toekomst zullen steeds meer machines en apparatuur aan het internet worden gekoppeld. De verwachting is dat IoT snel zal uitbreiden en ons in de nabije toekomst in staat stelt om processen te optimaliseren en productiviteit te verbeteren, hetgeen kan helpen bij het oplossen van problemen met betrekking tot energie en milieu, gezondheidszorg, logistiek en onderwijs. Momenteel signaleren onze partners (onder meer NXP) dat het ontbreekt aan een generiek IoT platform dat alle individuele apparaten aan elkaar verbindt, informatiestromen kanaliseert en IoT apparaten op een slimme manier kan aansturen. MKB’ers DSP Innovation B.V. en mBedit werken in dit project samen. Met behulp van de inbreng van de kennis van strategische partners (waaronder Philips, Grohe, NXP en Vaillant) wordt een nieuwe generatie van een generiek en multi-protocol IoT gateway en IoT platform ontwikkeld.</t>
  </si>
  <si>
    <t>PROJ-00244</t>
  </si>
  <si>
    <t>Beaver CB Series</t>
  </si>
  <si>
    <t>Copier Engineering</t>
  </si>
  <si>
    <t>Van Otterloo</t>
  </si>
  <si>
    <t>Bedrijvenstraat 13, 4283 JJ, Giessen</t>
  </si>
  <si>
    <t>Giessen</t>
  </si>
  <si>
    <t>www.copierbv.com/nl/</t>
  </si>
  <si>
    <t>Doel van het project is een machine te ontwikkelen voor het automatisch en computergestuurd bewerken van metalen buizen. In deze machine worden lengte meten, afsteken (op de gewenste lengte) en afkanten van metalen buizen gecombineerd in één werkgang.Op dit moment is er nog geen machine op de markt die deze processen in één werkgang kan uitvoeren. Het project wordt opgezet omdat de kwaliteit en nauwkeurigheid van de lasnaad een steeds belangrijker aspect vormt in de olie- en gasindustrie. De gewenste kwaliteit kan door middel van een CNC-gestuurde machine gewaarborgd worden. Daarnaast zal de te ontwikkelen machine de productiviteit van de eindgebruikers aanzienlijk vergroten. Verder maakt de machine het productieproces zeer flexibel omdat gemakkelijk door de machine operator gekozen kan worden voor verschillende lasnaadvormen of lasnaadhoek.Binnen de topsector High Tech Systemen en Materialen worden breed inzetbare innovatieve producten en diensten voor hoofdzakelijk industriële toepassing ontwikkeld. Dit project leidt tot een machine die zowel in de chemie-, offshore- als in de olie- en gasindustrie inzetbaar is. Met de ontwikkeling van dit project wordt ook de Zuid-Nederlandse economie en concurrentiekracht versterkt. Het beoogde einddoel is om na een succesvolle afronding van de R&amp;D-activiteiten de metalen buis bewerkingsmachine voor meten, afsteken en afkanten te vermarkten op de nationale en internationale markt.</t>
  </si>
  <si>
    <t>PROJ-00245</t>
  </si>
  <si>
    <t>Actief gekoelde waterstofdispenser</t>
  </si>
  <si>
    <t>LIQAL BV</t>
  </si>
  <si>
    <t>Robox Heat Technology BV</t>
  </si>
  <si>
    <t>Heilaar-Noordweg 2, 4814 RR, Breda</t>
  </si>
  <si>
    <t>www.liqal.com/</t>
  </si>
  <si>
    <t>Er is een grote behoefte bij investeerders in tankstations en eindgebruikers van elektrische voertuigen om de waterstofinfrastructuur zoveel mogelijk te integreren in bestaande tankstations en daarmee bij het tanken van waterstof zoveel mogelijk de praktijk en comfort van het tanken van benzine te benaderen of te overtreffen. Op dit moment is het probleem dat de beschikbare waterstofdispensers niet voldoen aan de eisen van bestaande multi-fuel tankstation (MFT). In veel gevallen zijn de dispensers niet los verkrijgbaar en niet op afstand te plaatsen of voldoen qua tanksnelheid, veiligheid en ergonomie niet aan de Europese eisen. Het grootste probleem vormt het feit, dat waterstof opwarmt bij expansie in de voertuigtank, waardoor het tanken met waterstof met gecontroleerde snelheid vanwege veiligheidsredenen dient te geschieden. Aanvrager Liqal BV en Robox Holding Technology BV verwachten deze problemen op te kunnen lossen door een actief gekoelde waterstofdispenser te ontwikkelen. Daarbij wordt als technische oplossing voor de koeling overwogen een speciale warmtewisselaar te ontwikkelen die geïntegreerd is in het ondergrondse leidingwerk, zodat de benodigde koude efficiënt kan worden overgebracht op de waterstof in de leiding.Hierdoor wordt het mogelijk een vrijstaande en op bestaande tankstations inpasbare dispenser te ontwikkelen die op elke afstand tot 75 meter van de waterstofbuffer kan worden geplaatst. Bij het welslagen van dit project zal een belangrijke technische barrière voor marktintroductie weggenomen worden en de investeringen in waterstoftankstations sterk stimuleren. Hierdoor zal de infrastructuur van gebruikersvriendelijke waterstoftankstations aanzienlijk toenemen, waardoor het rijden met H2-aangedreven voertuigen aanzienlijk gestimuleerd zal worden. Daarmee sluit het project nauw aan bij de thematiek van de topsector Hightech Systems &amp; Materials (HTSM), onderdeel Automotive, om de vervuiling (CO2 uitstoot) en klimaatproblematiek te verminderen door het stimuleren van zero-emissie vrije voertuigen (Green Mobility).</t>
  </si>
  <si>
    <t>Hergebruik SBR-granulaat uit kunstgrasvelden voor 'stil asfalt'</t>
  </si>
  <si>
    <t>Zeeuwse Asfalt Onderneming B.V., Kedu Polymers Industries B.V.</t>
  </si>
  <si>
    <t>Het stimuleren van het hergebruik van moeilijk recyclebare kunststoffen uit sportvelden. Bij de aanleg van sportvelden wordt steeds meer gebruik gemaakt van kunstgras. Afhankelijk van de doeleinden wordt daar het type In-fil op geselecteerd. Hiervoor wordt onder andere zand, TPE of een SBR gebruikt. SBR wordt gemaakt van gerecyclede autobanden, die nadat ze vermalen en gereinigd zijn, ingezet worden als in-fl. Het probleem is dat SBR een gevulkaniseerd rubber is. Dit houdt in dat het een Thermoplastische Elastomeer (TPE) betreft die tijdens het verwerkingsproces vulkaniseert,  hiermee worden dwars verbindingen gemaakt tussen de polymeerketens. Daardoor krijgt het rubber bijzondere eigenschappen die voor autobanden noodzakelijk zijn. Echter, verandert hierdoor het rubber van thermoplast in een thermoharder en kan, als gevolg hiervan, in principe niet meer hergebruikt worden. De oplossing was om dit rubber in te zetten als In-Fil in sportvelden. Hiermee werd de afvalberg van autobanden verminderd. Echter, betrof het hier een tijdelijke oplossing, omdat dit rubber alsnog terug komt. Dit kan niet opnieuw als in-fil ingezet worden, omdat ook dit rubber verder is versleten en te fijn is geworden voor in-fil. Wij onderzoeken hoe we dit SBR-rubber zodanig kunnen inzetten in asfalt dat hiermee een stiller asfalt wordt ontwikkeld dat ook nog eens duurzamer is. SBR kan niet zomaar toegevoegd worden omdat dit totaal niet met bitumen hecht. Hiervoor hebben wij een methode ontwikkeld dat ervoor moet zorgen dat dit wel gebeurt en het asfalt stiller wordt en sterker. Dit is een multidisciplinair project omdat Traas &amp; Ovaa contacten heeft in de aanleg van velden en wegen en Kedu Polymer Industries bv gespecialiseerd is in technische oplossingen in de kunststof industrie. Traas &amp; Ovaa in samenwerking met Kedu Polymers Industries BV hebben uitgebreid onderzoek verricht naar de technische haalbaarheid door eerst kleinschalige testen uit te voeren en vervolgens een grotere test bij een Machine fabrikant die gespecialiseerd is in het ontwerpen en fabriceren van recycle machines voor de kunststof industrie. Het topcluster waar dit zich in afspeelt is uiteraard de kunststof en chemie. Met dit project beogen wij en stimuleren van het hergebruik van kunststoffen waardoor er minder gebruik hoeft te worden gemaakt van nieuwe materialen wat weer de tot gevolg heeft dat minder fossiele grondstoffen worden gebruikt.</t>
  </si>
  <si>
    <t>PROJ-00249</t>
  </si>
  <si>
    <t>Zonnespectrum met LED belichting</t>
  </si>
  <si>
    <t>Luminous Lighting Solutions B.V.</t>
  </si>
  <si>
    <t>Vaste Plantenkwekerij Radder V.O.F. (Puur Aroma), De Eikenhof</t>
  </si>
  <si>
    <t>Industriestraat 2A, 6135 KH, Sittard</t>
  </si>
  <si>
    <t>Voor iedere teler die buiten of in onverwarmde kassen planten teelt duurt het seizoen ongeveer een half jaar. Gedurende het andere halve jaar is het vanwege weersomstandigheden in Nederland niet mogelijk om planten te telen. Om toch te kunnen produceren, kiezen telers ervoor om de teelt naar binnen te verplaatsen en assimilatie plaats te laten vinden door middel van kunstbelichting. Aanvrager Puur Aroma is een biologische teler van kruiden en heeft via SKAL het ECO certificaat voor haar producten. Dat betekent dat het bedrijf gebonden is aan strenge criteria wil ze haar producten kunnen verkopen als zijnde biologisch. Niet nakomen van de regels wordt gestraft met hoge boetes, of nog erger, het verlies van de biologische status. Biologisch zijn betekent tevens dat de assimilatie plaats moet vinden door middel van zonlicht. Als stelling wordt hier uitgegaan van de evolutietheorie van Charles Darwin, waarbij het betekent dat planten zich in de loop der tijd zo hebben ontwikkeld dat de zon hun ultieme lichtbron is voor fotosynthese en daarmee voor de ultieme kwaliteit. Bij de huidige kunstbelichting (SON-T lampen) is het niet mogelijk om dit zonnespectrum na te bootsen. Het nabootsen van het zonnespectrum zou wel mogelijk moeten zijn met LED belichting, omdat het spectrum van LED aangepast kan worden. Aanvrager Luminous Lighting Solutions B.V. gaat zich meer en meer specialiseren in het tailormade aanleveren van intelligente LED systemen en ziet het als bijzondere uitdaging om een systeem te ontwikkelen dat voldoet aan dat zonnespectrum. Op deze manier kan Puur Aroma haar productie opvoeren zonder verlies van het biologisch certificaat. Tevens krijgt Puur Aroma een uitzonderlijke uitstraling richting klanten die het groene imago nastreven door deze toepassing te introduceren. Als het systeem ontwikkeld is, wordt deze veelzijdig getest bij kruidenteler Puur Aroma en bij afnemer De Eikenhof. Aanvrager De Eikenhof profileert zich door haar gezonde keuken die gebruik maakt van biologisch voedsel van de hoogste kwaliteit. De eigenaar (en topkok) Alex Bos heeft de intentie om op zijn landgoed, indien deze ontwikkeling slaagt, via urban farming planten te telen voor een nieuwe productmarktcombinatie in smeerbare spreads. Aan het eind van het totale ontwikkeltraject is er een prototype LED belichting systeem ontwikkeld dat kruidenplanten door middel van een nagebootst zonnespectrum laat groeien en de (kruiden)planten van de hoogste kwaliteit voorziet. Hiermee draagt het traject bij aan een duurzame ontwikkeling.</t>
  </si>
  <si>
    <t>PROJ-00250</t>
  </si>
  <si>
    <t>THE NEW COOL</t>
  </si>
  <si>
    <t>Twan Heetkamp Trucks BV</t>
  </si>
  <si>
    <t>Trade Port Trailer Services B.V.</t>
  </si>
  <si>
    <t>Stanleyweg 6, 5928 LR, Venlo</t>
  </si>
  <si>
    <t>www.thtrailers.com/nl/</t>
  </si>
  <si>
    <t>In Europa rijden zo’n 450.000 koeltrailers rond, allen met een koelaggregaat op diesel, die ieder 4.500 liter diesel (of meer) verbruiken, gezamenlijk zo’n 2 miljard liter diesel per jaar. De effecten op het milieu in de vorm van uitstoot van CO2 en fijnstof zijn enorm. De gezamenlijk uitstoot van CO2 beloopt meer dan 5 miljard kg. Daarnaast maken de dieselaggregaten veel lawaai. Enkele jaren geleden kwam Twan Heetkamp Trailers B.V. op het idee om voor de koeling alternatieve energie te gebruiken en hiervoor enkele prototypes te ontwikkelen. De nieuwe koeltrailer heet The New Cool en biedt een milieuvriendelijke oplossing. Deze gebruikt geen dieselaggregaat maar een elektromotor om de lading te koelen. The New Cool heeft zonnepanelen op het dak en een aangepaste wielas die de remenergie opvangt die ontstaat door wrijving bij het remmen. Met deze energie worden de accu’s voor de elektromotor opgeladen. Bijkomend voordeel van de elektromotor is dat hij vele malen stiller is. Daarom kan de trailer laden en lossen in stedelijke gebieden zonder overlast te veroorzaken. Het idee en de twee ontwikkelde prototypes werden genomineerd voor de Herman Wijffels prijs en won de eerste prijs bij de gerenommeerde IAA Trailer Innovation Award, Hannover 2014. Tevens hebben gerenommeerde afnemers aangegeven geïnteresseerd te zijn in de nieuwe koeltrailer. Binnen dit project wordt gestart om The New Cool voor te bereiden voor een grotere productie serie. Hiervoor wordt een innovatieproject opgezet, bestaande uit nader technologisch onderzoek, een technoeconomic feasibility study en de bouw van twee typen prototypes, leidend tot een nieuwe generatie New Cool geschikt voor productie en commerciële inzet op middelgrote schaal.</t>
  </si>
  <si>
    <t>PROJ-00251</t>
  </si>
  <si>
    <t>Smart performance glasses</t>
  </si>
  <si>
    <t>FluxPlus B.V.</t>
  </si>
  <si>
    <t>GBO Design - Engineering B.V.</t>
  </si>
  <si>
    <t>Zouavenlaan 33, 5037 MT, Tilburg</t>
  </si>
  <si>
    <t>www.fluxplus.com/</t>
  </si>
  <si>
    <t>Het is wetenschappelijk bewezen dat licht invloed heeft op onze gezondheid en ons welbevinden. Het huidige lichttherapie programma vergt veel discipline en functioneert niet optimaal. FluxPlus B.V. en GBO- Design- en Engineering B.V. hebben hun kennis en kunde gebundeld. Het doel is onderzoek en ontwikkeling van een prototype slimme lichtbril met een intelligent karakter, een brede toegankelijkheid en een optimaal draagcomfort, waardoor de lichtbril niet alleen geschikt is voor toepassing binnen de topsport, maar ook voor de breedte sport, (professionele) luchtvaart, reizigers (frequent flyers), mensen die vanwege medische redenen lichttherapie krijgen (ook preventief) en mensen met onregelmatige werktijden.</t>
  </si>
  <si>
    <t>PROJ-00252</t>
  </si>
  <si>
    <t>Een Nederlandse keten voor quinoa</t>
  </si>
  <si>
    <t>Van de Bilt zaden en vlas</t>
  </si>
  <si>
    <t>Dutch Quinoa Group</t>
  </si>
  <si>
    <t>Langeweg 26, 4541PC, Sluiskil</t>
  </si>
  <si>
    <t>Sluiskil</t>
  </si>
  <si>
    <t>www.vandebiltzadenvlas.com/</t>
  </si>
  <si>
    <t>Er is in Nederland een groeiende vraag naar quinoa, ook wel bekend als superfood. De quinoazaden worden in salades verwerkt of als hoofdcomponent van de warme maaltijd toegepast. Momenteel vindt de teelt van deze zaden vooral in Zuid-Amerika plaats. De huidige producenten kunnen niet duurzaam voorzien in de groeiende vraag naar het product, vooral omdat het gros van de productie voor de binnenlandse marktvraag bestemd is. Van de Bilt zaden en vlas BV en de Dutch Quinoa Group B.V. willen voor de West-Europese markt productie en verwerking van quinoa opzetten die duurzaam, lokaal en traceerbaar geteeld wordt. Wageningen Universiteit heeft enkele rassen ontwikkeld die geschikt zijn voor teelt in het Nederlandse klimaat. Van groot belang is dat er verwerkingsinstallaties komen voor het drogen en verwerken van de zaden, zodat ze op de markt kunnen worden gebracht. Bestaande verwerkingsinstallaties zijn daar niet geschikt voor, omdat de zaden erg fijn van structuur zijn, heel veel stof geven in de verwerking en glutenvrij zijn en moeten blijven. Dutch Quinoa Group B.V. heeft inmiddels een groep telers aan zich verbonden die dit gewas telen. De beide aanvragers willen apparatuur ontwikkelen die geschikt is om de quinoazaden gereed te maken voor verkoop. Omdat geen standaardapparatuur beschikbaar is, gaan de aanvragers een verwerkingsketen (machines) ontwikkelen, die toegespitst is op de specifieke eigenschappen van de Nederlandse quinoa. Dit moet ertoe leiden dat het meest duurzame product aan de consument aangeboden kan worden.</t>
  </si>
  <si>
    <t>Accurater metabolisme meetinstrument</t>
  </si>
  <si>
    <t>Maastricht Instruments</t>
  </si>
  <si>
    <t>AIM B.V.</t>
  </si>
  <si>
    <t>In dit project werken de projectpartners aan de ontwikkeling van een innovatieve modulaire ademgasanalysesysteem voor toepassing binnen de (top)sport en medische diagnostiek. Het doel van deze crossover tussen de topclusters High Tech Systemen en Materialen en Life Sciences &amp; Health is de ontwikkeling van een nieuw en innovatief device, waarmee in open trainingsruimtes/behandelkamers snel, effectief, reproductief en met weinig belasting het energieverbruik en energiebalans van gebruikers kan worden gemeten. Dit vereist de gezamenlijke ontwikkeling van een innovatief gasconditoneringssysteem, nieuw ademteugmetingprincipe en automatische en continue ijkingsmechanisme. De ontwikkelde oplossing moet (top)sportcentra (wereldwijd) in staat stellen om een eenvoudige en weinig belastende wijze trainingsschema’s en voedingsadviezen te geven. Binnen de zorg kan de oplossing worden toegepast voor het diagnosticeren van cardiovasculaire en andere metabole aandoeningen of in de toekomst zelfs diagnose op basis van bio markers in de uitgeademde lucht in een point-of-care oplossing voor de eerstelijnszorg (huisarts). Daarvoor zal de oplossing uit te breiden moeten zijn met additionele sensoren (bijv. ecg, canopy/hood en trainingsapparaten zoals een crosstrainer).</t>
  </si>
  <si>
    <t>Buigen zonder barsten</t>
  </si>
  <si>
    <t>Rombouts Kunststof Techniek</t>
  </si>
  <si>
    <t>H.A. Prince Kunststofbouw</t>
  </si>
  <si>
    <t>Slabbecoornweg 78, 4691 RZ, Tholen</t>
  </si>
  <si>
    <t>Tholen</t>
  </si>
  <si>
    <t>http://www.rkttholen.nl/</t>
  </si>
  <si>
    <t>Twee MKB-bedrijven uit Tholen, Rombouts Kunststof Techniek en Prince Kunststof Infra, willen samen met de Hogeschool Zeeland de handen ineenslaan om in Zuid-Nederland een productieproces en machine te ontwikkelen om PE-buizen met (zeer) grote diameters te kunnen buigen. Zij zien daar groot potentieel voor in de Maintenance industrie en in de drinkwater- en gassector; in de komende jaren moet een groot deel van het verouderde ondergrondse leidingnet in Nederland namelijk vernieuwd worden. Momenteel is er alleen buiten Nederland de expertise om grote kunststof buizen te buigen met een doorsnede groter dan 160 mm doorsnede. De ambitie is om buizen tot 2000 mm doorsnede tot bochten te kunnen vormen met zeer hoge kwaliteit, zoals een gladde binnenwand, gelijke wanddikte over de omtrek en maatvastheid na het buigen. Hiervoor moet een volledig nieuw proces en bijbehorende machines worden ontwikkeld. De bedrijven uit dit consortium hebben al enige expertise en ervaring op dit terrein en willen, in samenwerking met gespecialiseerde kennisinstituten en marktpartijen, deze uitdaging aangaan. Dit project betreft de topsector HTSM en de topclusters Maintenance en Water en moet de Zuid-Nederlandse economie niet alleen hightech kennis opleveren maar ook nieuwe productiefaciliteiten, economische mogelijkheden en arbeidsplaatsen in Tholen.</t>
  </si>
  <si>
    <t>PEDRIE: Wondgenezing met Plasma Pad en Pulser</t>
  </si>
  <si>
    <t>Plasmacure</t>
  </si>
  <si>
    <t>KeyTec, Innoteq, Relitech</t>
  </si>
  <si>
    <t>http://www.plasmacure.nl/</t>
  </si>
  <si>
    <t>Diabetische voetzweren zijn een ernstige complicatie van diabetes omdat ze zeer slecht genezen. Jaarlijks ontwikkelen in Nederland 30.000 patiënten een voetzweer en bij 2.000 patiënten leidt dit tot een voet- of teenamputatie. De gemiddelde zorgkosten per voetzweer bedragen ongeveer €10.000. In dit project wordt een kosteneffectief systeem voor de behandeling van diabetische voetzweren ontwikkeld, gebaseerd op atmosferische koud-plasma technologie. Koud plasma-technologie voor medische toepassingen (“plasma geneeskunde”) is zeer innovatief en de meeste toepassingen bevinden zich nog in de R&amp;D-fase. Bij deze technologie wordt een gas blootgesteld aan een sterk elektromagnetisch (EM) veld, waarna een deel van de atomen wordt geïoniseerd en de elektrische eigenschappen van het gas veranderen (“plasma”). Het plasma bevat zeer reactieve deeltjes die bacteriedodend zijn. De menselijke cellen blijven ongedeerd en kunnen zelfs gestimuleerd worden, wat de genezing van de voetzweer verder bevordert. Het systeem bestaat uit een atmosferische koud-plasma bron (“pad”) en een aanstuureenheid (“HV (High Voltage) pulser”) om het plasma op te wekken. De configuratie van de pad is door Plasmacure gepatenteerd. De behandeling is eenvoudig en pijnloos: 1 keer per dag wordt de pad over de wond heen geplaatst en aangesloten op de pulser. Na 1 minuut wordt de pad weer verwijderd. De behandeling wordt elke dag herhaald totdat de wond dicht en genezen is. Naar verwachting zijn er gemiddeld 20 behandelingen nodig. De behandeling kan worden uitgevoerd door de podotherapeut. Hiermee wordt de behandeling verplaatst van de 2de naar de 1e lijn. In de toekomst zal thuisbehandeling naar verwachting ook mogelijk zijn. De behandelkosten met dit systeem bedragen slechts 15% (€1.500) van de huidige kosten. Van het systeem, de pad en de pulser, zijn eerder prototypes ontwikkeld. Plasmacure   heeft aangetoond dat het plasma dat met dit systeem wordt opgewekt in 1 minuut het overgrote deel van de bacteriën in collageen-elastine matjes kan doden (tot log 5). Deze experimenten zijn ook uitgevoerd op levende huid: de log reductie is dan lager, maar nog steeds zinvol. Momenteel voert het VU medisch centrum een klinische pilot uit waarin het systeem wordt getest op veiligheid en medische bijwerkingen. 5 Patiënten zijn inmiddels gedurende 10 achtereenvolgende werkdagen behandeld en bij deze patiënten werden geen bijwerkingen geconstateerd. De hoofddoelstelling van dit project is om CE-markering voor het systeem te verkrijgen en daarmee een eerste validatiestudie te verrichten naar klinische effectiviteit en gebruikersvriendelijkheid. Subdoelstellingen zijn het verlagen van het elektromagnetische stralingsniveau van de HV-pulser, productdesign, ontwikkelen van een kosteneffectief productieproces voor de pads, productie van de HV-pulsers en pads voor de validatiestudie, aanvragen van CE-markering en klinische validatie. Het project wordt uitgevoerd door 4 MKB-bedrijven, Plasmacure (projectmanagement), InnoteQ Technical Products (“InnoteQ”) (product design en ontwerp voor de pilot lijn voor de productie van het geoptimaliseerde prototype van de pad, samen met KeyTec), KeyTec (productie van de pad), en Relitech (optimaliseren en realiseren van de pulser). Na afloop van het project vindt systeemoptimalisatie plaats op basis van de validatiestudie en vervolgens kan Plasmacure beginnen met de voorbereidingen voor marktintroductie en met het opstarten van een grootschalige pilot om de effectiviteit van het systeem verder te kunnen onderbouwen. Het project genereert economische waarde en werkgelegenheid in Zuid-Nederland omdat, met uitzondering van Relitech, de hele keten van toeleveranciers in Zuid-Nederland is gevestigd. Plasmacure (Eindhoven) brengt het systeem eerst op de Nederlandse en Duitse markt en verwacht hiermee in 2023 een omzet van ruim €15 miljoen te kunnen realiseren. De totale markt wordt geschat op €1 miljard. Met de gegenereerde inkomsten zal Plasmacure andere toepassingen voor het systeem ontwikkelen, zoals de behandeling van brandwonden, open beenwonden en doorligwonden (decubitus). InnoteQ (Eindhoven) zal na afloop van het project in opdracht van Plasmacure de nieuwe productielijn voor de pads realiseren, en KeyTec (Eindhoven) zal als commercieel partner van Plasmacure de pads gaan produceren.</t>
  </si>
  <si>
    <t>PROJ-00584</t>
  </si>
  <si>
    <t xml:space="preserve">Opwerking gebruikt SLS-printpoeder (PA-12): de stap naar circulaire SLS 3D Printing </t>
  </si>
  <si>
    <t>Relay 3D</t>
  </si>
  <si>
    <t>3D Print Lab</t>
  </si>
  <si>
    <t>Den Dolech 2 Matrix 1.32, 5612 AZ, Eindhoven</t>
  </si>
  <si>
    <t>http://relay3d.com/</t>
  </si>
  <si>
    <t>3D printen is erg in trek en de jaarlijkse marktgroei van 30% is enorm. De printtechniek Selective Laser Sintering (SLS-proces) wordt breed toegepast door de industrie voor de productie van functionele kunststof onderdelen. Bij het SLS-proces wordt door middel van een laser poeder laag na laag gesmolten tot een vast product.Het SLS-proces is echter zeer inefficiënt. Dit komt doordat bij het sinteren in veel gevallen slechts 10% van het poeder in het eindproduct terecht komt. Het restmateriaal (de overige 90%) wordt in het proces niet “gebruikt” en wordt gezien als afval. Dit komt doordat het restmateriaal moeilijk te recyclen is en niet meer direct bruikbaar. Het poeder is lange tijd op hoge temperatuur geweest en daardoor heeft chemische veroudering plaatsgevonden. Om de afvalstroom te verminderen wordt tot op heden verouderde PA-12 vermengd met “virgin” PA-12 (hierdoor ontstaat een PA-12 blend). Zelfs met het vermengen van nieuw poeder met materiaal dat al eerder in het SLS-proces is gebruikt, wordt er nog steeds vier kilogram PA-12 weggegooid per kilogram geprint product. Het SLS-proces zorgt voor een toenemende afvalberg van PA-12, dat tot op heden geen toegevoegde waarde meer heeft en wordt gestort of verbrand. Kortom het SLS-proces is absoluut nog niet circulair. De doelstelling van het project is derhalve:Ontwikkeling van een volwaardige opwerktechniek (protofase) waarmee verouderd PA-12 vanuit de P1-SLS-printer kan worden opgewerkt, zodat deze ingezet kan worden als grondstof voor het SLS-printproces (100% recyclebaar). Het beoogde resultaat is een opwerktechniek waarmee gebruikt PA-12 kan worden opgewerkt zodat het volledig gerecycled kan worden. Hierbij moet opgewerkt PA-12 dezelfde eigenschappen verkrijgen als de PA-12 die nu bij het printen wordt gebruikt. Doelstelling is dat het nieuw te ontwikkelen protoproces in totaal 500 kg gebruikt PA-12 per batch kan opwerken (dit komt ongeveer overeen met 10.000 kg per maand).Het project wordt uitgevoerd door Relay 3D B.V., 3D Print Lab B.V. en Brands Beheer B.V. (h.o.d.n. 3D Print Fabriek). De kennis van de samenwerkingspartners is zeer complementair aangezien: - Relay 3D (hierna Relay) kennis heeft van de chemische samenstelling van PA-12 en de opwerktechniek van PA-12;- 3D Print Lab en 3D Print Fabriek uitgebreide kennis en kunde hebben van 3D printen en de kwaliteitsvereisten aan het eindproduct. Daarnaast hebben ze inzicht in de effecten van opgewerkt PA-12 op het printproces.Het project is zeer innovatief aangezien er op dit moment geen bedrijven (nationaal en internationaal) bezig zijn met het opwerken van gebruikt PA-12, zodat dit materiaal weer ingezet kan worden in het 3D printproces. De grootste uitdaging is om bij het opwerken zorgvuldig te sturen op een juiste combinatie van kritische materiaalparameters (molecuulgewicht, viscositeit/vloeigedrag en kristallisatiegedrag). De parameters hebben grote invloed op de printbaarheid en de kwaliteit van het eindproduct. Het idee is om dit te realiseren door de ontwikkeling van een “vaste fase nacondensatie reactor”.</t>
  </si>
  <si>
    <t>Samenwerken in een full immersive VR-omgeving</t>
  </si>
  <si>
    <t>VRee</t>
  </si>
  <si>
    <t>Pillow's Willow VR Studio's, Unit040 Ontwerp, Manus Machinae579</t>
  </si>
  <si>
    <t>http://www.vree.world/</t>
  </si>
  <si>
    <t>Virtual reality wordt langzaam maar zeker steeds vaker geïntegreerd in ons dagelijks leven. Hoewel de hype omtrent virtual reality wereldwijd is aangeslagen zijn de toepassingen in virtual reality nog beperkt. Met de huidige toepassingen wordt je als het ware ‘ondergedompeld’ in een andere wereld, maar het vrije gevoel en realisme ontbreekt doordat de aansturing veelal op een onnatuurlijke wijze geschiedt (via touchpad of met controllers) en het enkel nog toepasbaar is voor individueel gebruik. Hierdoor gaan de huidige toepassingen veelal niet verder dan presentatie/visualisatie in virtual reality. Binnen dit R&amp;D-samenwerkingsproject slaan vier innovatieve organisaties uit Zuid-Nederland de handen ineen om virtual reality naar de ‘next step’ te tillen. Om dit mogelijk te maken moet de aansturing in virtual reality zo natuurlijk mogelijk overkomen voor de gebruiker (full immersive). Dit gaat verder dan een natuurlijke aansturing. De interactie met de objecten in virtual reality moet namelijk eveneens zo natuurlijk mogelijk geschieden (het vastpakken van een hamer betreft een andere handeling dan het vastpakken van een pen). Dat is met name van belang wanneer er meerdere personen in een virtual reality omgeving interacteren. Wanneer twee gebruikers zich in één virtual reality omgeving bevinden, moeten zij eenvoudig maar op een zo natuurlijk mogelijk manier een balletje over kunnen gooien. Het samen interacteren in één virtual reality omgeving betreft daarbij een grote innovatie. Tot op heden is het geen enkele organisatie gelukt om virtual reality in een multiplayer omgeving plaats te laten vinden. Dit komt met name doordat de interactie enorm nauwkeurig en fijnmazig dient te geschieden. Wanneer de doelstelling van het project worden bereikt dan heeft virtual reality de potentie om een enorme meerwaarde te realiseren op verschillende toepassings- en technologische gebieden waaronder:•Life Sciences &amp; Health: Het simuleren van een operatie waarbij chirurg en assistenten samen kunnen trainen;•High Tech Systemen en Materialen: Een multidisciplinaire R&amp;D-afdeling die met meerdere belanghebbenden over de hele wereld een eerste concept in virtual reality kan ontwikkelen en testen (design review);•Maintenance: Het trainen van onderhoud en reparaties op moeilijk te bereiken installaties, zoals boorplatforms, onderzeeërs, vliegtuigen of ruimtestations;•Creatieve industrie: Een architect kan samen met de toekomstige bewoner in virtual reality een woning ontwerpen. De bewoner kan (op afstand) samen met de architect keuzes maken die direct vertaald worden naar een virtuele representatie;•Applied gaming: Het trainen/omgaan met situaties die in real-life bijna niet te simuleren zijn, zoals een watersnoodramp, terroristische aanslag, aardbeving, etc. Met name het kunnen trainen op samenwerking en onderlinge coördinatie is hierbij van grote meerwaarde;•Gaming: games spelen tegen vrienden in virtual reality zonder dat de gebruikers zich in één ruimte bevinden. Om de resultaten en doelstellingen van dit project te realiseren is er een samenwerkingsverband opgezet tussen Pillow`s Willow VR Studios (actief binnen de topsector HTSM/Creatieve Industrie), VRee (HTSM), Manus VR (HTSM) en Unit040 (HTSM/Creatieve Industrie).</t>
  </si>
  <si>
    <t>PROJ-00587</t>
  </si>
  <si>
    <t>IntellilinQ</t>
  </si>
  <si>
    <t>Metatronics</t>
  </si>
  <si>
    <t>Sluijtershof 27, 4907 PC, Oosterhout</t>
  </si>
  <si>
    <t>https://intellilinq.nl/</t>
  </si>
  <si>
    <t>Het project Connected Car is gericht op de ontwikkeling van een automerkonafhankelijke device die, samen met een rekencentrum in de Cloud, data uit de auto verzamelt, verrijkt en analyseert, en informatie teruggeeft aan de automobilist.Met deze informatie kan de automobilist het gebruik van de auto optimaliseren. De informatie uit het systeem kan door de automobilist ook ter beschikking worden gesteld aan bedrijven. Welke gegevens met wie worden gedeeld, wordt volledig bepaald door de gebruiker, die met de oplossing van Intellilinq immers eigenaar is van zowel device als data. Op deze manier kan hij bijvoorbeeld defensief rijgedag aantonen en een korting krijgen op de verzekeringspremie. De initiële en profijtelijke business case is gebaseerd op een verdienmodel met verzekeraars. Het kwantitatieve en kwalitatieve autogebruik van de consument wordt gemeten door Connected Car en de gebruiker geeft de verzekeraar toegang tot deze data. De verzekeringspremie wordt aan de hand van deze data bepaald. Het project draagt bij aan de doelstellingen van het programma Automotive van het topcluster HTSM. Het hele project wordt uitgevoerd in Zuid-Nederland en versterkt het regionale hightech ecosysteem rond automotive met de ontwikkeling van kennis en langdurige hoogwaardige arbeidsplaatsen bij de projectpartners en de derden. Het project heeft ook een interessante exportpotentie.</t>
  </si>
  <si>
    <t>PROJ-00590</t>
  </si>
  <si>
    <t>Guaranteed Mobility Platform</t>
  </si>
  <si>
    <t>P33 Development</t>
  </si>
  <si>
    <t>Bright Cape Advanced Analytics</t>
  </si>
  <si>
    <t>High Tech Campus 1, 5626 AE, Eindhoven</t>
  </si>
  <si>
    <t>http://www.ambermobility.com/</t>
  </si>
  <si>
    <t>In 2014 was het verkeer en vervoer voor meer dan 20% verantwoordelijk voor de in Nederland uitgestoten hoeveelheid CO2. Binnen de sector zorgt het personenvervoer voor ongeveer 53% van deze uitstoot. De urbanisatie gaat de komende jaren alleen maar toenemen waardoor er meer files worden verwacht waardoor de uitstoot zal toenemen. Deze situatie is slecht voor de economie, het milieu en voor de verkeersveiligheid. De deeleconomie kan een oplossing bieden voor genoemde problematiek. Een auto wordt namelijk 98,6% van de tijd door de bezitter niet gebruikt, terwijl de kosten wel ongeveer een kwart van het netto-inkomen bedragen. Er zijn echter nog geen initiatieven die mobiliteit kunnen garanderen zoals een auto in bezit dat wel kan. De Eindhovense automotive start-up P33 en big data expert Bright Cape gaan een oplossing ontwikkelen welke gegarandeerde mobiliteit mogelijk maakt op het principe van de deeleconomie. In een samenwerkingsverband wordt een Mobility Platform als een Big Data Software as a Service platform ontwikkeld, welke door middel van het verzamelen, valideren, verwerken en voorspellen van mobiliteitsdata een oplossing kan bieden aan de mobiliteitssector om vervoer goedkoper, energiezuiniger en daarmee efficiënter aan te kunnen bieden. De innovatie bestaat uit het kunnen voorspellen van de vraag en het kunnen afstemmen van vraag en aanbod. Hierdoor krijgt een gebruiker hetzelfde gevoel als bij eigen autobezit en wordt er door het mobility platform gegarandeerde mobiliteit gecreëerd. Het mobility platform zal bestaan uit twee deelcomponenten. Enerzijds zal de ontwikkeling zich richten op een gebruikersapplicatie, waarmee een gebruiker een auto op een gewenst tijdstip kan reserveren en aanroepen. Anderzijds zal de ontwikkeling zich richten op een big data platform, waarmee het mogelijk wordt om op basis van historische-. real-time data de mobiliteitsvraag te voorspellen en in te vullen. Naast historische- en real-time data, zal het platform worden verrijkt met andere invloedrijke open databronnen zoals weerdata, verkeersdata en evenementenagenda’s. Op basis van correlatie van de verschillende databronnen kan het platform voor een gebruiker die een auto aanroept, onder invloed van alle belangrijke data, berekenen hoe snel een auto beschikbaar is en hoe lang een gebruiker over zijn rit gaat doen. Het beschikbaar hebben en krijgen van real-time inzicht in auto’s gecombineerd met open data en daarmee het creëren van een voorspellend karakter is geheel nieuw in Nederland en zelfs de rest van de wereld. De bedrijven welke momenteel gedeeld autobezit mogelijk maken zoals Car2go, Snapcar en Blablacar doen dit zonder een Big data SaaS platform. Het verdienmodel welke bestaat uit een vaste fee per gebruiker laat economisch zeer interessante cijfers zien. In 2020 wordt het aantal gebruikers geschat op 9800 waarmee een omzet van € 16.816.800 behaald kan worden met een winstmarge van ongeveer 70%. De werknemers van P33 en Bright Cape komen grotendeels uit Eindhoven waardoor de verwachting is dat ook bij exceptionele groei van de organisatie de standplaats in regio Eindhoven blijft wat inkomsten en werkgelegenheid creëert voor de regio Zuid-Nederland.  Tevens is de verwachting dat het concept in de stadsregio Eindhoven gelanceerd zal worden waardoor deze regio als eerst in Nederland gaat profiteren van de mobiliteitsinnovatie. Het project past binnen de topsector HTSM en het thema ‘’Smart Mobility’’ waarin gezocht wordt naar slimme ICT oplossingen om de mobiliteit efficiënter en veiliger in te richten. De bijdrage aan een koolstofarme economie zal bij grootschalig gebruik exponentieel zijn vanwege de verwachte CO2 uitstootreductie in de stadsregio’s. De topcluster waarbij een directe aansluiting plaatsvindt is ‘’Slim, groen en geïntegreerd vervoer’’. De ontwikkeling van een slim service platform gebaseerd op big data algoritmes om vervoer energiezuiniger en veiliger aan te bieden is een perfect voorbeeld van een slim, groen en geïntegreerd mobiliteitsconcept.</t>
  </si>
  <si>
    <t>Diepgaande verkeersanalyse met beeld- en geluidsherkenning</t>
  </si>
  <si>
    <t>ViNotion</t>
  </si>
  <si>
    <t>Macq, Sorama</t>
  </si>
  <si>
    <t>Daalakkersweg 2-58, 5641 JA, Eindhoven</t>
  </si>
  <si>
    <t>http://www.vinotion.nl/</t>
  </si>
  <si>
    <t>Goed inzicht in verkeersstromen, aantallen en soorten verkeersdeelnemers heeft veel voordelen: het voorkomt filevorming en ongevallen en het maakt het instellen en handhaven van allerlei regulerende maatregelen mogelijk. Momenteel gaat het herkennen van weggebruikers slechts middels de kentekenplaatherkenning en aan de hand van een check met een (uitsluitend binnenlandse) database wordt bepaald welk voertuig daar rijdt. Hier zijn echter een aantal problemen aan verbonden. Zeker op drukke verkeerspleinen is herkenning aan de hand van een kentekenplaat vaak onmogelijk, omdat niet alle weggebruikers in de gewenste richting voorbijkomen, het zicht op de kentekens benemen, of geen kentekenplaat hebben, zoals fietsers en voetgangers. Voor een accurate en betrouwbare herkenning van alle soorten passerende weggebruikers zijn de Zuid-Nederlandse bedrijven ViNotion en Sorama en de Belgische specialist Macq voornemens om middels experimentele ontwikkeling een systeem te produceren voor beeld- en geluidsherkenning en -analyse, waarin Make and Model Recognition (MMR), kleur, geluid, kentekenplaat-herkenning, snelheid en verkeerstrajecten gecombineerd worden, zodat de weggebruikers heel precies geclassificeerd en geteld kunnen worden. Van touringcar tot voetganger en van tankwagen met brandbare, gevaarlijke stoffen tot elektrische scooter. Er wordt gebruik gemaakt van zeer veel verschillende kenmerken, die bovendien onder meerdere kijkhoeken en onafhankelijk van de bewegingsrichting van de verkeersdeelnemers kunnen worden bepaald. Het systeem zal bestaan uit sensoren (camera en microfoons) in combinatie met embedded software voor het real-time herkennen van voertuigen en het opslaan en doorgeven van de belangrijkste informatie. Het focusgebied is met name urbane gebieden met complexe verkeerspleinen en mobiliteitsvraagstukken, waar identificatie op basis van kentekenherkenning niet voldoet. Hieraan is in Nederland en andere Europese landen grote behoefte en een markt voor duizenden systemen. Deze ontwikkeling bevindt zich op het snijvlak tussen de topsectoren Hightech Systemen en Materialen incl. ICT en Logistiek.</t>
  </si>
  <si>
    <t>PROJ-00599</t>
  </si>
  <si>
    <t>HLP</t>
  </si>
  <si>
    <t>EnVeCo</t>
  </si>
  <si>
    <t>RePe Solutions</t>
  </si>
  <si>
    <t>Kerkberg 3,  5951  DD, Belfeld</t>
  </si>
  <si>
    <t>Belfeld</t>
  </si>
  <si>
    <t>http://www.enveco.nl/</t>
  </si>
  <si>
    <t>Met het voorliggende project willen de twee ondernemingen, EnVeCo en RePe Solutions, een nieuwe, zeer duurzame en flexibele bouwmethode ontwikkelen. Het gaat hier om ‘interne’ afwerking van gebouwen. Er zullen profielen worden ontwikkeld, waaraan snel, gemakkelijk, flexibel en recyclebaar verschillende functionaliteiten kunnen worden opgehangen. Hechting daarbij zal geschieden door ‘Hook-Loop-profielen’, oftewel klittenband. Zeer duurzaam en sterk, maar ontwikkelingen aangaande isolatie, afdichting en dergelijke zijn nodig. Met deze methode blijft er architectonische vrijheid, wat bij huidige modulaire bouw afwezig is. Dit is een belangrijke eigenschap die het systeem levensvatbaar maakt, naast dat het een duurzame (oa recyclebaar) en goedkopere bouwmethode is.Het project bestaat uit twee fases. In de eerste worden de profielen ontwikkeld. Problemen met hechtingen, isolatie en dergelijke moeten worden verholpen. Vervolgens zal een machine worden ontwikkeld, waarmee deze profielen (op locatie) kunnen worden geproduceerd. Verschillende testfases zullen leiden tot een pilotproject, waarin alle aspecten van de ontwikkeling worden getest. Uiteindelijk wil het samenwerkingsverband komen tot een machine die dergelijke profielen kan produceren.</t>
  </si>
  <si>
    <t>Trip Buddy</t>
  </si>
  <si>
    <t>V-Tron</t>
  </si>
  <si>
    <t>SD-Insights</t>
  </si>
  <si>
    <t>Automotive Campus 30,  5708 JZ,  Helmond</t>
  </si>
  <si>
    <t>http://www.v-tron.nl/nl</t>
  </si>
  <si>
    <t>In dit project ontwikkelen V-tron en SD-Insights de rijgedrag analyse tool Trip Buddy. Dit product zal meer en gedetailleerdere voertuig- en omgevingsdata inwinnen dan bestaande technologische alternatieven. Daarnaast worden er nieuwe data-analysemethoden en bijbehorende algoritmiek ontwikkeld, om deze grotere datastroom verfijnder te analyseren. De Trip Buddy is hiermee uniek is in de personalisering en effectiviteit van de feedback die het genereert. Daarnaast is de Trip Buddy de meest effectieve oplossing om vermoeidheid en afleiding in het verkeer te detecteren. Om dit te bewerkstelligen omvat het product een aantal applicaties. V-tron en SD-Insights ontwikkelen een persoonlijke rij indicator die chauffeurs terugkoppelt hoe goed zij scoren op een aantal rij indicatoren en hierbij persoonlijke feedback levert. Daarnaast wordt er een ‘hotspot-analyse’ ontwikkeld: deze identificeert locaties waar veel bijna-ongevallen plaatsvinden zodat bestuurders, werkgevers, vlooteigenaren, wegbeheerders, navigatie- en reisinformatiediensten zich hierop kunnen aanpassen in termen van routes, rijgedrag en infrastructurele aanpassingen. Door deze functionaliteit vergroot de Trip Buddy niet alleen de verkeersveiligheid van de individuele gebruiker, maar van alle gebruikers. Daarnaast biedt de Trip Buddy een feedback module voor organisaties. Deze geeft werkgevers de mogelijkheid om chauffeurs effectief te coachen. Tot slot wordt er een 3rd party API ontwikkeld die de door het product ingewonnen data beschikbaar stelt aan derde partijen. In de markt voor rijtaak-ondersteunende systemen zijn zowel V-tron als SD-Insights reeds actief. V-tron heeft een systeem ontwikkeld dat verbonden is met het voertuig en met een Mobileye: een camerasysteem dat voertuigen herkent. Dit systeem herkent (bijna-)ongevallen en stuurt informatie over het gebruik van het voertuig naar een back-office. SD-Insights is een start-up dat een systeem heeft ontwikkeld dat feedback aan bestuurders levert op basis van een aantal rij-indicatoren. Beide organisaties krijgen van verschillende klanten als feedback dat zij graag een verdere verdieping in het rijgedrag van chauffeurs en persoonlijkere feedback zouden krijgen. Zij willen de chauffeur effectiever kunnen coachen op hun verkeersgedrag. Daarnaast identificeren de projectpartners een behoefte aan data uit voertuigen. Deze behoefte zien zij bijvoorbeeld in de data top-8 van het verkeersprogramma ‘Beter Benutten’. Voor topcluster HTSM draagt het product bij aan de roadmap automotive door het ontwikkelen van een user interface voor driver behaviour en het leveren van data op basis waarvan algoritmen voor autonome voertuigen kunnen worden ontwikkeld. Daarnaast draagt het project bij aan ‘het ontwikkelen van systemen bedoeld voor integratie’ binnen de roadmap ‘embedded’ doordat dit embedded systeem, in tegenstelling tot bestaande veiligheidsopties in nieuwe auto’s, is ontwikkeld voor integratie met zoveel mogelijk bestaande en nog te ontwikkelen voertuigen. Tevens is de opgeleverde data waardevolle input voor het Neutraal Logistiek Platform van het topcluster Logistiek. Het product levert, naast een verbeterde verkeersveiligheid, economische waarde door het vergroten van de omzet en de werkgelegenheid bij de partners en de bedrijven die de verzamelde data gaan inzetten. Ook zal het brandstofverbruik verminderen, en de inzetbaarheid van chauffeurs verbeteren wanneer deze minder vaak het slachtoffer van ongevallen zijn. In Zuid-Nederland zal de positie van de automotive campus, waar V-tron is gevestigd, als kennisdrager verbeteren. Daarnaast levert het project meerwaarde aan het programma ‘Beter Benutten’ in regio’s Brabant en Maastricht.</t>
  </si>
  <si>
    <t>PROJ-00603</t>
  </si>
  <si>
    <t>Modulaire en multifunctionele caddie met elektrisch ondersteuning</t>
  </si>
  <si>
    <t>EmergoPlus</t>
  </si>
  <si>
    <t>Spark Design &amp; Innovation</t>
  </si>
  <si>
    <t>Braamanweg 1, 4521 PV, Biervliet</t>
  </si>
  <si>
    <t>Biervliet</t>
  </si>
  <si>
    <t>http://www.emergoplus.com/</t>
  </si>
  <si>
    <t>Het aanvullen van de watervoorraad op campings behoort tot de zwaarste klussen voor caravan en mobile home bezitters. Voor zowel jongeren als ouderen recreanten is verplaatsen van 40 liter water van het tappunt naar caravan of mobile home een zware opgave. De huidige op de markt beschikbare oplossingen zoals jerrycans, gieters en rolcontainers bieden niet het gewenste gebruiksgemak. Ook nemen deze oplossingen erg veel bergruimte in en dat terwijl bergruimte veelal schaars is. EmergoPlus uit Kapelle in samenwerking met Spark Design &amp; Innovation uit Rotterdam spelen in op deze marktvraag door de ontwikkeling van een elektrisch ondersteunde multifunctionele en modulaire caddie. De beoogde ontwikkeling is lichtgewicht, opvouwbaar, klein van formaat en betaalbaar. Door het modulaire ontwerp zijn er vele alternatieve toepassingsgebieden denkbaar zoals onder meer een shoppingtrolley en tuinhulp. Door experimentele ontwikkeling van de verschillende innovatieve elementen wordt een werkend prototype van een multifunctionele en modulaire caddie ontwikkeld. Innovaties in het ontwerp zijn noodzakelijk om een lichtgewicht product te ontwikkelen dat in staat is om zware lasten over alle ondergronden te verplaatsen. Een klapmechanisme in combinatie met een flexibel waterreservoir moet een compact op te vouwen oplossing opleveren. De consument vereist een gebruiksvriendelijk en ergonomisch elektrisch ondersteunend product. Tenslotte is een lage kostprijs vereist om het product aan te laten slaan bij de potentiele gebruikers. De realisatie van het innovatieve product resulteert voor deze mkb-ers in een nieuwe markt binnen het bestaande internationale dealernetwerk van EmergoPlus. Verwacht wordt een aanzienlijke omzet te realiseren door de verkoop van de beoogde ontwikkeling. Het project is in termen van R&amp;D omvang beperkt, maar de impact en kansen voor de betrokken bedrijven maakt het tot een strategisch project. De projectactiviteiten die uitgevoerd worden sluiten aan bij de sector Hightech Systemen en Materialen en Chemie. Het uitvoeren van dit project draagt bij aan de ambities van Zuid-Nederland in deze sectoren.</t>
  </si>
  <si>
    <t>Vermindering biggen sterfte</t>
  </si>
  <si>
    <t xml:space="preserve">Varkensbedrijf van der Meijden Welvaarts </t>
  </si>
  <si>
    <t>Varkenshouderij Opleidingscentrum Nederland</t>
  </si>
  <si>
    <t xml:space="preserve">Langendonksedijk 1A, 5688 JS,Oirschot </t>
  </si>
  <si>
    <t>De ondernemers willen een onderzoek uitvoeren om te kijken wat de meest effectieve manier is om antibiotica reductie te verminderen in de varkenshouderij. Dit willen ze doen door aanpassingen door te voeren in: - Voeding; - Biest Management; - Management; - Medicatie. Het project zal uitgevoerd worden door eerst een nul meting te doen op het bedrijf. Vervolgens zullen in de 5 identieke kraamstallen 4 aparte methoden worden toepast. Deze toepassing zullen worden geregistreerd en worden bijgehouden, vervolgens zal deze cyclus zich herhalen. De resultaten zullen dan nogmaals getest worden met meerdere combinaties. En uiteindelijk zal er gestest worden in meerdere stallen. Zodra de resultaten bekend zijn, zullen deze worden gepubliceerd in het vakblad varkens. Daarnaast zullen er cursussen ontwikkeld worden om voor bedrijfsleiders, mederwerkers en ondernemers in de varkenshouderij om de opgedane kennis te verspreiden in de sector.</t>
  </si>
  <si>
    <t>Ontwikkeling regionaal geproduceerde modulaire ‘low cost’ ontbraammachine</t>
  </si>
  <si>
    <t>Timesavers International</t>
  </si>
  <si>
    <t>ITM</t>
  </si>
  <si>
    <t>De wereldwijde markt voor het ontbramen van metalen is op te delen in drie segmenten. Het zogeheten hoog- en middensegment betreffen vaak zeer innovatieve en/of op maat gemaakte ontbraammachines. De meeste Westerse machinebouwers focussen op het hoge segment en het middensegment omdat de marges die hierin kunnen worden behaald een stuk groter zijn dan op de machines in het lage segment. Ook Timesavers heeft enkele jaren geleden gekozen om volop te gaan innoveren in zowel het hoge segment als in de bovenkant van het middensegment. De machines uit het lage segment betreffen in Azië of Oost-Europa geproduceerde machines met een lage kostprijs, maar met beperkte capaciteiten en een relatief lage ontbraamkwaliteit.Vanwege een tweetal oorzaken ligt er in de nabije toekomst echter een unieke kans in het lage segment. Allereerst wordt een hoge(re) slijpkwaliteit in alle segmenten steeds vaker een belangrijke eis vanuit de markt. Dit betekent dat de huidige machinerie in het lage segment straks niet meer kan voldoen aan deze stijgende kwaliteitseisen. Ten tweede zien we een trend dat de marges van de lage segment machines elk jaar afnemen als gevolg van de toenemende (loon)kosten in Azië en/of Oost-Europa. Parallel aan deze trends zien we juist dat in West-Europa de productiekosten afnemen als gevolg van de robotisering en automatisering (Smart Industry). Doordat het Smart Industry principe een grote vlucht neemt in West-Europa kan er in vergelijking met enkele jaren geleden vele malen efficiënter kan worden geproduceerd. In dit project willen Timesavers en ITM, twee rasechte Zeeuwse bedrijven, inspringen op deze kans door een volledig nieuw modulair machineontwerp én bijbehorend Smart Industry productieproces te ontwikkelen. Het idee is om een machine te ontwikkelen die uit licht en goedkoop plaatmetaal is opgebouwd en om daarnaast een geautomatiseerd productieproces te ontwerpen waarbij er geen dure machinale bewerkingen als frezen, lassen en boren benodigd is. Op deze wijze moet een machine met een beperkte kostprijs kunnen worden ontwikkeld dat tevens modulair kan worden geproduceerd. Het hoofddoel van dit project is dan ook:Het ontwikkelen van een ontbraammachine met een maximale kostprijs van € 35.000, die modulair kan worden opgebouwd en die kwalitatief gezien voldoet aan de huidige eisen in de markt en die zodanig is ontworpen dat het productieproces zover mogelijk kan worden geautomatiseerd en daardoor regionaal kan worden uitgevoerd.Binnen dit project zal Timesavers verantwoordelijk zijn voor het machineontwerp en ITM voor het ontwikkelen van de benodigde geautomatiseerde productietechnologieën die de modulaire bouwstenen voor de machine kunnen produceren. Vanwege de synergie die binnen dit project wordt gecreëerd, kan een uniek machineconcept worden gerealiseerd dat de concurrentie aan kan met het verre Oosten. Het bijzondere is dat deze innovatie tevens regionaal kan worden geproduceerd en dat daarmee zorgt voor reshoring van productie en daardoor een groeiende regionale werkgelegenheid!</t>
  </si>
  <si>
    <t>PROJ-00612</t>
  </si>
  <si>
    <t>Proefstal van de toekomst voor gespeende biggen</t>
  </si>
  <si>
    <t>Vewi Techniek</t>
  </si>
  <si>
    <t>De Hoeve Innovatie, Black Box Engineering</t>
  </si>
  <si>
    <t>Achterste Groes 4b, 5384 VG, Heesch</t>
  </si>
  <si>
    <t>http://www.vewitechniek.nl/</t>
  </si>
  <si>
    <t>De uitstoot van ammoniak en andere emissies, zoals fijn stof, geur en endotoxinen, is in de varkenshouderij al langere tijd een probleem. In Noord-Brabant en Limburg lost men dit op door het plaatsen van luchtwassers die een reductie van de ammoniakemissie geven van minstens 85%. Dit is echter een end-of-pipe oplossing die de oorzaak van de emissies niet wegneemt. Er komt uit de maatschappij en van de varkenshouders zelf dan ook steeds meer vraag naar stalsystemen die de emissies bij de bron aanpakken. Daarnaast komt een verbod op het couperen van de staarten van de biggen steeds dichterbij, wat betekent dat varkens straks met lange staarten gehouden moeten worden. Staarten worden nu gecoupeerd om staartbijten, en daarmee wondjes en antibioticagebruik te voorkomen. Om dit succesvol dit te laten verlopen, moeten de emissies in de stal worden verlaagd om daarmee het leefklimaat van de dieren te verbeteren, en daarmee de diergezondheid en het dierwelzijn te verhogen. Daarnaast moet er gezorgd worden voor voldoende afleidingsmateriaal, om te voorkomen dat de dieren onnatuurlijk gedrag gaan vertonen, zoals staartbijten. De hoofddoelstelling van dit project is: Het ontwikkelen van een stalconcept voor gespeende biggen, waarin de emissies bij de bron worden aangepakt, waardoor het leefklimaat voor de dieren en het werkklimaat voor de varkenshouder zo optimaal mogelijk zijn en waarbij minimaal voldaan wordt aan de eisen van het 1-ster Beter Leven keurmerk van de Dierenbescherming met als gevolg dat er een reëel en interessant alternatief voor de luchtwasser op de markt gebracht wordt, waarbij ook uitvoerige controles en inspecties niet meer nodig zijn. Om bovenstaande doelstelling te halen, moeten er enkele onderzoeksvragen beantwoordt worden: * Hoe moet het optimale biggenhok eruit zien? Hierbij wordt o.a. gekeken naar vloeruitvoering, manier van ontmesten, voer- en waterverstrekking en afleidingsmateriaal. * Wat is de uitstoot van ammoniak, geur, endotoxinen en fijn stof?  * Hoe is de gezondheid, groei en voederconversie (VC) van de biggen?  * Wat is het gemiddelde energieverbruik tijdens een ronde?  * Hoe verhouden bovenstaande punten zich ten opzichte van een traditionele gespeende biggenstal? * Vertonen de dieren ander gedrag dan in een traditionele gespeende biggenstal? Wordt het welzijn van de dieren verhoogd? Het uiteindelijke projectresultaat is een stalconcept voor gespeende biggen waarmee een reductie gehaald kan worden van 85% voor ammoniakemissie, 60% voor fijn stof en 70% voor geur. Dit resultaat wordt onderbouwd met meetresultaten, gedragsobservaties en bijgehouden gegevens van groei, voederconversie, gezondheid en energiegebruik. Door het verlagen van de emissies in de stal zullen de gezondheid en het welzijn van de dieren en de varkenshouder sterk verbeterd worden, waardoor ook de resultaten verbeteren. Daarnaast wordt de CO2-footprint verlaagd en zal er geen verhoging van de CO2-footprint ontstaand door luchtwasser, omdat die niet meer nodig zijn. Een belangrijke maatregel om bovenstaande te bewerkstelligen is het snel uit de stal halen van mest. Hierdoor behoudt de mest ook zijn hoge biogaspotentieel, waardoor er meer energie uit de mest gehaald kan worden in de vorm van elektriciteit en warmte, die weer op het bedrijf gebruikt kunnen worden. Hiermee sluit het project aan op de topsectoren Agri &amp; Food, Energie en Life Sciences &amp; Health en is het gericht op de topclusters Agrofood en Biosbased.</t>
  </si>
  <si>
    <t>PROJ-00613</t>
  </si>
  <si>
    <t>Biobased protein</t>
  </si>
  <si>
    <t>FT Innovations</t>
  </si>
  <si>
    <t>Presh, OmniExtract</t>
  </si>
  <si>
    <t>Boxmeer</t>
  </si>
  <si>
    <t>Drie Zuid-Nederlandse MKB-bedrijven, Ft Innovations, OmniExtract en Presh, hebben het idee opgevat om zeer zuivere biobased plantaardige eiwitten te gaan winnen uit oliehoudende zaden (als eerste uit vezelhennepzaad, maar ook uit koolzaad, lijnzaad, raapzaad etc.) met een zeer innovatief extractieproces dat werkt met subkritisch kooldioxide als extractiemiddel. Hiervoor zal binnen dit project zowel het extractieproces als de productieapparatuur ontwikkeld worden met als doel hoogwaardig biobased proteïnes, de innovatieve technologie en bijbehorende productieapparatuur aan te kunnen bieden voor een zeer concurrerende prijs. De markt voor zogenaamde biobased proteïnes (plantaardige eiwitten) is groeiend en er zijn veranderingen gaande waarop het consortium van deze drie bedrijven wil inspelen; de vraag naar duurzame en biologisch geteelde gewassen als grondstof en naar een milieuvriendelijke productiemethode van plantaardige, biobased eiwitten neemt toe en deze ontwikkeling sluit daar naadloos bij aan. Het project sluit aan bij de ambities van de topsectoren Chemie &amp; Biobased, Agri &amp; Food en Hightech Systemen en Materialen en betekent een grote verrijking van het Zuid-Nederlandse kennislandschap op het gebied van hightech procestechnologie.</t>
  </si>
  <si>
    <t>PROJ-00616</t>
  </si>
  <si>
    <t>Ontwikkeling Urban Farming principe</t>
  </si>
  <si>
    <t>Urban Ponics</t>
  </si>
  <si>
    <t>Facility Support Gro-We</t>
  </si>
  <si>
    <t>Nederland staat bekend om haar tuinbouw prestaties en innovaties. Ondanks onze kleine oppervlakte speelt ons land niet alleen in relatieve zin, maar ook in absolute zin een grote rol op de internationale tuinbouwmarkt. Urban farming, waarbij de teelt niet ver van de stad op uitgestrekte landbouwgrond wordt gedaan, maar geïntegreerd in de stad, dichtbij de gebruiker heeft het potentieel om deze rol fors uit te breiden. Aanvragers hebben in een bijzonder laboratorium, zeer toepasselijk gesitueerd op het voormalig  Floriade terrein te Venlo indrukwekkende resultaten bereikt met een bijzonder urban farming principe: Verticaal teeltsysteem voor groenten, fruit en kruiden met toepassing van meststoffen die vervaardigd worden uit zeewater en humusextracten, waarbij de planten geen ander medium nodig hebben om in te groeien dan de lucht. De gewassen hangen daarbij boven elkaar  in een speciale verticale voedingsbuis met hun wortels  vrij in de lucht waarin aan de binnenzijde voedingsstoffen in (zee)waterdampvorm worden toegediend.  De eerste resultaten uit laboratoriumproeven zijn veelbelovend: een volledig energieneutraal 12 maal productiever kweekproces op onder besparing van 98% drinkwater. Als dit concept kan worden doorontwikkeld tot een schaalbaar product  dan heeft Urban Ponics het potentieel om een internationale doorbraak te bereiken op urban- en biofarming gebied met een impact potentieel dat vele tientallen miljoenen Euro’s omvat. Bovendien kan grootschalige grondwater vervuiling als gevolg van inzinkende meststoffen volledig worden teruggedrongen en kan zeewater nuttig gemaakt worden voor irrigatie van gewassen. Om dat te bereiken is het uitvoeren van onderhavig project, waarbij de in het laboratorium behaalde  resultaten worden doorontwikkeld tot een werkend en vermenigvuldigbaar productconcept essentieel. Daarvoor is onder meer slimme automatisering van de voedingsparameters en (remote-) controle mechanismen een belangrijke voorwaarde.Samenwerking met een partner die gepokt en gemazeld is in computerisering en automatisering van complexe processen is tevens een randvoorwaarde voor succes. Urban Ponics BV en Facility Support BV – ontwikkelen samen  een oplossing om verticale teelttechniek ook buiten het lab mogelijk te maken. Dit project sluit perfect aan bij de agenda voor Agrofood binnen RIS, in 1e instantie voor biologische teelt in Nederland, maar zeker voor het internationale topcluster Agrofood en Tuinbouw &amp; Uitgangsmaterialen i.v.m. internationaal expanderen (internationalisering), naar ontwikkelingslanden toe.</t>
  </si>
  <si>
    <t>Discrete Analyzer</t>
  </si>
  <si>
    <t>Rohasys</t>
  </si>
  <si>
    <t>H.M.J. Rouwette ing.</t>
  </si>
  <si>
    <t>Provincienbaan 4, 5121 DL, Rijen</t>
  </si>
  <si>
    <t>http://www.rohasys.com/website/index.htm</t>
  </si>
  <si>
    <t>n Nederland (en ook Europa) is er een enorme behoefte aan analyse data. Door de behoefte aan kennis (en groei van mogelijkheden) worden laboratoria (in dit project met namen milieulabs, labs van waterschappen maar ook labs van bedrijven) geconfronteerd met een enorme groei aan vraag naar analyse data maar ook met een eis van reductie van kosten. Veel laboratoria zitten daarom in een proces ter verhoging van de efficiëntie. Dit proces wordt veelal gedreven door een toenemende druk op het laboratorium om meer (en betere) resultaten te leveren in een kortere tijd en (vaak) met beperkte mankracht. Een goede aanpak van dit proces is het kritisch herbezien van alle huidige werkprocessen(workflow) en informatiestromen en vervolgens het aanpassen daarvan totdat een optimale efficiëntie wordt bereikt. Automatisering van processen is hier een belangrijke pijler in. UV/VIS-spectrofotometrie is een chemische analysetechniek waarbij de concentratie van een bepaalde stof in een te analyseren monster bepaald wordt door de absorptie van zichtbaar licht (VIS = visible) of van ultraviolet licht (uv-licht) te meten. De huidige technieken in de markt van niet-klinische laboratoria voor spectrofotometrische bepalingen zijn voornamelijk doorstroomanalysesystemen. Sinds kort zijn discrete analyzers (afkomstig uit de klinische markt) sterk in opkomst. De huidige discrete analyzers zijn specifiek ontwikkeld voor de klinische markt en voldoen, ondanks de voordelen die ze hebben ten opzichte van de doorstroomanalysesystemen niet volledig aan de wensen van de laboratoria en vergen een aanzienlijke investering. De partners, Rohasys (producent en kennisdrager van apparatuur voor het automatiseren van voorbehandelingen in niet klinische laboratoria) en Rouwette Consultancy (agent voor de verkoop van equipment en consumables voor niet klinische laboratoria en kennisdrager op het vlak van chemische analyses) hebben in dit project het doel een discrete analyzer specifiek voor de markt van niet klinische laboratoria. In dit project kan door het combineren van de technische kennis van beide partners een technisch en financieel interessante discrete analyzer ontwikkeld worden. De technische kennis die hierbij ontwikkeld wordt is weer bruikbaar voor andere nieuwe technische ontwikkelingen.Het uiteindelijke resultaat van dit project is dat de partners een discrete analyzer ontwikkelen die geschikt is voor analyses in milieulabs, labs van waterzuiveringen en waterschappen en bedrijfslaboratoria.Dankzij deze ontwikkeling wordt het mogelijk om analyses uit te voeren met een discrete analyzer waarbij de detectiegrens nu te hoog ligt (bijvoorbeeld voor de analyse van chloor in drinkwater, de hoeveelheid is zo laag dat deze onder de detectiegrens van de discrete analzyer ligt), wordt de kans op contaminatie van monsters uitgesloten en worden voorbehandeling geautomatiseerd waardoor de inzet van operators (en dus kosten) beperkt worden. Dit alles leidt tot een verdere verhoging van de efficiëntie van de laboratoria, verhoging van de meetnauwkeurigheden van de monsters en een groei van de markt voor de partners. Daarnaast wil Rohasys onder eigen label reagentia en consumables die voor het uitvoeren van analyses met de discrete analyzer noodzakelijk zijn, in de markt zetten (een partner die dit onder label van Rohasys wil verzorgen is reeds gevonden). Op basis van de gesprekken die de partners met marktpartijen gevoerd hebben verwacht Rohasys in de komende 5 jaar ongeveer 215 systemen te kunnen verkopen met een gemiddelde verkoopprijs startend bij 40.000 euro en groeiend naar 60.000 euro (verwachting is dat in eerste instantie meer kleine systemen verkocht worden en dit groeit naar meer omzet uit grotere systemen). Wat leidt tot een potentiele omzetgroei van 4,5 miljoen euro. Rouwette Consultancy zal hier als verkoopingenieur in meegroeien. Zowel regionaal, nationaal als over de landgrenzen biedt dit project weer nieuwe kennis. Voor de uitvoering van dit project vragen de partners een bijdrage van € 121.100,- van MIT. De subsidie zorgt voor een vliegwieleffect waarmee de partners het project sneller en beter kan uitvoeren.</t>
  </si>
  <si>
    <t>PROJ-00619</t>
  </si>
  <si>
    <t>Zero waste productiemethode voor composieten</t>
  </si>
  <si>
    <t>Van Wees UD and Crossply Technology</t>
  </si>
  <si>
    <t>Eltra engineering</t>
  </si>
  <si>
    <t>Frans Mannaertsstraat 1, 56AK, Tilburg</t>
  </si>
  <si>
    <t>Experimentele ontwikkeling van een productieunit voor composiet tailored blanks zonder composietafval</t>
  </si>
  <si>
    <t>PROJ-00622</t>
  </si>
  <si>
    <t>Easy Serialisation System (ESS)</t>
  </si>
  <si>
    <t>Kobotech Bsscontrol</t>
  </si>
  <si>
    <t>Dacon Engineerig Consultancy Projects</t>
  </si>
  <si>
    <t>Molendijkseweg 6B, 4401 NM, Yerseke</t>
  </si>
  <si>
    <t>http://www.kobobss.com/</t>
  </si>
  <si>
    <t>Herkomst van producten snel en correct kunnen achterhalen wordt in meer sectoren steeds belangrijker. Op macro niveau zijn er vele ontwikkelingen die een toename van de controle, inspectie en datalogging van producten noodzakelijk maken en aanjagen. Met de farmaceutische industrie voorop zijn er  steeds meer industrieën (zoals medical devices, food en cosmetica) die hun verpakkingslijnen beginnen uit te bouwen met serialisatie en track &amp; trace toepassingen. Hieraan ten grondslag liggen, onder andere:  1. Strengere wetgeving (ingaande in 2019) voor de farmaceutische industrie;  2. Veelheid aan namaak en nep (luxe) artikelen en de daarmee gepaard gaande economische schade; 3. Voedselschandalen en (kostbare) recall acties; 4. Toenemende consumentenbewustwording en behoeften. Daarnaast leven we in een “netwerksamenleving” (Een samenleving waarin samenwerking en communicatie steeds verder geïntensiveerd worden dankzij technologische hulpmiddelen). De consument wordt kritischer en vertrouwt niet meer op de gevestigde orde. Door internet heeft ze meer informatie beschikbaar en kan dit ook razendsnel delen via bijvoorbeeld social media. Serialisatie stelt de bijvoorbeeld de voedingsmiddelenindustrie in staat om vervalste, ondermaatse, onjuist gebrande, versneden of verlopen producten te identificeren en verbetert de efficiency en effectiviteit bij recalls. De keten wordt transparanter; deelnemers kunnen zich niet meer onttrekken aan de verantwoordelijkheid die zij voor de producten hebben. Daarnaast kan serialisatie, door de gedetailleerde informatie, bijdragen aan het verbeteren van forecasting &amp; planning, distributie processen en voorraadbeheer.  Volgens experts zal de behoefte naar serialisatietechnologie de komende jaren alleen maar toenemen. Op de markt zijn vele leveranciers op het gebied van identificatie, levering hardware, software en machinebouw. Echter iedereen levert een deel van de puzzel en aan de randen van hun producten/oplossing zoeken ze naar verbreding (bijv. in de richting van software.) Kobobss en Dacon/ECP willen een modulair, universeel (&amp; low cost) controle middel ontwikkelen (ESS, Easy Serialisation System) voor MKB bedrijven. ESS moet een betaalbaar en beheersbaar maatwerkoplossingen (“seriematig maatwerk”) zijn om producten te inspecteren (o.a. vision, laser, scanning, etc) en identificeren en hoogwaardige controles uit kunnen voeren, om data uit het productieproces te loggen. Technieken als markering, camera inspectie, barcode identificatie, vorm herkenning, code printing etc. spelen hierbij een belangrijke rol. Bij de ESS hoort een platform waarop data van alle (bestaande) inspectiepunten in een productielijn worden gekoppeld en deze in een track en trace systeem zijn terug te vinden. Waarbij  de klant zijn bestaande componenten in de productielijn kan blijven gebruiken, deze aanvullen met nieuwe inspectiepunten. De ESS vormt de basis van een geserialiseerd track en trace systeem. De producent kan zo voldoen aan eisen van de overheid m.b.t. beschikbaarheid van data en tracking en tracing. Ook kan zo invulling worden gegeven aan de toegenomen vraag van consumenten naar de herkomst van de producten die zij kopen. Redenerend vanuit de praktijk, aangevuld met hoogstaande engineeringscapaciteiten en een uitgebreide kennis op het gebied van machinebouw en software ontwikkeling zijn wij overtuigd van de oplossing. ESS zal nieuwe werkgelegenheid creëren binnen Zuid- Nederland.</t>
  </si>
  <si>
    <t>Smart Performance Glasses 2.0</t>
  </si>
  <si>
    <t>Chrono Eyewear</t>
  </si>
  <si>
    <t>FluxPlus, GBO Design-Engineering</t>
  </si>
  <si>
    <t>http://www.propeaq.com/</t>
  </si>
  <si>
    <t>FluxPlus en GBO Design hebben afgelopen jaar de slimme lichtbril 1.0 ontwikkeld, mede middels ondersteuning van een gehonoreerde MIT-Zuid R&amp;D subsidie in 2015. In technische zin is de slimme lichtbril 1.0 een groot succes. Diverse olympische sporters hebben de bril getest en de eerste reacties zijn zeer positief. Voor sporters of mensen met een sportieve smaak is de slimme lichtbril 1.0 een absolute toegevoegde waarde op het gebied van any place &amp; any time toegang tot lichttherapie. Voor de marktsegmenten: consumenten, professionals, frequent flyers, piloten en cabinepersoneel bleek echter dat de factoren design en handmatig glazen verwisselen een grote bottleneck zouden vormen voor acceptatie van de slimme lichtbril in de markt. Al snel bleek dat professionals en consumenten een montuur keuze willen hebben naar eigen smaak. Daarnaast kan van de gemiddelde consument niet verwacht worden dat zij in hun dagelijkse routine de discipline (blijven) tonen om voortdurend bezig te zijn met het wisselen van glazen om de juiste therapie te volgen. Chrono Eyewear, FluxPlus en GBO hebben daartoe besloten om het project te verlengen en zodoende wederom een technologische innovatieslag te gaan ontwikkelen om toch de gehele markt te kunnen bedienen. Doelstelling binnen het huidige project is de ontwikkeling van de slimme lichtbril 2.0. Het innovatieve karakter zit hem voornamelijk in de volgende nieuwe features: O-Led of polychromatische glazen. Dit zijn zelfkleurende glazen waardoor de gebruiker geen glazen meer hoeft te verwisselen. Technologische innovatie komt tot uiting doordat O-Led dan wel polychromatische glazen momenteel niet geschikt zijn als brillenglas. Dit komt voort uit het feit dat deze glazen niet gebold kunnen worden om zo als brillenglas te dienen. Als additioneel voordeel komt daarbij dat de elektronica die benodigd zal zijn voor de aansturing van de O-Led / polychromatische glazen veel kleiner uitgevoerd kan worden waardoor het mogelijk wordt om elk gewenst montuur te maken. Doordat de lichttherapie bril, de slimme lichtbril 2.0, er als een gewone bril uitziet kan de gebruiker deze in zijn dagelijkse bezigheden gewoon dragen. De vernieuwde app, met tweeweg communicatie i.p.v. één-weg communicatie (enkel aansturing, geen registratie) gaat ook het daadwerkelijk gebruik registreren en daarop acteren om zo de meest efficiënte lichttherapie te realiseren. Het gebruiksgemak neemt daartoe een enorme sprong voorwaarts. De gebruiker zal middels de slimme lichtbril 2.0 enkel zijn smartphone app aan moeten zetten en de bril op moeten zetten om zo zijn lichttherapie te volgen. De markt die bewerkt en betreden gaat worden is enorm. Enkel al in Nederland is de potentiële markt voor mensen die baat (in meer of mindere mate) hebben bij lichttherapie vastgesteld op 1.200.000 tot 1.600.000 mensen. Dit zijn: sporters, mensen met onregelmatige werktijden, patiënten met winterblues, piloten, cabine personeel en frequent flyers. Wanneer we de sprong maken naar de Europese of mondiale markt lopen de aantallen richting de 800 tot 900 miljoen mensen die baat hebben bij lichttherapie. Met een kostprijs voor Chrono Eyewear van € 125,- per bril en een consumentenprijs tussen de € 299,- (budget variant) en € 399,- (high-end variant) is het marktperspectief zeer gunstig te noemen. Verwachtte ROI is 2 jaar na einde project. Om een goede market launch te bewerkstelligen is er reeds samenwerking met: een grote nationale casino exploitant, een grote Europese luchtvaartmaatschappij, een grote Europese retail,- en opticienketen.</t>
  </si>
  <si>
    <t>Ceranex</t>
  </si>
  <si>
    <t>Nova Lignum</t>
  </si>
  <si>
    <t>Airtech Solutions</t>
  </si>
  <si>
    <t>Rondom 125, 4671 DT, Dinteloord</t>
  </si>
  <si>
    <t>http://www.novalignum.nl/</t>
  </si>
  <si>
    <t>Uitputting van aardolie, opkomst van biotechnologie en de ontwikkeling van duurzame energietechnologie maken een biobased economy mogelijk. Een economie die zijn energie en materialen haalt uit zonne-energie en landbouwproducten; zeker als deze ontwikkeling ook wordt gestuurd door een toenemende vraag naar biobased producten. Binnen de bouwsector is er steeds meer aandacht voor biobased bouwen. De vraag van consumenten groeit enorm. Met de overheid is door de bouwsector een Green Deal afgesloten om obstakels in de regelgeving en de onbekendheid van de mogelijkheden weg te nemen. Hiermee is het doel om het gebruik van biobased materialen, producten en concepten in de bouw te bevorderden. Nova Lignum is opgericht om houtachtige vezels van plantenresten te verwerken tot unieke duurzame bouwmaterialen onder de naam Ceranex®. Met een eerste productielijn gaat men zich richten op het eerste product (potdekselplank, gevelbekleding) in een range van een aantal afwerkingsproducten, welke in de toekomst geproduceerd zullen worden. Het productieproces is vergelijkbaar met de verstening van oud hout in de aardbodem, door de invloed van mineralen. Nova Lignum bootst dat proces met plantenvezels boven de grond na (Biomimicry). Het nabootsen van processen uit de natuur op basis van natuurlijke grondstoffen is technisch zeer complex. Het gecontroleerd nabootsen van natuurlijke processen met een constante output is technisch een enorme uitdaging. Natuurlijke grondstoffen missen de homogene samenstelling die bij chemisch gebaseerde grondstoffen wel aanwezig is. Bij chemische productieprocessen is de input altijd hetzelfde en kan bij het juist instellen van de parameters de kwaliteit van de productie gegarandeerd worden. Bij productie op basis van natuurlijke grondstoffen is de samenstelling van de grondstoffen vaak (zeer) variabel. De interactie van grondstoffen op elkaar is daardoor zelden 100% te voorspellen waardoor de kwaliteit van de output lastig te garanderen is. In dit project wil Nova Lignum daarom een blender/menger ontwikkelen samen met Airtechnic Solutions en met ondersteuning van VDL ETG die hierop kan inspelen en een doorbraak betekent in het mengen van natuurlijke grondstoffen. Indien succesvol is de marktpotentie voor Ceranex groot. De markt is dermate groot dat Nova Lignum direct nadat de pilotlijn operationeel is en de techniek bewezen gaat investeren in de bouw van een nieuwe productielijn. Daarnaast gaat bij markintroductie in andere Europese landen en Amerika de lokale productie snel opgestart worden. De verwachting is dat de onderneming binnen 5 jaar naar een omzet van rond de 10 miljoen euro en circa 50 medewerkers kan groeien en van daaruit verder kan groeien. De ontwikkeling behelst een crossover tussen de internationale topsectoren Agrofood en T&amp;U en Chemie en materialen en de nationale topsector Biobased. Met de resultaten van dit project kan er op duurzame wijze gevelbekleding geproduceerd worden van reststromen uit vezelrijke plantaardige reststromen. Het gebruik van reststromen uit de tuinbouw als grondstof voor de bouwsector levert een belangrijke bijdrage aan de overgang naar de ‘circulaire economie’. Nova Lignum heeft de ambitie om in 2030 in staat te zijn om 80% van de ruwbouw van een huis te kunnen produceren uit plantaardige reststromen. Zowel regionaal, nationaal als over de landgrenzen biedt dit project weer nieuwe kennis. Voor de uitvoering van dit project vragen de partners een bijdrage van € 215.250,- van MIT. De subsidie zorgt voor een vliegwieleffect waarmee de partners het project sneller en beter kan uitvoeren.</t>
  </si>
  <si>
    <t xml:space="preserve">Modulair Assemblage Systeem Staalbouw (MASS) </t>
  </si>
  <si>
    <t>I.B.S.</t>
  </si>
  <si>
    <t>Weemaes</t>
  </si>
  <si>
    <t>Hof te Zandeplein 11, 4587 CK, Kloosterzande</t>
  </si>
  <si>
    <t>Kloosterzande</t>
  </si>
  <si>
    <t>http://www.ibs-hallenbouw.nl/nl/</t>
  </si>
  <si>
    <t>Metaal: staalbouw heeft de toekomst! Naast een budgettair gunstig en snel bouwproces biedt staalbouw eindeloze mogelijkheden qua vormgeving, hetgeen ons de mogelijkheid biedt grensverleggend te bouwen. Staalbouw (metaal) heeft de unieke eigenschap dat het oneindig recyclebaar is zonder verlies van kwaliteitseigenschappen. De branche: het vervaardigen van staalconstructie is een arbeidsintensief proces waarvan handeling van materialen (bewerking en verplaatsingen binnen de productiewerkplaats) alsmede fysieke belasting en veiligheid een wezenlijk onderdeel vormen. Het voorkomen van ongevallen is cruciaal. Handling kost tijd en tijd is kostbaar. Veelvuldig blootgesteld worden aan fysieke belasting leidt tot uitval, hetgeen resulteert in onnodige kosten. Twee ander aandachtspunten zijn kwaliteit en capaciteit. Het verhogen van de kwaliteit leidt tot een beter product en reduceert faalkosten. Behoud of vergroten van capaciteit helpt de staalbouwbranche aangaande het schrijnende tekort aan technisch geschoold personeel. Kostenreductie verbetert de concurrentiepositie waardoor werkgelegenheid wordt behouden en verplaatsing richting lageloonlanden wordt voorkomen en mogelijk productie weer naar Nederland kan worden teruggehaald (“reshoring”) Modulair Assemblage Systeem Staalbouw (MASS) Doel van het project is het ontwikkelen van een modulair, flexibel assemblage systeem (MASS) dat de handelingen in de productielijn voor stalen profielbalken automatiseert. Zodat medewerkers worden ontlast en het productieproces kan worden vereenvoudigd en efficiënter kan worden ingericht. Een modulair systeem dat stapsgewijs is uit te breiden en kan worden gekoppeld aan de veelal aanwezige zaag-boorinstallatie. Het unieke van deze (semi) automatische machine is dat flexibiliteit behouden blijft, capaciteit + kwaliteit worden vergroot tegen een lagere kostprijs. Ook is de machine op een later tijdstip uit te breiden tot een volautomaat. Met de MASS vindt er een verdere integratie van ICT in het hele productieproces plaats van ontwerpen, fabriceren en distribueren en zorgt voor een wezenlijke verandering van de industrie. De MASS sluit zodoende aan bij de innovatieagenda van de Topsectoren en Smart Industry. Met veel ervaring vanuit de praktijk, aangevuld met hoogstaande engineerings- en onderzoekscapaciteiten en een uitgebreide kennis op het gebied van aandrijftechniek en machinebouw zijn wij overtuigd van het concept. MASS zal niet alleen de staalbouwbranche versterken maar ook nieuwe werkgelegenheid creëren binnen Zuid- Nederland.</t>
  </si>
  <si>
    <t>PROJ-00630</t>
  </si>
  <si>
    <t>Ontwikkeling van een hightech oesterfarm op land</t>
  </si>
  <si>
    <t xml:space="preserve">Seafarm </t>
  </si>
  <si>
    <t>Murre Techniek</t>
  </si>
  <si>
    <t>De aquacultuursector wordt wereldwijd steeds belangrijker voor de voorziening van visserij- en schelpdierproducten. Binnen de aquacultuur is de kweek van schelpdieren echter onderontwikkeld. Met name de vraag naar een onshore oesterkweeksysteem is in de afgelopen jaren enorm toegenomen door de uitbraak van de oesterboorder en oesterherpesvirus. Dit biedt kansen voor Nederlandse bedrijven, omdat er een hoog kennisniveau is en er een groeiende interesse is naar hoogwaardige regionale schelpdierproducten. Hoewel de afgelopen jaren hoogwaardige kennis is gegenereerd (o.a. door WUR en HZ) op het gebied van schelpdierkweek en aquacultuur, blijft toepassing van deze kennis in nieuwe producten en processen achter in de Nederlandse schelpdiersector. In dit project wil Seafarm, samen met Murre Techniek, een kweeksysteem ontwikkelen waarin oesters kunnen opgroeien van broed (i.e. oesterlarfjes van enkele weken oud) tot een volwaardige oester. Binnen het project zal er een hightech kweeksysteem worden ontwikkeld waarbij volledig wordt afgestapt van traditionele bewaarsystemen in tubs. Het beoogde duurzame kweekproces o.b.v. volledig geconditioneerde bassins waarin roterende frames worden gehangen met de oesters is revolutionair in de sector en wordt wereldwijd niet toegepast. Door het systeem volledig te conditioneren met behulp van een meet en regelsysteem, gereguleerd algen te doseren en daarnaast de natuurlijke omstandigheden na te bootsen door de oesters regelmatig te keren, ontstaat een product van hoge kwaliteit met een goede bolling aan de onderzijde, hoge mate van vleesgroei in de schelp en een goed geborsteld product. Door deze hogere kwaliteit benadert het product de kwaliteit van Gillardeau oester. Hierdoor kan een dubbele marktprijs worden gerekend. Grootschalige binnendijkse kweek van oesters is tot dusverre nooit haalbaar gebleken door de hoge mate van handarbeid die nodig is. In een eerder uitgevoerde haalbaarheidsstudie (Onderzoek duurzame productietechnologie hoogwaardige oesters) is aangetoond dat de ontwikkeling van een dergelijk grootschalig kweeksysteem mogelijk is, mits vrijwel alle handelingen geautomatiseerd kunnen plaatsvinden en daarnaast goede afvoer van afvalstoffen mogelijk is. Binnen het project wordt een systeem ontwikkeld waarbij aan/kweek/afvoer, maar ook verpakken volledig geautomatiseerd plaatsvindt. Aanvragers zijn voornemens een grootschalig systeem te ontwikkelen dat modulair op te bouwen is. Het uiteindelijke doel van Seafarm is het kweken van 5 miljoen oesters op jaarbasis. Door het sterk dalende aanbod en gelijkblijvende vraag is de druk op Seafarm groot om dit project te starten. Murre Techniek verwacht het systeem breed in de markt te kunnen zetten. De interesse vanuit de markt is groot en momenteel zijn er geen alternatieven op de markt. Uiteindelijk doel van dit R&amp;D-samenwerkingsproject is het opzetten van een testopstelling om het werkingsprincipe voor het kweken en conditioneren van hoogwaardige en exclusieve oesters te demonstreren en het perspectief voor opschaling van het systeem aan te tonen. De unieke combinatie in de samenwerking van een aquacultuur onderneming met grote mate van ervaring met biologische processen en de technische inbreng van een partij die al tientallen jaren actief is in de ontwikkeling van innovatieve kweekoplossingen voor de visserijsector belooft een succesvolle oplossing.</t>
  </si>
  <si>
    <t>CO2-use reducing packaging robot for food applications</t>
  </si>
  <si>
    <t>Farm Pack</t>
  </si>
  <si>
    <t>Sinoutskerksezandweg 4 A, 4444RS, 's-Heer Abkerke</t>
  </si>
  <si>
    <t>s-Heer Abkerke</t>
  </si>
  <si>
    <t>http://www.kv-techniek.nl/</t>
  </si>
  <si>
    <t>KV Techniek is een onderneming die zich heeft gespecialiseerd in industriële automatisering, waarbij veel ervaring is opgedaan in met name de Agri en Food industrie. Farm Pack is een voedselverwerker die lokale producten verwerkt en levert aan groot- en tussenhandel. Het gaat hierbij om gesoftfryde en vervolgens diepgevroren groenten. Farm Pack ervaart een groot energieverlies in het verpakkingsproces. Door het opwarmen van de diepgevroren producten tijdens dit proces is terugkoelen na het verpakken noodzakelijk. Dit zorgt voor veel energieverlies. Samen met KV Techniek wordt gewerkt aan een oplossing op basis van droogijs. Door CO2 in vaste vorm te gebruiken wordt met een flink verlaagd energiegebruik dezelfde prestatie gegarandeerd. Het toevoegen van droogijs direct aan een product resulteert in technische knelpunten die door de innovatieve aanpak van KV Techniek en Farm Pack worden aangepakt. Ook wordt een bag-in-box installatie ontwikkeld, waarbij een robotica oplossing zorgt voor het wegnemen van enkele manuele handelingen in het proces. Door de grote verscheidenheid aan activiteiten in dit proces wordt van de robotica een innovatieve oplossing geëist.</t>
  </si>
  <si>
    <t>PROJ-00636</t>
  </si>
  <si>
    <t>Kas van de toekomst</t>
  </si>
  <si>
    <t>Maurice Produkties</t>
  </si>
  <si>
    <t>Brite Solar Technologies</t>
  </si>
  <si>
    <t>Energiestraat 15, 5961 PT, Horst</t>
  </si>
  <si>
    <t>Horst</t>
  </si>
  <si>
    <t>http://www.kassenbouw.com/?culture=nl</t>
  </si>
  <si>
    <t>Met dit R&amp;D samenwerkingsproject willen Maurice Produkties BV en Brite Solar Technologies BV (als prototype) de Kas van de Toekomst ontwikkelen. Deze Kas van de Toekomst combineert de laatste stand op technologisch gebied wat betreft Het Nieuwe Telen (Air &amp; Energy- en LED systemen) met de innovatieve Dye Sensitized Solar Cells (DSSC) nanotechnologie. Hiermee moeten de gebruikte technieken opgeschaald kunnen worden van TRL 5 naar TRL 7 / 8. Deze Kas van de Toekomst is energie- en CO2 neutraal, of kan zelfs energie op gaan leveren. Dit prototype wordt gebouwd in Venlo op het Floriadeterrein. Op dit terrein werkt de Provincie Limburg aan het realiseren van een onderzoek- en ontwikkelingscampus voor de sectoren agro en food. De bouw en  demonstratie van dit prototype past prima binnen deze ambities. Het prototype heeft een oppervlakte van 1.200 m2 en is volledig bedekt met nano solar glas, is uitgerust met LED verlichting en Air- en Energysystemen. De bouw van het prototype levert informatie op over de opschaling van de nano solartechnologie naar industriële productie. Maar ook over de combinatie met bestaande LED en Air- &amp; Energy technologieën. Aanleiding voor de samenwerking van beide projectpartners is de inhoudelijke complementariteit. Maurice Kassenbouw brengt de kennis en expertise van kassenbouw in. Daarnaast beschikken zij over een enorm marktpotentieel. Brite Solar brengt de innovatieve techniek van het solarglas in. Daarnaast valideren zij de testgegevens om zo de parameters op te stellen voor industriële opschaling van de techniek. Binnen het samenwerkingsverband zijn dan ook de technische ontwikkeling en markt goed met elkaar verbonden. Voor de samenwerking is een LOI opgesteld die uiteindelijk zal leiden tot een Joint Development Agreement. Het belang van beide partners is gelegen in de positieve uitkomsten van de pilot en de economische potentie. Als de testresultaten positief blijken te zijn worden de mogelijkheden als eindeloos ingeschat.Het project sluit aan bij de Topsector Tuinbouw &amp; Uitgangsmaterialen, thema 1 Meer met Minder en past bij de RIS3 Agrifood, Het project is een cross over tussen de Topsector HTSM en de Topsector Tuinbouw en Uitgangsmaterialen.</t>
  </si>
  <si>
    <t>PROJ-00637</t>
  </si>
  <si>
    <t>Smart Directional Sound Sensing</t>
  </si>
  <si>
    <t>Sorama</t>
  </si>
  <si>
    <t>Sound Intelligence</t>
  </si>
  <si>
    <t>https://www.sorama.eu/</t>
  </si>
  <si>
    <t>Een opstootje in het uitgaansleven in de kiem smoren door een agressor in het publiek te kunnen aanwijzen. Agressie tegen beveiligingspersoneel tijdig detecteren en lokaliseren. Bij spreekkoren in een voetbalstadion real-time achterhalen wie er begon. Een dynamisch lichtkunstwerk waarbij geluiden door één of meerdere personen locatie afhankelijke effecten heeft. Luidruchtige wagons onderscheiden van stille wagons in een goederentrein. Een epileptische aanval detecteren terwijl de TV aanstaat. De technische staat van een passerende stadsbus bepalen. Allen voorbeelden waar een enkele microfoon geen of te weinig oplossend vermogen heeft en andere vormen van observatie als camera’s technisch te beperkt zijn danwel te privacygevoelig zijn. Voor deze situaties zijn microfoonarrays met geavanceerde lokalisatie- en classificatiealgoritmen een must. Het gebruik van geluid in de zorg, kunst, (maatschappelijke) veiligheid en welzijn staat in vergelijking met cameratechnologie in de kinderschoenen, met name wanneer het gaat over lokatieafhankelijke audiostream analyse. Sorama en Sound Intelligence zien grote kansen hun unieke geluidslokalisatie hard- en software te combineren met intelligente audiostream analyse. Het Smart Directional Sound Sensing (SDSS) project dient als R&amp;D samenwerking tussen beide MKB hightech academia spin-offs. Tevens zijn er cross-topsectoriaal reeds verschillende initiatieven gestart met (potentiële) klanten in verschillende markten en toepassingsgebieden. Voorbeelden zijn CLB, City of Taipei, City of Lisbon, Pronorm Mansveld, Prorail, Intelligent Lighting Institute, Heijmans, VolkerWessels, Gemeente Eindhoven, Gemeente Antwerpen en Hasselt, Dutch Institute on Technology Safety and Security (DITSS), Bosch Security Systems en Axis Communications. Het Smart Directional Sound Sensing project heeft als doelstelling een hard- en software platform te realiseren dat op een zeer breed terrein een generieke oplossing biedt om verschillende locaties gestuurd en nauwkeurig gericht op geluid te monitoren om vervolgens de verkregen audio streams op een slimme manier te verwerken. Hierbij worden de allernieuwste ontwikkelingen op het gebied van geavanceerde akoestische monitoring, visualisatie en signaalanalyse gecombineerd in een modulair schaalbaar design. Op technisch vlak beschikken beide aanvragers gezamenlijk over een significante voorsprong op MEMS array technologie, embedded processing van geluidsvisualisatie en –klassificatie algoritmen, unieke nauwkeurigheid en snelheid van zowel lokalisatie als klassificatie en online/cloud streaming, processing en control van de audiostreams. De combinatie van technische voorsprong, het R&amp;D vermogen en het netwerk om deze voorsprong te behouden danwel uit te breiden, de reeds bestaande marketingactiviteiten en een netwerk waarbinnen productie, vermarkting en servicing worden uitbesteed zorgen voor een sterke concurrentiepositie. Binnen drie jaar na afloop van het SDSS project verwachten beide partijen een jaaromzet van 2.500.000 euro als gevolg van de vermarkting van SDSS. Het SDSS voorstel sluit aan bij de doelstellingen uit verschillende topsectoren met de nadruk op de topsector High Tech Systemen en Materialen (HTSM) binnen de thema’s Embedded Systems, ICT en Healthcare. Sectoroverstijgende verbanden worden gelegd vanuit HTSM naar Life Sciences &amp; Health (patiëntmonitoring), Maintenance (procesobservatie) en Creatieve Industrie (dynamische geluid- en lichtkunstwerken, entertainment).</t>
  </si>
  <si>
    <t>PROJ-00642</t>
  </si>
  <si>
    <t>Optimale Multi Modale Mobiliteit</t>
  </si>
  <si>
    <t>Adversitement</t>
  </si>
  <si>
    <t>GetYouThere</t>
  </si>
  <si>
    <t>https://www.adversitement.com/</t>
  </si>
  <si>
    <t>De omstandigheden waaronder de reiziger en logistieke dienstverlening in Nederland plaatsvind wordt steeds complexer en hoger in tempo; reizigers, dienstverleners, klanten en overheden stellen steeds hogere eisen aan mobiliteit (goederen)vervoer. Naast het OV zien we deze compliciteit ook in de logistieke sector terug. In beide sectoren gaat het om het matchen van vraag en aanbod prijzen en vervoersmiddelen. ICT kan uitkomst bieden in beide sectoren door op basis van relevante informatie een flexibele routeplanning mogelijk te maken voor de laagste prijs en met instructies over welk vervoersmiddel en de lokale omstandigheden. De hoofddoelstelling van dit project is de ontwikkeling van een prototype softwareplatform waarmee mobiliteit van personen en goederenstromen in de logistiek op macro- en op microniveau kunnen worden geoptimaliseerd. Op macroniveau gaat het om het dynamisch optimalisatie van de routeplanning die chauffeurs afleggen langs hun stop of afleveradressen. Hierbij zal de niet-geplande vraag automatisch worden meegenomen. Op microniveau is het van belang dat nieuwe chauffeurs worden geïnstrueerd over de eisen van, en omstandigheden bij, de afnemer. Knelpunten die tijdens het onderzoek moeten worden opgelost zijn de onnauwkeurigheid van de locatiebepaling door middel van GPS en de complexiteit de dynamische routeoptimalisatie. Voor reizigers wil men een infrastructuur creëren middels streaming Mobility as a Service. Hiermee zullen reizigers met behulp van een (pre paid) bundel of budget hun huidige mobiliteitsbehoefte op een snelle, eenvoudige en flexibele manier invullen en met gebruik van alle aanwezige mobiliteitsvormen: carsharing, ridesharing, openbaar vervoer, taxi en bikesharing. De business case van Optimale Multi-Modale Mobiliteit bestaat uit zeven onderdelen: Optimaal inzicht en keuze in beschikbare vervoerscapaciteit, de laagste prijs, de kortste route, een besparing in (vrachtwagen en auto) kilometers, een besparing op de scholingskosten voor nieuwe chauffeurs, besparing op de wachttijd tijdens stops en een toename in de klanttevredenheid onder reizigers en afnemers. Bij het vierde onderdeel wordt tevens een besparing gerealiseerd op het brandstofverbruik. Dit levert een besparing op in de CO2-uitstoot. De totale financiële baten die worden verwacht als gevolg van dit project kunnen voor gemiddelde transporteurs (Nabuurs) ongeveer € 1 miljoen bedragen voor lease en andere verhuur maatschappijen is dat lastig in te schatten. Dit project behelst een marktgerichte samenwerking tussen MKB-bedrijven onderling en bedrijven en een kennisinstelling waarbij crossovers worden gemaakt tussen het internationale topcluster HTSM en ICT en maken zij tevens een cross over met de topsector Logistiek. Binnen de topsector HTSM en ICT en draagt de ontwikkeling van O-3M bij aan ICT-systemen voor monitoring and control (2b) en de waardeketen van bedrijven in de logistiek (5a) binnen HTSM Automotive sluit het project aan bij smart mobility onder 3 verkeersmanagement. Verder kan er een cross-over worden gemaakt met de geïdentificeerde focusgebieden Cross Chain Control Centers, Service Logistiek en Synchromodaliteit uit de topsector Logistiek. De baten van het project komen grotendeels ten goede aan de provincie. Het project levert de regio zuid in potentie financiële baten, kennis en CO2-reductie op.</t>
  </si>
  <si>
    <t>PROJ-00644</t>
  </si>
  <si>
    <t>Verzwakte Patiënt Spier Activiteit Monitor (VP-SPAM)</t>
  </si>
  <si>
    <t>Macawi Medical Systems</t>
  </si>
  <si>
    <t>Technomed Engineering</t>
  </si>
  <si>
    <t>Institutenweg 25, 7521 PH, Son</t>
  </si>
  <si>
    <t>Son</t>
  </si>
  <si>
    <t>http://www.macawi.com/</t>
  </si>
  <si>
    <t>Verzwakte patiënten worden tegenwoordig zo veel mogelijk zelf actief gehouden om de spierkracht niet verder te laten afnemen (spierdistrofie). Maar hierin schuilt het gevaar dat de patiënt verder uitgeput raakt doordat hij teveel van zijn spieren vraagt voor de conditie waarin hij verkeert. Er is geen generiek systeem op de markt dat het volledige spectrum van spieractiviteit van verschillende spieren met één meetsysteem kan monitoren. Verzwakte Patient SPier Activiteit Monitor: VP-SPAM Macawi Medical Systems B.V. en Technomed Engineering B.V. zijn een ontwikkelingssamenwerking aangegaan om de kennis van beide R&amp;D teams te bundelen in het zeer uitdagende VP-SPAM project om te komen tot een monitoringsysteem dat de kwaliteit van behandeling van een verzwakte patiënt moet verbeteren. Het VP-SPAM project heeft tot doel het verder ontwikkelen van een innovatief monitoring systeem voor de bepaling van de mate van spierinspanning bij verzwakte patiënten op basis van niet-invasieve meting met oppervlakte electromyography met nieuw type sensoren. Dit systeem onderscheid zich van bestaande systemen omdat het voor een breed spectrum van toepassingen geschikt is voor een fractie van de gebruikelijke prijs aangeboden kan worden. Het beoogde doel van het project is om een prototype op te leveren wat klinisch gevalideerd is. Zodra de validiteit van het prototype is aangetoond, kan het gebruik van dit innovatieve monitoringsysteem het patienten comfort aanzienlijk verbeteren tijdens  de behandeling, de duur van een ziekenhuisopname te verkorten, het revalidatieproces te versnellen en derhalve kosten van opname te reduceren.</t>
  </si>
  <si>
    <t>‘TOOM’ – BigData loggingsysteem voor de vrije kraamzeug</t>
  </si>
  <si>
    <t>Vereijken Hooijer BV</t>
  </si>
  <si>
    <t>Dev. Mob, R&amp;R Duurzaam</t>
  </si>
  <si>
    <t xml:space="preserve">Everbest 4c, 5741 PM, Beek en Donk </t>
  </si>
  <si>
    <t>http://www.vereijkenhooijer.nl/nl/</t>
  </si>
  <si>
    <t xml:space="preserve">De varkenshouderij kent momenteel een moeilijke periode waarin prijzen onder druk staan en er vanuit de maatschappij toenemende druk is om dierenwelzijn te verbeteren en het natuurlijk gedrag van varkens te bevorderen. Ook in de zeugenhouderij speelt deze maatschappelijke discussie al een lange tijd en hoewel de zeugenhouder zich meer en meer genoodzaakt ziet om aanpassingen te doen in zijn stal staat hij voor een lastige keuze. Het vergroten van de bewegingsvrijheid van een zeug zal enerzijds leiden tot het verbeteren van het welzijn van de zeug, maar anderzijds de kans op doodligging van biggen vergroten. Dit laatste is zowel vanuit maatschappelijk als bedrijfseconomisch oogpunt niet gewenst. Het ontbreekt de zeugenhouder aan goede (technische) oplossingen om zijn bedrijf renderend te houden én tegelijkertijd het dierenwelzijn in zijn stal optimaal te houden. Vereijken Hooijer wil in dit unieke samenwerkingsproject tezamen met een software specialist – DevMob - en een energiespecialist - R&amp;R Duurzaam - een oplossing bedenken én ontwikkelen waarmee een zeugenhouder zijn zeugen vrij los kan laten en tegelijkertijd de biggensterfte nihil wordt. Om dit te kunnen realiseren is het noodzakelijk om waardevolle gegevens over het klimaat uit het kraamhok te kunnen verzamelen. Het blijkt namelijk dat de zeug en de biggen een ander microklimaat prefereren. Door temperatuur en gewicht gegevens te verzamelen uit het kraamhok en in een platform te analyseren ontstaat de mogelijkheid om specifieke en doelgerichte terugkoppeling te geven over het optimale microklimaat voor zeug én biggen. Deze terugkoppeling zal vervolgens gebruikt worden om geautomatiseerd de temperatuur in ieder kraamhok te reguleren zodat een optimaal microklimaat ontstaat voor zowel de zeug als de biggen. Hierdoor zal een natuurlijke scheiding ontstaan tussen de biggen en de zeug en neemt de kans op doodligging van biggen af terwijl de zeug een optimale bewegingsvrijheid heeft. In dit project zal een prototype (‘TOOM’ ) ontwikkeld en getest worden om aan te tonen dat het nieuwe vrije kraamhok inclusief datalogging technisch werkt. Middels dit project ontstaat een nieuw product voor de zeugenhouderij waarmee zowel het bedrijfsrendement van de zeugenhouder wordt verbeterd alsook het dierenwelzijn. Door het verlagen van de biggensterfte zullen meer biggen afgeleverd worden aan het slachthuis. Daarnaast vergroot het vrije kraamhok het welzijn van de zeug waardoor zij gezonder en vitaler wordt. Dit levert economisch voordeel op doordat ze betere melkafgifte heeft, minder stress heeft en dus minder snel ziek wordt. Hierdoor zal ze bovendien bij volgende worp méér en gezondere biggen baren. Daarnaast levert het Vereijken een voorsprong op de concurrentie op, omdat ze middels deze innovatie een product op de markt kan zetten waarmee zowel de zeug bewegingsvrijheid krijgt alsook de biggensterfte minder wordt. In West-Europese landen levert dit een groot voordeel op, omdat hier de maatschappelijke discussie omtrent dierenwelzijn en biggensterfte grote druk legt op de sector om verbeteringen door te voeren. Voor DevMob en R&amp;R zorgt een succesvolle introductie van dit nieuwe product in de zeugenhouderij voor marktverbreding en profiteert ze van de voorlopers rol van Vereijken.  </t>
  </si>
  <si>
    <t>PROJ-00646</t>
  </si>
  <si>
    <t>Ontwikkeling Zinkpan met Verlengde Levensduur</t>
  </si>
  <si>
    <t>ICE-BT</t>
  </si>
  <si>
    <t>http://www.thiekon.nl/</t>
  </si>
  <si>
    <t>Een belangrijk onderdeel van het thermisch verzinkproces is de zogenaamde zinkpan en gemiddeld één keer per 7 jaar moet deze worden vervangen. Dit is een technisch ingrijpende en bovendien bijzonder kostbare operatie, mede doordat tijdens deze panwissel het verzinkproces volledig stil komt te liggen. Indien deze panwissel minder vaak hoeft plaats te vinden, zou dit een enorme efficiencywinst opleveren. Om dit te bereiken is het noodzakelijk dat de zinkpan langer mee kan gaan in het productieproces. In heel Europa is echter slechts één specialistische producent van zinkpannen, en door deze monopolypositie is er weinig aanzet tot innovatie en is deze producent in geen geval gebaat bij de kwaliteit en vooral de levensduur van haar product te verbeteren. Middels een haalbaarheidsstudie heeft BKR onderzocht of en op welke wijze de levensduur van de zinkpan kan worden verlengd, zodat een panwissel minder frequent hoeft plaats te vinden. Uit het onderzoek is gebleken dat er zijn diverse factoren zijn die van invloed hebben op de levensduur van de zinkpan, waarvan materiaalkeuze de primaire factor is. Op basis van het haalbaarheidsonderzoek heeft BKR rationeel deductief vastgesteld dat er voldoende economisch potentieel in het project zit, de risico’s en kans op mislukking en financiële vereisten in acht nemend en heeft men een partnerschap opgezet voor de ontwikkeling. Concrete doel van het project is het ontwikkelen van een zinkpan met verlengde levensduur – minimaal 10-12 jaar i.p.v. de gemiddelde levensduur van 7 jaar die over het algemeen van toepassing is.</t>
  </si>
  <si>
    <t>Gamen Voor Lucht</t>
  </si>
  <si>
    <t xml:space="preserve">Wind Tales </t>
  </si>
  <si>
    <t>Demcon Advanced Mechatronics Zuid, Topicus Zorg 2e lijn</t>
  </si>
  <si>
    <t>Stationsstraat 134a, 5963 AB, Hegelsom</t>
  </si>
  <si>
    <t>Hegelsom</t>
  </si>
  <si>
    <t>Voor kinderen met een longziekte vormen de dagelijkse ademhalingsoefeningen een grote belasting omdat zij deze oefeningen als saai en vervelend ervaren. De therapietrouw van deze oefeningen, die tot wel 2 uur per dag kunnen duren, is laag, vaak niet hoger dan 30%. Naast medische problemen heeft de dagelijkse strijd om de oefeningen uit te voeren een negatieve impact op het hele gezin. Met de ontwikkeling van een serious game voor kinderen van 4 t/m 14 jaar met cystic fibrosis (CF) en astma komt Wind Tales hieraan tegemoet. De serious game is adem-gestuurd en de ademhalingsoefeningen en longfunctiemetingen zijn in de gameplay ‘verborgen’. Ze kunnen daarom onbewust worden uitgevoerd. Het spel is leuk en uitdagend en sluit aan bij de belevingswereld van de kinderen. De game voor astmapatiënten wordt gepositioneerd als een consumentenproduct, terwijl de CF-game als eHealth tool op de markt wordt geïntroduceerd. Hierbij kan de behandelaar op afstand de verrichtingen van de patiënt en de longfunctie monitoren en bovendien, via de dashboard, de ademhalingsoefeningen aanpassen waar nodig. Dit is een innovatie in de zorg omdat serious gaming voor nog geen enkele aandoening als eHealth tool wordt toegepast. De hoofddoelstelling van het project “Gamen Voor Lucht” is om de serious game en de daarbij behorende randapparatuur (adem-gestuurde game controllers, dashboards voor arts en patiënt en Cloud), a) te ontwikkelen tot CE-gecertificeerde medische producten, en b) te valideren m.b.t. het verhogen van de therapietrouw.  In dit project vinden de volgende activiteiten plaats: Game: Een eerste prototype is beschikbaar. In dit project worden meer ademhalingsoefeningen ingeprogrammeerd, evenals oefeningen op basis waarvan de longfunctie gemeten kan worden. Game controllers: Een prototype van een door Wind Tales gepatenteerde adem-gestuurde spirometer game controller, waardoor de patiënt ademt om de game aan te sturen en tegelijk de longfunctie gemeten wordt, is beschikbaar. Dit prototype wordt verder ontwikkeld. Daarnaast worden interfaces ontwikkeld om een biometrisch shirt en een microfoon aan te kunnen sluiten als adem-gestuurde game controllers. Tevens wordt een productie en assemblagelijn voor de spirometer game controller ontwikkeld.  Het dashboard voor de behandelaar en de online community voor de patiënt worden ontwikkeld op basis van beschikbare functionele specificaties. De Cloud voor de CF-game wordt geprogrammeerd in de bestaande Cloud architectuur van Topicus. Deze voldoet aan alle relevante richtlijnen voor het omgaan met medische data. De producten krijgen een CE-certificering en in een klinische validatiestudie wordt getest of het systeem de therapietrouw vergroot.  Het samenwerkingsverband bestaat uit drie complementaire MKB-bedrijven: Wind Tales BV uit Hegelsom (penvoerder, ontwikkeling van de game), Demcon Advanced Mechatronics Zuid BV (DAM Zuid) uit Son (ontwikkeling van de game controllers), en Topicus Zorg 2e lijn BV uit Deventer (programmeren van de Cloud).  De markt voor de astma is qua omvang zeer interessant. De markt voor CF is klein (23.000 kinderen tussen 4 en 14 jaar), zeer toegankelijk en de urgentie is hoog. De reacties van therapeuten en longartsen tijdens het Europese CF-congres in Basel waar Wind Tales het systeem heeft gepresenteerd, waren zeer positief. Wind Tales verwacht in 2021 ruim €9.6 miljoen om te kunnen zetten. In de toekomst worden games voor toepassing bij andere longziekten ontwikkeld. DAM Zuid wordt de commerciële partner van Wind Tales voor de onderdelenproductie en assemblage van de game controller spirometer en microfoon en genereert hier omzet uit. Topicus verwacht met dit project de toegevoegde waarde van haar Cloud systeem te kunnen aantonen en op basis daarvan meer opdrachten te kunnen aantrekken. De projectpartners verwachten op basis van de projectresultaten op termijn samen 20 fte te kunnen aantrekken.</t>
  </si>
  <si>
    <t>PROJ-00650</t>
  </si>
  <si>
    <t>Meerlaags Kunststof Folie Recycling</t>
  </si>
  <si>
    <t>PP Recycling</t>
  </si>
  <si>
    <t>KetteSmeets</t>
  </si>
  <si>
    <t>Reubenberg 8, 6071 PS, Swalmen</t>
  </si>
  <si>
    <t>http://www.pp-recycling.nl/</t>
  </si>
  <si>
    <t>PP Recycling BV in Swalmen is opgericht in 2013 en zamelt  kunststof restafvallen in. Deze reststromen bestaan voornamelijk uit folies en harde kunststoffen. Vooralsnog worden deze gesorteerd en gebaald en daarna door verhandeld. Een van haar klanten, gesitueerd in Sittard, produceert folie’s voor verpakkingen. Hierbij ontstaan snijafvallen van een samengestelde Polyamide/Polyetheen (PA/PE). Dit materiaal kan niet meer uit elkaar gehaald worden en is om meerdere redenen niet meer te recyclen. Bij verwerking degradeert en ontmengt het kunststofmengsel hetgeen slechte eigenschappen als gevolg heeft. Deze folierestanten vinden hun weg naar het verre oosten of worden afgevoerd naar het stort of verbranding. In het verre oosten bedrukken ze deze rest folies nog en worden ze in de markt gezet, hetgeen vele producenten hier in Europa een doorn in het oog is. Omdat bedrijven meer en meer, door regulering en MVO, gedwongen worden te laten zien wat ze met hun afval doen zijn ze naarstig op zoek naar duurzame oplossingen. PP Recycling wil daar nadrukkelijk een rol in spelen en een oplossing bieden. Dat kan door een voorwaartse integratie te maken en in huis dergelijke moeilijke reststromen te verwerken tot eindproducten. Op deze manier toont PP Recycling voor haar klant aan dat de reststromen duurzaam worden gevaloriseerd waardoor die haar MVO positie versterkt en er een strategische binding ontstaat tussen beide bedrijven en dus langdurige vat op reststromen. En PP Recycling ontwikkelt zich van inzamelaar naar een  producent van producten, hetgeen ze een bijzondere concurrentie positie geeft. Dat moet over een jaar of vijf het onderscheidend vermogen zijn voor het bedrijf. PP Recycling heeft nu nog geen verwerkingskennis van polymeren maar heeft contact met KetteSmeets (KS) uit Maastricht die reeds 40 jaar kennis en ervaring op het gebied van recycling van polymeren en heeft een mogelijke oplossing voor het verwerken van PA/PE aangedragen. De eerste proefjes tonen aan dat de oplossing zou kunnen werken. PP Recycling en KS willen in een intensieve samenwerking, in circa een jaar tijd, de technische en commerciële haalbaarheid van recycling van deze meerlaagsfolies vaststellen.  Dat gebeurt samen met CHILL in Geleen. Bij het welslagen van het project zal KS de toekomstige fabriek opzetten en een verdere rol blijven spelen in de ontwikkeling van recepturen.</t>
  </si>
  <si>
    <t>PROJ-00657</t>
  </si>
  <si>
    <t>Mobile Continuous Cutting Platform</t>
  </si>
  <si>
    <t>Rail Restore</t>
  </si>
  <si>
    <t>Nimex</t>
  </si>
  <si>
    <t>Middachtenstraat 25, 4834 PB, Breda</t>
  </si>
  <si>
    <t>http://railrestore.com/</t>
  </si>
  <si>
    <t>Wanneer treinen over spoorstaven rijden treedt slijtage op. Daardoor vervormen de spoorstaven en ontstaan kleine haarscheurtjes. Om zorg te dragen dat het spoorwegnet intact blijft, het spoor veilig blijft, en de onderhouds- en of vervangingskosten beperkt blijven, worden de spoorstaven geslepen. Het slijpen en herprofileren van spoorstaven gebeurt momenteel met slijptreinen. Dit slijpen gaat gepaard met enorme geluidsoverlast en een grote vonkenregen met als gevolg veel fijnstof productie door het residu van de geslepen spoorstaven, waardoor deze methode ongeschikt is voor bepaalde omgevingen zoals rangeerterreinen, tunnels, overwegen, wissels en beboste gebieden. Rail Restore B.V. (hierna: Rail Restore) en Nimex B.V. (hierna: Nimex) zijn, experts in de markt van spoorstaven snijden. Het is de doelstelling van Rail Restore en Nimex om een Mobile Cutting Unit (MCU) met een curved abrasive waterjet nozzle te ontwikkelen die het mogelijk maakt om spoorstaven met een exacte curve te snijden en herprofileren op plekken waar rails op dit moment niet kan of mag worden geslepen. Het project leidt tot een innovatieve curved abrasive waterjet die ingezet gaat worden om op een mobiel voertuig, in de buitenlucht en op locatie, spoorstaven te snijden. Rail Restore en Nimex zijn volledig complementair omtrent de benodigde kennis en competenties om de vereiste unit, de dynamische mobiele positionering, het outdoor snijproces, de materialen en constructies te ontwikkelen. De ontwikkeling in dit project sluit aan bij de topsector Logistiek, thema Service Logistiek en binnen de TKI Dinalog bij het thema Ruimte &amp; Bereikhaarbeid. De betrokken bedrijven zijn gevestigd in het hart van de maintenance regio (West-Brabant) van Zuid-Nederland en zijn daarmee onlosmakelijk verbonden met het netwerk in dit nationale topcluster. De innovatie zorgt voor hogere beschikbaarheid van het spoor verhoogt terwijl tegelijkertijd de onderhoudskosten verlagen met een positief effect op de bereikbaarheid.  Rail Restore en Nimex hebben vanuit Pro Rail en gerenommeerde bedrijven en organisaties ondersteuning ontvangen voor hun vooruitstrevende visie. Door het expoiteren van de MCU verwachten Nimex en Rail Restore ieder een additionele omzet van ruim 8,5 Mio Euro in de eerste vijf jaar na afloop van het project.</t>
  </si>
  <si>
    <t>PROJ-00658</t>
  </si>
  <si>
    <t>Integrated Safety for Deeply Embedded Systems Software (ISAFE)</t>
  </si>
  <si>
    <t>Verum Software Tools</t>
  </si>
  <si>
    <t>Solid Sands</t>
  </si>
  <si>
    <t>Laan van Diepenvoorde 6, 5582 LA, Waalre</t>
  </si>
  <si>
    <t>http://www.verum.com/</t>
  </si>
  <si>
    <t>Veiligheid is één van de belangrijkste ontwerpeisen in 'deeply embedded' systeem software in veiligheidskritische applicaties zoals auto's, treinen, vliegtuigen, medische apparatuur, nucleaire installaties, en de infrastructuur die daarbij hoort. Mede door de opkomst van het 'Internet of Things' (IoT) en 'Cloud Computing' vindt meer en meer integratie van systemen plaats en wordt de rol van (veilige) software in deze systemen van steeds kritischer belang. Daarnaast bevinden specifieke ontwikkelingen zoals 'Advanced Driver Assist Systems' (ADAS) voor auto's zich in een stroomversnelling die in de komende 1 tot 5 jaar tot een enorme groei van de vraag naar geïntegreerde veiligheidsoplossingen voor softwareontwikkeling zal leiden. Veiligheidsstandaards hebben een lange historie in industriële systeemontwikkeling en focussen zich op het borgen van de veiligheid ('functional safety'), oftewel het voorkomen van lichamelijk letsel. Veiligheidsstandaards bestaan al lang, maar zijn van oudsher meer gericht op hardware dan op software. Bij recente updates van de standaards is daar verandering in gekomen, zoals in de standaard voor elektrische systemen in personenauto's (ISO 26262) en de DO-178C standaard voor de luchtvaart. Voor zowel hardware als software geldt dat veiligheid een geïntegreerde aanpak vereist. Met het ISAFE project beogen Verum Software Tools B.V. en Solid Sands B.V. een geïntegreerde continue aanpak te creëren voor het ontwikkelen van software die aan veiligheidseisen voldoet. In dit softwareontwikkelingsproces zet Verum’s Dezyne software tool een applicatie design om naar C of C++ code. Een C compiler zorgt vervolgens voor de vertaling van C/C++ naar een executeerbare code in de veiligheidskritische applicatie. Omdat software tools de veiligheid van dergelijke ‘safety-critical’ systemen kunnen beïnvloeden, schrijven veiligheidsstandaarden zoals ISO 26262 voor dat dergelijke software tools (Dezyne; C compiler) gekwalificeerd worden. In dit ISAFE project wordt de kwalificatie van software tools, in verschillende fasen van het softwareontwikkelingsproces, verder geïntegreerd. Dit R&amp;D-project beoogt om de Dezyne software tool te kwalificeren door de gegenereerde code te testen en een MC/DC coverage analyse van de gegenereerde C en/of C++ code uit te voeren. De gegenereerde code wordt vervolgens omgezet in executeerbare code door de C compiler die is gekwalificeerd met de SuperTest validatie suite van Solid Sands B.V. Een dergelijke geïntegreerde continue aanpak voor het ontwikkelen van software, die aan alle veiligheidsstandaarden voldoet, is een volledig nieuwe propositie in de markt, die Verum en Solid Sands in het onderhavige R&amp;D-project nader zullen onderzoeken en ontwikkelen.</t>
  </si>
  <si>
    <t>Sneller meer opbrengst middels energie efficiënte Infrarood warmte uit amorfe linten</t>
  </si>
  <si>
    <t>CUSTOMMATE Recreatie</t>
  </si>
  <si>
    <t>GFSC Consultants and Engineers</t>
  </si>
  <si>
    <t>Ir. Blankenstraat 1c, 4251 NR, Werkendam</t>
  </si>
  <si>
    <t>http://www.custommate.eu/index.php?include=welkom.php&amp;side=nieuws.php</t>
  </si>
  <si>
    <t>De sterk groeiende wereldbevolking heeft grote behoefte aan voldoende en betaalbaar voedsel. De Nederlandse Topsectoren Agrifood en Tuinbouw &amp; Uitgangsmaterialen lopen internationaal voorop in de ontwikkeling van nieuwe technologie waarmee efficiënt voedselgewassen kunnen worden gekweekt. Custommate en GFSC willen daar met dit project een factor aan toevoegen: infraroodstraling als groeibevorderaar. Om deze innovatie tot stand te brengen werken de projectpartners samen met kennisinstellingen HAS en WUR, alsmede tuinders in Zuid-Nederland. Concurrerende technieken verwarmen inefficiënt met convectie, terwijl dit concept werkt op basis van lage temperatuur infraroodstraling. De infraroodstraling zal worden ingebracht middels een te ontwikkelen infrarood verwarmingsconcept in de vorm van een flexibele mat met amorfe linten die op kweektafels kan worden uitgerold en een verwarmingslintconcept in de vorm van een robuust doch flexibel lint dat eenvoudig in de grond kan worden. Een slim energieregel- en besturingssysteem zal ervoor zorgen dat met minimaal energieverbruik de gewassen van de benodigde warmte kunnen worden voorzien.  Het besturingssysteem zal in staat zijn de infraroodstraling te doseren, gericht op de groeikenmerken van het gewas. Het wordt zelfs mogelijk binnen één kas per (gedeelte van een) kweektafel aparte verwarmingsregimes aan te bieden, waarbij het toegediende verwarmingsvermogen bovendien traploos kan worden geregeld. Dit maakt het mogelijk om verschillende producten tegelijkertijd (sneller) te produceren, zodat er veel sneller en flexibeler op de marktvraag kan worden ingespeeld. Dit project komt niet alleen de projectpartners ten goede. Door inzet van deze technologie bij kwekers in Zuid-Nederland, kan er energie worden bespaard en extra omzet worden gegenereerd. Het project versterkt ook de kennispositie van het Topcluster Agrofood en Tuinbouw &amp; Uitgangsmaterialen door het toevoegen van infraroodtechnologie aan het pallet van op de tuinbouw gerichte oplossingen voor meerlaagse teeltsystemen.</t>
  </si>
  <si>
    <t>PROJ-00662</t>
  </si>
  <si>
    <t>WeForce</t>
  </si>
  <si>
    <t>BuyBay</t>
  </si>
  <si>
    <t>Comserve Network Netherlands, ReShelve</t>
  </si>
  <si>
    <t>Noordhoven 17, 6042 NW, Roermond</t>
  </si>
  <si>
    <t>http://partner.buybay.com/</t>
  </si>
  <si>
    <t>Of het nou een televisie betreft in een fysieke winkel (retail) of een paar schoenen in een webshop (e-tail): elke consument heeft het recht om een aankoop te retourneren. Het ‘aftersales’-proces rondom teruggezonden en teruggebrachte aankopen past vaak niet in het reguliere proces van de (e)tailer en is daarnaast kostbaar. In veel bedrijven zijn retourstromen daardoor een ondergeschoven kindje; ze worden vaak gezien als een kostenpost en krijgen weinig aandacht. De (winkel)voorraad van een (r)etailer of distributeur zorgt voor exact dezelfde vraagstukken en kent een soortgelijke problematiek. Gevolg is, dat onverkochte, verouderde producten in magazijnen belanden of worden teruggestuurd naar de distributeur of producent. Deze retourgoederen nemen veel ruimte in en verliezen uiteindelijk hun waarde.  “Waardeloos?! Retouren kunnen ook een profit center zijn!” De hamvraag is: wat is zo’n geretourneerd of onverkocht product op dit moment waard? En hoe is deze waarde zodanig efficiënt te bepalen, dat de kosten voor diagnose/controle, logistiek, eventuele reparatie, warehousing en waardebepaling niet zélf de bepalende factor zijn die het product per saldo waardeloos maken? BuyBay, ReShelve en Comserve Network willen binnen dit project gezamenlijk vanuit een afgerond vooronderzoek en hun huidige expertise, mogelijkheden en ervaring starten met de ontwikkeling van een totaaloplossing voor retourafhandeling én re-selling met de focus op Reverse Equipment Manufacturing (REM). Hierbij is een belangrijke rol weggelegd voor technologische middelen en intelligente ICT-oplossingen. De drie samenwerkende mkb-bedrijven zijn overtuigd van de kracht van hun complementaire samenwerking en onder de werktitel ‘WeForce’ is het samenwerkingsverband én het projectplan een feit. Hoofddoelstelling binnen het project is het ontwikkelen van een duurzame End to End solution for reverse logistics: Receiving, Test &amp; Grade, Refurb, Inventory management, Remarketing, Fulfilment, Recycling, Reporting en dashboarding. Hiermee willen de drie mkb-bedrijven niet alleen een logistieke service ontwikkelen, maar tevens de waarde van elk product op ieder moment inzichtelijk maken. Hiermee wil WeForce bewustwording creëren binnen de keten m.b.t. de vele kansen die er zijn voor retourgoederen en daarmee kansen voor de bedrijven binnen de sectoren retail en logistiek. WeForce ambieert 90% van de retourproducten opnieuw te kunnen verkopen en hierdoor de levenscyclus te verlengen. Met de overige 10% van de goederenstroom zet WeForce in op efficiënt hergebruik van onderdelen en recycling om zodoende de vernietiging van producten te minimaliseren en daarmee de afvalberg te verkleinen. Innovatief is binnen dit project de ontwikkeling van de nieuwe totaalservice WeForce. Binnen de service logistiek - specifiek het retourproces van non-food producten binnen de (r)etailsector - geldt dit als een geheel nieuwe toepassing en bundeling van bestaande en nieuwe diensten tot het ‘overall’ innovatieve Cross Chain Control Center (4C) WeForce. Procesinnovatie, technologische innovatie en een nieuw verdienmodel leiden tot een totaaloplossing voor retourafhandeling. ‘Retour Logistics as a Service’ en het intelligent verkopen van voorraden en retourgoederen creëert economische waarde voor de betrokken mkb-bedrijven én voor (r)etailers, consumenten, producenten en merken. En last but not least: inzicht in en verlengen van de levenscyclus van producten, hergebruik van onderdelen en grondstoffen en recycling draagt bij aan een beter milieu.</t>
  </si>
  <si>
    <t>Femiscope voor zelfonderzoek</t>
  </si>
  <si>
    <t>Femiscope</t>
  </si>
  <si>
    <t>Technique Plastique</t>
  </si>
  <si>
    <t>Poststraat 8, 6135 KR,  Sittard</t>
  </si>
  <si>
    <t>http://www.femiscope.nl/</t>
  </si>
  <si>
    <t>TeleMedicine is een belangrijke ontwikkeling binnen e-Health. TeleMedicine is het op afstand verlenen van zorgdiensten door gebruik te maken van informatie en communicatietechnologie (ICT). Door inzet van TeleMedische diensten in het zorgproces kan een hoge mate van efficiency, zorgkwaliteit en een reductie van de zorgkosten worden bereikt. TeleGynaecologie bestaat nog niet als TeleMedicine dienst.Met dit MIT R&amp;D project willen de partners een nieuw Femiscope totaalconcept voor zelfonderzoek ontwikkelen. Het Femiscope totaal concept bestaat uit een innovatief speculum, een communicatie unit en een app voor begeleiding van de vrouwen en duiding van de beelden. Met de nieuwe Femiscope voor zelfonderzoek: a) kunnen vrouwen zélf bepalen wat het exacte moment van vruchtbaarheid is, uitstrijkjes maken en controleren of het spiraaltje nog op de goede plek zit. Dit zijn handelingen die nu door huisartsen gedaan worden; b) kunnen huisartsen en doktersassistenten deze inzetten bij alle handelingen waar normaliter een speculum gebruikt wordt. De huisarts kan praktijkassistenten handelingen over laten nemen voor het vaststellen van het moment van vruchtbaarheid, bij het maken van uitstrijkjes maken en bij controle van spiraaltjes. De huisarts kan de beelden op afstand controleren. Hierdoor kan de huisartsenpraktijk efficiënter georganiseerd worden. De nieuwe Femiscope voor zelfonderzoek vormt één van de pijlers voor nieuw te ontwikkelen TeleGynaecologie diensten binnen TeleMedicine. Door het uitvoeren van gebruikerstesten met vrouwen in samenwerking met huisartsen, gynaecologen en fertiliteitsklinieken worden randvoorwaarden onderzocht voor: a)Verkorten van het fertiliteitstraject voor vrouwen met vruchtbaarheidsproblemen in samenwerking tussen specialisten en huisartsen; b) Inzet van de Femiscope voor zelfonderzoek voor detectie en het volgen van de ontwikkeling van baarmoederhalskanker; c) Inzet van de Femiscope voor zelfonderzoek voor detectie van SOAs en infectieziekten; d) Aanbieden van Telemedicine diensten gericht op TeleGynaecologie. Het project sluit aan bij het innovatieprogramma van de Topsector Life Sciences &amp; Health en dan vooral bij onderdeel 5.2 diensten en producten. De projectresultaten leveren: • Medtech: medische- en gezonheidstechnologische innovaties die ook in de thuis- en leefcontext toegepast kunnen worden; • Nieuwe services: innovatieve diagnostische interventieconcepten.</t>
  </si>
  <si>
    <t>Moleculaire printer voor biomedische applicaties</t>
  </si>
  <si>
    <t>InnoPhysics</t>
  </si>
  <si>
    <t>Axxicon Moulds Eindhoven, LipoCoat</t>
  </si>
  <si>
    <t>Fransebaan 592a, 5627 JM, Eindhoven</t>
  </si>
  <si>
    <t>http://innophysics.nl/</t>
  </si>
  <si>
    <t>Moleculaire printer voor biomedische applicaties; doorbraak in betaalbare menselijke diagnostiek middels gepatroneerde anti-fouling. De voorgestelde R&amp;D samenwerking van innovatieve 3 MKB-ers (InnoPhysics BV, LipoCoat BV, Axxicon Moulds Eindhoven) beoogt de kostprijs van menselijke Point of Care (POC) diagnostiek wezenlijk te verlagen en tegelijkertijd de productie yield &amp; functionaliteit te verhogen middels de integratie van microplasma (InnoPhysics) en innovatieve hydrofiele, anti-fouling coating (LipoCoat) in een twee-staps (activatie waarna depositie) &amp; enkel stap (directe depositie) moleculaire printer. Axxicon Moulds Eindhoven is Nederlands’ meest gerenommeerde spuitgieter en heeft haar wortels in de fabricage van BluRay discs en DVDs en inmiddels ook in de fabricage van spuitgietmatrijzen en het spuitgieten van plastic microfluïdische consumables. Middels dit project zal Axxicon een toonaangevende speler worden in de microfluïdica wereld, met name door haar capaciteit om de oppervlakken van hoog preciese, microfluïdische structuren lokaal te kunnen modificeren. Axxicon denkt €5mn aan microfluidische producten te kunnen omzetten. Innophysics, Lipocoat en Axxicon zullen met de hier ontwikkelde technologie tot de belangrijkste spelers gaan behoren op het gebied van oppervlaktemodificatie van plastic microfluïdische consumables. Technologisch vernieuwend is de vertaling van twee separate, uniforme behandelingen (plasma, anti-fouling coating) naar digitaal, lokaal, selectieve behandeling in een stap met als doel innovatieve POC haalbaar en betaalbaar te maken (b.v. Philips Handheld Diagnostics Nl, Biosurfit Po, BlueSense Diagnostics De, 1 drop Diagnostics Swi). Door de bundeling van krachten kunnen de in R&amp;D markt actieve start-ups InnoPhysics en LipoCoat de stap maken naar scale-ups omdat meer kennis wordt gedeeld en samengevoegd waardoor hoog volume applicatie bediend kunnen worden. Er wordt waarde gecreëerd in regio Zuid en Oost op gebied van “Life Sciences and Health” met cross-over naar “High Tech Systems and Materials” en “ Chemie”. Het centrale doel van dit project is dan ook om samen met genoemde partners en hun verschillende expertises, “proof of concept” te genereren dat met relatief eenvoudige en flexibele moleculaire print-technologieën en innovatieve oppervlakte coatings een prototype bio(medische) POCT sensor gemaakt kan worden, in eerste instantie voor polycarbonaat (PC) CD-gebaseerde spin-fluïdische diagnostiek. Dr.ir. Alquin Stevens en Ir. Hugo de Haan (beide InnoPhysics) en Dr.ir. Jasper van Weerd (LipoCoat) leiden dit project en zijn complementair m.b.t het oplossen van de coating problematiek. Axxicon is de derde partner, en heeft ruime ervaring met CD/DVD matrijzenbouw en spuitgieten, en maakt momenteel een slag van CD/DVD naar betaalbare diagnostiek middels spuitgieten. Penvoerder InnoPhysics heeft ruime ervaring in nationale en internationale R&amp;D samenwerking. InnoPhysics en LipoCoat zijn zelfstandig uniek in niche markten(en middels patenten beschermd), maar de combinatie van patroneerbare plasma, chemie en diagnostiek is nog unieker; bij slagen van R&amp;D veelbelovend in de vertaalslag van grote, dure (buitenlandse) machines (Siemens, Abbott, Coulthard) naar in Nederland ontwikkelde betaalbare POC diagnostiek.</t>
  </si>
  <si>
    <t>PROJ-00667</t>
  </si>
  <si>
    <t>Intelligente pakkingen met fiber optische sensoren voor de olie- en gasindustrie</t>
  </si>
  <si>
    <t>FOCE , KeyTec Netherlands B.V.</t>
  </si>
  <si>
    <t>Het consortium van drie MKB bedrijven ontwikkelt optische sensortechnologie voor toepassing in pakkingen voor de chemische procesindustrie, waarmee lekkages voorkomen kunnen worden en onderhoudskosten gereduceerd. Daarmee kan continu, in-situ en op (grote) afstand de conditie (lekdichtheid) van hele reeksen pakkingen, en allerlei procesparameters als druk en temperatuur, automatisch worden gemonitord. Daartoe wordt een nieuwe sensor ontwikkeld van speciaal geprepareerde glasvezel fibers die zeer kleine (nanometer) veranderingen in de pakking kunnen meten. De gegevens kunnen op (grote) afstand worden verwerkt in een basisstation en omgezet in waardevolle informatie voor de beheerder van een procesinstallatie, die geen enkel systeem ter wereld nu kan leveren. Met deze nieuwe techniek hoeven er geen elektronische componenten (met kans op vonken) toegepast te worden en maakt het mogelijk om de pakkingen in ‘safety critical’ omgevingen in te zetten, zoals in de olie- en gaswinning, de chemische procesindustrie en andere toepassingen. Hierdoor, en door de grote invloed op de reductie van (diffuse) lekkages van gevaarlijke gassen en stoffen, het voorkomen van catastrofale lekkages en rampen draagt dit project bij aan verschillende gestelde duurzaamheidsdoelstellingen.De ontwikkeling in dit project valt onder de topsector High Tech Systemen en Materialen en sluit aan bij de ‘Photonics’ en ‘Embedded Systems’ roadmaps met een crossover met de topsector Maintenance. De ontwikkelde gepatenteerde technologie en systemen zullen wereldwijd worden verkocht aan de fabrikanten van pakkingen voor de verschillende industrieën waar intelligente pakkingen waarde toevoegen, zoals in ‘safety critical’ toepassingen, in de olie- en gaswinning, (petro)chemische industrie en het kritische high-end deel van de voedingsmiddelenindustrie</t>
  </si>
  <si>
    <t>Innovatie in het onderhoud van gas distributienetwerken</t>
  </si>
  <si>
    <t>KZ Meet- en Regelapparatuur</t>
  </si>
  <si>
    <t>Dit project betreft de ontwikkeling van een innovatief kunststof appendage voor toepassing in de ondergrondse gasdistributienetwerken. Deze zijn grotendeels aangelegd in de jaren zestig en zeventig; ze raken nu verouderd, waardoor gecorrodeerde gietijzeren gasleidingen en afsluiters vervangen moeten worden, waar mogelijk door kunststof.  De partners in dit consortium, Prince Kunststof Infra uit Tholen, KZ uit Zwolle, in samenwerking met de gasbedrijven Enexis en Cogas, willen een zeer innovatief kunststof afsluitkoppelstuk ontwikkelen en op de markt brengen, waarmee gasleidingen op regelmatige afstanden kunnen worden gekoppeld, in alle gangbare diameters, ook voor de grotere hoofdleidingen. Bovendien kan elke koppeling ook hermetisch worden afgesloten door het aanbrengen van een roestvrijstalen schuif. Dit maakt een totaal andere benadering mogelijk van de renovatie en het onderhoud van het gasdistributienetwerk, want allerlei huidige, tijdrovende en arbeidsintensieve werkzaamheden kunnen worden geëlimineerd. Ook onderhoud, spoedreparaties en calamiteitenbestrijding kunnen sneller en eenvoudiger worden uitgevoerd omdat de gasleidingen nu zeer eenvoudig en snel kunnen worden ingeblokt. Dit innovatieve product zal worden ontwikkeld door Prince Kunststof Infra, een gespecialiseerd bedrijf in hoogwaardige, toegepaste kunststoftechnologie, dat de leiding over het project heeft, in samenwerking met KZ, dat engineerings- en marktexpertise op het gebied van appendages voor gasleidingen inbrengt. Enexis en Cogas hebben zich opgeworpen om de prototypes aan veldtesten te onderwerpen in hun distributienetwerken en installaties, en als launching customer te fungeren wanneer de ontwikkeling succesvol is afgerond, naar verwachting in augustus 2017. De innovatie is geconcentreerd op het ontwikkelen van speciale kunststof behuizingen en koppelingen, een novum voor de gaswereld, waar vergelijkbare kunststof appendages nog niet worden toegepast in ondergrondse distributienetwerken. Verder is de afdichting op de (verwijderbare) schuif van bijzondere constructie; voor het volledige concept en product wordt dan ook patent aangevraagd. Voor dit eenmalige project, een samenwerking tussen een MKB kunststoftechnologiebedrijf uit de topsector HTSM (High Tech Systemen en Materialen), een MKB specialist in appendages voor de gasbedrijven (KZ) en twee grote, leidende Nederlandse bedrijven uit de energiesector, die zeer geïnteresseerd zijn om hun maintenance en renovatie op een innovatieve, nieuwe, en kostenbesparende leest te schoeien, wordt subsidie aangevraagd in het kader van de MIT regeling R&amp;D Samenwerkingsprojecten.</t>
  </si>
  <si>
    <t>PROJ-00198</t>
  </si>
  <si>
    <t>Subprogramma / Sub-programma</t>
  </si>
  <si>
    <t>Land(en) / Country (countries)</t>
  </si>
  <si>
    <t>Interreg VA</t>
  </si>
  <si>
    <t>Vlaanderen-Nederland</t>
  </si>
  <si>
    <t>CONFIN BRA</t>
  </si>
  <si>
    <t>Crossroads2</t>
  </si>
  <si>
    <t>Stg. Grensoverschrijdende Innovatie Crossroads</t>
  </si>
  <si>
    <t>BOM Business Development &amp; Foreign Investments BV, NV Industriebank LIOF, N.V. Economische Impuls Zeeland, Innovatiecentrum Limburg, REWIN Projecten BV, i-Cleantech Vlaanderen, Provincie Noord-Brabant, p/a Stimulus Programmamanagement, Innovatiecentrum Oost-Vlaanderen</t>
  </si>
  <si>
    <t>Nederland, Duitsland, België</t>
  </si>
  <si>
    <t>Sint Jansweg 15, 5928RC, Venlo</t>
  </si>
  <si>
    <t>http://www.bom.nl/business-development</t>
  </si>
  <si>
    <t>‘CrossRoads’ was één van de grootste successen in het vorige Interreg-programma. Via tientallen deelprojecten werden concrete innovaties gerealiseerd door samenwerkende bedrijven uit Vlaanderen en Nederland. Voorbeelden zijn de zelfklevende digitaal printbare lijmlaag van The Printgallery, en de TempMitter, een instrument voor mobiele validatiemeting. Heel wat bedrijven zijn dankzij de Interreg-bijdrage die is verleend via Crossroads stevig gegroeid. ‘CrossRoads 2’ bouwt op dit succes voort. De focus ligt dit keer op innovaties binnen domeinen als Agrofood, Chemie en materialen, High tech Systemen, Life Sciences &amp; health, Cleantech, Biobased, Logistiek en Maintenance. Stuk voor stuk sectoren waarin maatschappelijk relevante toepassingen kunnen ontstaan. Door middel van actieve en directe benadering, open oproepen voor het indienen van interessante projectvoorstellen, begeleiding en coaching inzake partnermatching en subsidiëring zet Crossroads in de grensregio aan tot hechte samenwerkingen tussen bedrijven, aangevuld met kennisinstellingen. Het eerste ‘CrossRoads’ realiseerde tussen 2010 en 2014 naar schatting 300 extra banen in de grensregio en had een significante invloed op het marktpotentieel van de deelnemende bedrijven. ‘CrossRoads 2’ streeft ernaar om 50 innovatieprojecten op te leveren waaraan bedrijven deelnemen, begeleid door onder andere Innovatiecentra Oost-Vlaanderen en Limburg, i-Cleantech Vlaanderen en BOM (Business Development &amp; Foreign Investments). Al voor de zomer zal de eerste call voor projectvoorstellen worden gelanceerd.</t>
  </si>
  <si>
    <t> 19.070.321,30 </t>
  </si>
  <si>
    <t>Per project is een foto gewenst (minimale breedte: 820px, optimaal: 1640px).</t>
  </si>
  <si>
    <t>PV opMaat</t>
  </si>
  <si>
    <t>PV Customized</t>
  </si>
  <si>
    <t>Forschungszentrum Juelich GmbH, Interuniversitair Micro-Elektronica Centrum – IMEC, Katholieke Universiteit Leuven, Stichting Energieonderzoek Centrum Nederland – ECN, Technische Universiteit Eindhoven, Universiteit Hasselt, Zuyd Hogeschool</t>
  </si>
  <si>
    <t>High Tech Campus 21, 5656AE, Eindhoven</t>
  </si>
  <si>
    <t>Vlamingen en Nederlanders hebben de afgelopen jaren massaal zonnecellen (PV) geïnstalleerd vanwege het subsidiebeleid daarrond. De traditionele zonnepanelen zijn op sommige plaatsen niet meer weg te denken uit het straatbeeld, al worden ze niet door iedereen even aantrekkelijk gevonden. ‘PV Opmaat’ speelt daarop in en streeft ernaar om zonnepanelen efficiënter en meer op maat te integreren in woningen en gebouwen. Zonnecelmaterialen die bestaan uit dunne film bieden bijzondere kansen omdat deze rechtstreeks op glas, staal of foliemateriaal aangebracht kunnen worden. Zowel de aanpasbaarheid van afmeting, vorm, kleur en elektrische eigenschappen bieden hierbij mogelijkheden om PV kostenefficiënt èn esthetisch in bouwproducten te integreren.Vanuit bouwondernemingen, woningbouwverenigingen, woningcorporaties en lokale energienetwerken is er veel vraag naar beter integreerbare PV. Daarom onderzoekt en demonstreert ‘PV op maat’  perspectiefvolle toepassingen van dunne film PV in bouwelementen. Hierdoor ontstaan kansen voor geïnteresseerde producenten en installateurs.Dankzij het Interreg IV project ‘Solar Flare’ kwam reeds een internationaal toonaangevende alliantie van bedrijven en publieke instellingen tot stand en is de potentie van dunne film zonnecellen aangetoond. ‘PV Opmaat’ maakt dankbaar gebruik van de uitkomst van dit project en bouwt er gefundeerd op verder.</t>
  </si>
  <si>
    <t>7.047.000,00 </t>
  </si>
  <si>
    <t>PROJ-00281</t>
  </si>
  <si>
    <t>Trans Tech Diagnostics Cofinanciering</t>
  </si>
  <si>
    <t>Trans Tech Diagnostics Cofinancing</t>
  </si>
  <si>
    <t>TSG InnoteQ</t>
  </si>
  <si>
    <r>
      <t xml:space="preserve">TSG InnoteQ B.V.</t>
    </r>
    <r>
      <rPr>
        <rFont val="Calibri"/>
        <b val="false"/>
        <i val="false"/>
        <strike val="false"/>
        <color rgb="FF000000"/>
        <sz val="11"/>
        <u val="none"/>
      </rPr>
      <t xml:space="preserve">, </t>
    </r>
    <r>
      <rPr>
        <rFont val="Calibri"/>
        <b val="false"/>
        <i val="false"/>
        <strike val="false"/>
        <color rgb="FF000000"/>
        <sz val="11"/>
        <u val="none"/>
      </rPr>
      <t xml:space="preserve">Universiteit Hasselt</t>
    </r>
    <r>
      <rPr>
        <rFont val="Calibri"/>
        <b val="false"/>
        <i val="false"/>
        <strike val="false"/>
        <color rgb="FF000000"/>
        <sz val="11"/>
        <u val="none"/>
      </rPr>
      <t xml:space="preserve">, </t>
    </r>
    <r>
      <rPr>
        <rFont val="Calibri"/>
        <b val="false"/>
        <i val="false"/>
        <strike val="false"/>
        <color rgb="FF000000"/>
        <sz val="11"/>
        <u val="none"/>
      </rPr>
      <t xml:space="preserve">VITO NV</t>
    </r>
  </si>
  <si>
    <t>Nederland, België</t>
  </si>
  <si>
    <t>http://www.tsggroup.nl/innoteq-nl</t>
  </si>
  <si>
    <t>Hart- en vaatziekten zijn doodsoorzaak nummer één in de Europese Unie en kosten de Europese gemeenschap € 196 miljard per jaar. Hiervan wordt € 106 miljard uitgegeven aan gezondheidszorg, inclusief diagnostiek en behandeling van patiënten. De snelle vergrijzing en ontgroening in de grensregio schept de verwachting dat hart- en vaatziekten een sterk stijgende negatieve impact zullen hebben op onze maatschappij. Een groot deel van mensen met hart- en vaatziekten vertoont tijdens de ontwikkeling van de ziekte geen serieuze symptomen en is dus ook niet onder behandeling. Betere en vroegere identificatie van deze mensen met een verhoogd gezondheidsrisico is dan ook zeer gewenst. Ook voor reeds geïdentificeerde patiënten is goede diagnostiek essentieel om de therapie te verfijnen en zo minder complicaties of bijwerkingen te hebben. ‘TTD’ richt zich daarom op de ontwikkeling van een diagnostische kit. Deze vorm van gepersonaliseerde geneeskunde wordt gezien als dé weg naar efficiëntere cardiovasculaire gezondheidszorg, breed inzetbaar en met minder bijkomende gezondheidsschade en kosten voor het individu en de maatschappij. Deze inspanningen zullen op termijn niet alleen een positief effect kunnen hebben op de gezondheidszorg, maar spelen tevens in op de behoeften en de vraag van het bedrijfsleven en zorgaanbieders.</t>
  </si>
  <si>
    <t> 3.160.000,00 </t>
  </si>
  <si>
    <t>CrossCare</t>
  </si>
  <si>
    <t>Stichting Care Innovation Center West-Brabant</t>
  </si>
  <si>
    <r>
      <t xml:space="preserve">Universiteit Hasselt</t>
    </r>
    <r>
      <rPr>
        <rFont val="Calibri"/>
        <b val="false"/>
        <i val="false"/>
        <strike val="false"/>
        <color rgb="FF000000"/>
        <sz val="11"/>
        <u val="none"/>
      </rPr>
      <t xml:space="preserve">, </t>
    </r>
    <r>
      <rPr>
        <rFont val="Calibri"/>
        <b val="false"/>
        <i val="false"/>
        <strike val="false"/>
        <color rgb="FF000000"/>
        <sz val="11"/>
        <u val="none"/>
      </rPr>
      <t xml:space="preserve">Zuyd Hogeschool</t>
    </r>
    <r>
      <rPr>
        <rFont val="Calibri"/>
        <b val="false"/>
        <i val="false"/>
        <strike val="false"/>
        <color rgb="FF000000"/>
        <sz val="11"/>
        <u val="none"/>
      </rPr>
      <t xml:space="preserve">, </t>
    </r>
    <r>
      <rPr>
        <rFont val="Calibri"/>
        <b val="false"/>
        <i val="false"/>
        <strike val="false"/>
        <color rgb="FF000000"/>
        <sz val="11"/>
        <u val="none"/>
      </rPr>
      <t xml:space="preserve">Care Innovation Center West-Brabant</t>
    </r>
    <r>
      <rPr>
        <rFont val="Calibri"/>
        <b val="false"/>
        <i val="false"/>
        <strike val="false"/>
        <color rgb="FF000000"/>
        <sz val="11"/>
        <u val="none"/>
      </rPr>
      <t xml:space="preserve">, </t>
    </r>
    <r>
      <rPr>
        <rFont val="Calibri"/>
        <b val="false"/>
        <i val="false"/>
        <strike val="false"/>
        <color rgb="FF000000"/>
        <sz val="11"/>
        <u val="none"/>
      </rPr>
      <t xml:space="preserve">iMinds vzw</t>
    </r>
    <r>
      <rPr>
        <rFont val="Calibri"/>
        <b val="false"/>
        <i val="false"/>
        <strike val="false"/>
        <color rgb="FF000000"/>
        <sz val="11"/>
        <u val="none"/>
      </rPr>
      <t xml:space="preserve">, </t>
    </r>
    <r>
      <rPr>
        <rFont val="Calibri"/>
        <b val="false"/>
        <i val="false"/>
        <strike val="false"/>
        <color rgb="FF000000"/>
        <sz val="11"/>
        <u val="none"/>
      </rPr>
      <t xml:space="preserve">Coöperatie Slimmer Leven 2020 u.a.</t>
    </r>
    <r>
      <rPr>
        <rFont val="Calibri"/>
        <b val="false"/>
        <i val="false"/>
        <strike val="false"/>
        <color rgb="FF000000"/>
        <sz val="11"/>
        <u val="none"/>
      </rPr>
      <t xml:space="preserve">, </t>
    </r>
    <r>
      <rPr>
        <rFont val="Calibri"/>
        <b val="false"/>
        <i val="false"/>
        <strike val="false"/>
        <color rgb="FF000000"/>
        <sz val="11"/>
        <u val="none"/>
      </rPr>
      <t xml:space="preserve">Katholieke Universiteit Leuven</t>
    </r>
  </si>
  <si>
    <t>Oostelijke Havendijk 1, 4704 AD, Roosendaal</t>
  </si>
  <si>
    <t>http://www.cic-westbrabant.nl/</t>
  </si>
  <si>
    <t>De zorgnood bij Vlaamse en Nederlandse ouderen zal de komende jaren enorm stijgen. Ook andere evoluties, zoals de toename van het aantal alleenstaande ouderen, de druk op de arbeidsmarkt inzake zorgberoepen en budgettaire beperkingen, vormen een belangrijke uitdaging. Om oplossingen aan te reiken in de grensregio is onderzoek en innovatie nodig. CrossCare heeft als doel om innovatie in de zorg te stimuleren, bij te sturen en te versnellen. Het project ondersteunt de ontwikkeling en implementatie van innovaties door het aanbieden van een grensoverschrijdende zorgproeftuinsetting. Deze proeftuinen, of Living Labs geven bedrijven of zorgorganisaties de kans om een product of dienst nauwgezet en succesvol uit te werken. Zes ervaren zorgproeftuinen (CareVille, Innovage, LiCalab, Brainport Healthy Living Lab, CIC en EIZT) slaan de handen in elkaar. Elk innovatieproject krijgt een op maat gemaakte ondersteuning van één Vlaamse én Nederlandse proeftuin. Een zorgproeftuin begeleidt ontwikkelaars van zorginnovaties om samen met eindgebruikers, nieuwe of verbeterde zorgconcepten, -diensten, -processen en -producten te creëren en te toetsen in de praktijk. Het CrossCare netwerk biedt op die manier een breed ecosysteem waarin samenwerkingsverbanden in de hele zorg- en waardeketen kunnen worden ontwikkeld.</t>
  </si>
  <si>
    <t>10.418.706,35 </t>
  </si>
  <si>
    <t>PROJ-00293</t>
  </si>
  <si>
    <t>Cooperatie Slimmer Leven 2020 u.a.</t>
  </si>
  <si>
    <t>Emmasingel 11, 5651AZ, Eindhoven</t>
  </si>
  <si>
    <t>http://www.slimmerleven2020.org/</t>
  </si>
  <si>
    <t>PROJ-00319</t>
  </si>
  <si>
    <t>Grenzeloos biobased onderwijs</t>
  </si>
  <si>
    <t>Biobased education without borders</t>
  </si>
  <si>
    <t>Professor Cobbenhagenlaan 13, 5037 DA, Tilburg</t>
  </si>
  <si>
    <t>http://www.avans.nl/</t>
  </si>
  <si>
    <t>niet beschikbaar/ unavailable</t>
  </si>
  <si>
    <t>PROJ-00320</t>
  </si>
  <si>
    <t>Stichting Bio based Delta</t>
  </si>
  <si>
    <t>Postbus 995 , 4600 AZ, Bergen op Zoom</t>
  </si>
  <si>
    <t>http://biobaseddelta.nl/</t>
  </si>
  <si>
    <t>PROJ-00321</t>
  </si>
  <si>
    <t>Blauwe Ketens</t>
  </si>
  <si>
    <t>Blue chains</t>
  </si>
  <si>
    <t>Inagro vzw, POM Oost-Vlaanderen, Centexbel, Millvision B.V., StapperDuurzaamAdvies, BOM Business Development &amp; Foreign Investments B.V., Katholieke Universiteit Leuven, Millvision bv, VZW Boterakker, Universiteit Gent</t>
  </si>
  <si>
    <t>De glastuinbouw beleeft moeilijke tijden omwille van oplopende kosten en een toenemende wereldwijde concurrentie. Zowel Vlaanderen als Nederland voeren dan ook een ondersteunend beleid naar glastuinbouw om de noodzakelijke transitie en de daarbij horende modernisering te kunnen realiseren. Hierbij wordt gezocht naar een verrijking van het bestaande aanbod zoals de commerciële teelt van microalgen, goed voor toepassingen in de voedings- en textielindustrie, bouwsector, farmacie en cosmetica.Spirulina biedt binnen het aanbod van biogebaseerde micro-algen het grootste potentieel omdat het een belangrijke bron van fycocyanine (blauwe kleurstof) bevat. Het kan een waardevolle vervanger zijn van de artificiële variant, Briljant Blauw (E133), wat in verband wordt gebracht met hyperactiviteit en andere gezondheidsrisico’s. Momenteel worden de meeste micro-algen geïmporteerd uit Azië of de Verenigde Staten. De voorziene teelt in Vlaanderen en Nederland moet zich daarom kunnen onderscheiden door de hoge kwaliteit. En ook het logistieke proces van teelt naar verwerking moet economisch interessant zijn zodat er voldoende afnemers zijn van deze micro-alg. Serres zijn hiervoor bij uitstek geschikt en in de regio zijn er voldoende mensen aanwezig met de nodig technische kennis om, mits enige omscholing, deze teelt op een kwalitatieve en efficiënte manier te realiseren. Een bijzondere surplus binnen het project is het telen van de waterplant eendenkroos op het afvalwater zodat deze als uitstekende waterzuiveraar kan fungeren. ‘De blauwe keten’ is een aanzet om tot een nieuwe grootschalige sector te komen. Als deze teelt rendabel blijkt, is er ruimte voor tientallen hectare micro-algenteelt onder glas of op containervelden, waardoor de Vlaams-Nederlandse grensregio op wereldschaal een waardevolle speler wordt.</t>
  </si>
  <si>
    <t>BIO-HArT</t>
  </si>
  <si>
    <t>BIo-HART</t>
  </si>
  <si>
    <t>Avantium Chemicals – Pilot Plant, Bio Base Europe Pilot Plant VZW, Chemelot InSciTe, DSM ChemTech Center, Katholieke Universiteit Leuven, Technische Universiteit Eindhoven, Universiteit Antwerpen, Universiteit Maastricht, VITO NV</t>
  </si>
  <si>
    <t>Anna van Buerenplein 1, 2595 JE, 's-Gravenhage</t>
  </si>
  <si>
    <t>s-Gravenhage</t>
  </si>
  <si>
    <t>Aromaten zijn belangrijke bouwstenen voor de hedendaagse chemische industrie. Niet alleen om brandstoffen, basischemicaliën of polymeren te kunnen produceren, maar ook om polymeer additieven, kleurstoffen, smaakstoffen en geuren te creëren. Zo goed als alle aromatische bouwstenen worden uit de steeds schaarsere fossiele grondstoffen gehaald. Daarom is het belangrijk om een technologie te ontwikkelen die de huidige aromatische bouwstenen uit de chemische industrie vervangt door een alternatieve grondstof. Schaliegas is een opkomend alternatief, maar in tegenstelling tot de bekende fossiele bronnen ontbreken hierin aromatische verbindingen. ‘Biorizon Innovatie en Opschaling van Hernieuwbare Aromaten Technologie’ (BIO-HArT) haakt in op de transitie naar een biogebaseerde economie. Het project maakt deel uit van Shared Research Center Biorizon, een initiatief van TNO en VITO dat is gevestigd op de Green Chemistry Campus, een Centrum voor Open Chemische Innovatie in Bergen op Zoom. Er zullen procesopstellingen in Gent, Antwerpen, Bergen op Zoom en Geleen opgezet worden. Deze locaties zijn complementair en zullen elk op hun eigen expertise worden ingezet. Tussen de locaties wordt personeel en kennis uitgewisseld. Door het ondersteunen van ‘Bio-HArt’ levert Interreg Vlaanderen-Nederland een belangrijke bijdrage aan het verder ontwikkelen van de Vlaams-Nederlandse grensregio als toplocatie voor de omschakeling naar een meer duurzame biogebaseerde economie en een efficiënte omgang met hulpbronnen.</t>
  </si>
  <si>
    <t>6.085.445,38 </t>
  </si>
  <si>
    <t>PROJ-00323</t>
  </si>
  <si>
    <t>Waterstofregio 2.0</t>
  </si>
  <si>
    <t>Hydrogenregion 2.0</t>
  </si>
  <si>
    <t>WaterstofNet vzw</t>
  </si>
  <si>
    <r>
      <t xml:space="preserve">Colruyt</t>
    </r>
    <r>
      <rPr>
        <rFont val="Calibri"/>
        <b val="false"/>
        <i val="false"/>
        <strike val="false"/>
        <color rgb="FF000000"/>
        <sz val="11"/>
        <u val="none"/>
      </rPr>
      <t xml:space="preserve">, </t>
    </r>
    <r>
      <rPr>
        <rFont val="Calibri"/>
        <b val="false"/>
        <i val="false"/>
        <strike val="false"/>
        <color rgb="FF000000"/>
        <sz val="11"/>
        <u val="none"/>
      </rPr>
      <t xml:space="preserve">PitPoint</t>
    </r>
    <r>
      <rPr>
        <rFont val="Calibri"/>
        <b val="false"/>
        <i val="false"/>
        <strike val="false"/>
        <color rgb="FF000000"/>
        <sz val="11"/>
        <u val="none"/>
      </rPr>
      <t xml:space="preserve">, </t>
    </r>
    <r>
      <rPr>
        <rFont val="Calibri"/>
        <b val="false"/>
        <i val="false"/>
        <strike val="false"/>
        <color rgb="FF000000"/>
        <sz val="11"/>
        <u val="none"/>
      </rPr>
      <t xml:space="preserve">Strategische Projectorganisatie Kempen vzw (SPK vzw)</t>
    </r>
    <r>
      <rPr>
        <rFont val="Calibri"/>
        <b val="false"/>
        <i val="false"/>
        <strike val="false"/>
        <color rgb="FF000000"/>
        <sz val="11"/>
        <u val="none"/>
      </rPr>
      <t xml:space="preserve">, </t>
    </r>
    <r>
      <rPr>
        <rFont val="Calibri"/>
        <b val="false"/>
        <i val="false"/>
        <strike val="false"/>
        <color rgb="FF000000"/>
        <sz val="11"/>
        <u val="none"/>
      </rPr>
      <t xml:space="preserve">ISVAG</t>
    </r>
    <r>
      <rPr>
        <rFont val="Calibri"/>
        <b val="false"/>
        <i val="false"/>
        <strike val="false"/>
        <color rgb="FF000000"/>
        <sz val="11"/>
        <u val="none"/>
      </rPr>
      <t xml:space="preserve">, </t>
    </r>
    <r>
      <rPr>
        <rFont val="Calibri"/>
        <b val="false"/>
        <i val="false"/>
        <strike val="false"/>
        <color rgb="FF000000"/>
        <sz val="11"/>
        <u val="none"/>
      </rPr>
      <t xml:space="preserve">Beukers Autoschade BV</t>
    </r>
    <r>
      <rPr>
        <rFont val="Calibri"/>
        <b val="false"/>
        <i val="false"/>
        <strike val="false"/>
        <color rgb="FF000000"/>
        <sz val="11"/>
        <u val="none"/>
      </rPr>
      <t xml:space="preserve">, </t>
    </r>
    <r>
      <rPr>
        <rFont val="Calibri"/>
        <b val="false"/>
        <i val="false"/>
        <strike val="false"/>
        <color rgb="FF000000"/>
        <sz val="11"/>
        <u val="none"/>
      </rPr>
      <t xml:space="preserve">POM West-Vlaanderen</t>
    </r>
    <r>
      <rPr>
        <rFont val="Calibri"/>
        <b val="false"/>
        <i val="false"/>
        <strike val="false"/>
        <color rgb="FF000000"/>
        <sz val="11"/>
        <u val="none"/>
      </rPr>
      <t xml:space="preserve">, </t>
    </r>
    <r>
      <rPr>
        <rFont val="Calibri"/>
        <b val="false"/>
        <i val="false"/>
        <strike val="false"/>
        <color rgb="FF000000"/>
        <sz val="11"/>
        <u val="none"/>
      </rPr>
      <t xml:space="preserve">POM Antwerpen</t>
    </r>
    <r>
      <rPr>
        <rFont val="Calibri"/>
        <b val="false"/>
        <i val="false"/>
        <strike val="false"/>
        <color rgb="FF000000"/>
        <sz val="11"/>
        <u val="none"/>
      </rPr>
      <t xml:space="preserve">, </t>
    </r>
    <r>
      <rPr>
        <rFont val="Calibri"/>
        <b val="false"/>
        <i val="false"/>
        <strike val="false"/>
        <color rgb="FF000000"/>
        <sz val="11"/>
        <u val="none"/>
      </rPr>
      <t xml:space="preserve">VDL Enabling Transport Solutions</t>
    </r>
    <r>
      <rPr>
        <rFont val="Calibri"/>
        <b val="false"/>
        <i val="false"/>
        <strike val="false"/>
        <color rgb="FF000000"/>
        <sz val="11"/>
        <u val="none"/>
      </rPr>
      <t xml:space="preserve">, </t>
    </r>
    <r>
      <rPr>
        <rFont val="Calibri"/>
        <b val="false"/>
        <i val="false"/>
        <strike val="false"/>
        <color rgb="FF000000"/>
        <sz val="11"/>
        <u val="none"/>
      </rPr>
      <t xml:space="preserve">AutomotiveNL</t>
    </r>
  </si>
  <si>
    <t>Vlaanderen</t>
  </si>
  <si>
    <t>Slachthuisstraat 112, bus 1, 2300, Turnhout</t>
  </si>
  <si>
    <t>Turnhout</t>
  </si>
  <si>
    <t>http://www.waterstofnet.eu/nl/home</t>
  </si>
  <si>
    <t xml:space="preserve">Waterstof wordt wereldwijd beschouwd als een belangrijke mogelijkheid om tot een koolstofvrije economie te komen. Het is erg beloftevol omdat het een schone, emmissievrije brandstof is. Waterstoftoepassingen binnen transport bieden veel nieuwe perspectieven: een waterstofvoertuig is een elektrisch voertuig, maar in de plaats van batterijen wordt waterstof omgezet naar elektriciteit. Op Europees niveau kan er echter nog een tandje bijgestoken worden om de haalbaarheid naar een aanzienlijk hoger niveau te tillen: technologische doorbraken zijn nodig om competitief te worden met de huidige en traditionele brandstofwagen. Uit het voorgaande Interreg-project ‘Waterstofregio’ (2009-2013) bleek dat in de regio Vlaanderen - Zuid-Nederland een aantal unieke technologiespelers zoals onder andere Colruyt Group en Beukers Autoschade BV door samenwerking bijzonder sterke innovatieve projecten konden realiseren, zoals een 1 Megawatt  powerplant, een nieuw bus concept, een tankstation in Vlaanderen voor heftrucks, een tankstation in Nederland voor bussen en auto’s, een vuilniswagen en een sloep, allemaal op waterstof. Het project besteedde eveneens aandacht aan opleidingsmodules via een samenwerking tussen hogescholen in de grensregio. Dit leidde tot een stevige positie in Europa als één van de topregio's op vlak van de overstap van traditionele brandstoffen naar waterstof. ‘Waterstofregio 2.0’, dat via Interreg Vlaanderen-Nederland bijna 6 miljoen euro subsidie ontvangt, richt zich op het verbeteren en tonen van de verschillende toepassingen. Met de goedkeuring van ‘Waterstofregio 2.0’, gecoördineerd door WaterstofNet, wordt de samenwerking tussen Vlaanderen en Nederland verder verstrekt: Colruyt Group en Beukers Autoschade BV engageren zich opnieuw, samen met nieuwe partners zoals VDL en PitPoint. Met de goedkeuring van Waterstofregio 2.0, opnieuw gecoördineerd door WaterstofNet, wordt deze samenwerking tussen Vlaanderen en Nederland verder verstrekt door bijkomende projecten te realiseren door en voor bedrijven in de regio. Ook krijgen diverse eindgebruikers zoals burgers, private sector en overheden de mogelijkheid toepassingen te testen en zo op een laagdrempelige ‘hands-on’ manier kennis te kunnen opdoen. Realisaties op vlak van waterstofinfrastructuur: -Ontwikkeling en bouw van twee unieke waterstofstankstations, waar ter plaatse uit groene elektriciteit waterstof geproduceerd zal worden: in Wilrijk wordt het tankstation gekoppeld aan een verbrandingsoven, in Breda wordt het tankstation gekoppeld aan de zonne-energie -Uitbreiding van het bestaande waterstofstankstation op de Automotive Campus in Helmond om nog meer demonstratietoepassingen te kunnen bedienen -Ontwikkeling en inzet van een mobiel waterstofstankstation om demonstraties op verschillende plaatsen in de regio te faciliteren. Realisaties op vlak van zero-emissie toepassingen: -Demonstratie van Europa’s grootste vloot van 75 heftrucks, waarbij gebruik gemaakt zal worden van ‘indoor’ waterstof tanken -Ontwikkeling en demonstratie van de eerste grote (40 ton) vrachtwagen op waterstof in Europa -Het demonstratieprogramma voor vuilniswagens, opgestart in het vorige Interreg-project, zal in dit project Vlaanderen en Zuid-Nederland verder gezet worden. Om het bestaande ecosysteem, bestaande uit technologie-ontwikkelaars en eindgebruikers, verder uit te bouwen wordt samengewerkt met regionale ontwikkelingsmaatschappijen en netwerkorganisaties. </t>
  </si>
  <si>
    <t xml:space="preserve"> 1-6-2016</t>
  </si>
  <si>
    <t>5.975.746,30 </t>
  </si>
  <si>
    <t>Interreg Vlaanderen-Nederland de Blauwe Keten</t>
  </si>
  <si>
    <t>Interreg Flanders-Netherlands the Blue Chain</t>
  </si>
  <si>
    <t>Millvision bv</t>
  </si>
  <si>
    <r>
      <t xml:space="preserve">Inagro vzw</t>
    </r>
    <r>
      <rPr>
        <rFont val="Calibri"/>
        <b val="false"/>
        <i val="false"/>
        <strike val="false"/>
        <color rgb="FF000000"/>
        <sz val="11"/>
        <u val="none"/>
      </rPr>
      <t xml:space="preserve">, </t>
    </r>
    <r>
      <rPr>
        <rFont val="Calibri"/>
        <b val="false"/>
        <i val="false"/>
        <strike val="false"/>
        <color rgb="FF000000"/>
        <sz val="11"/>
        <u val="none"/>
      </rPr>
      <t xml:space="preserve">POM Oost-Vlaanderen</t>
    </r>
    <r>
      <rPr>
        <rFont val="Calibri"/>
        <b val="false"/>
        <i val="false"/>
        <strike val="false"/>
        <color rgb="FF000000"/>
        <sz val="11"/>
        <u val="none"/>
      </rPr>
      <t xml:space="preserve">, </t>
    </r>
    <r>
      <rPr>
        <rFont val="Calibri"/>
        <b val="false"/>
        <i val="false"/>
        <strike val="false"/>
        <color rgb="FF000000"/>
        <sz val="11"/>
        <u val="none"/>
      </rPr>
      <t xml:space="preserve">Centexbel</t>
    </r>
    <r>
      <rPr>
        <rFont val="Calibri"/>
        <b val="false"/>
        <i val="false"/>
        <strike val="false"/>
        <color rgb="FF000000"/>
        <sz val="11"/>
        <u val="none"/>
      </rPr>
      <t xml:space="preserve">, </t>
    </r>
    <r>
      <rPr>
        <rFont val="Calibri"/>
        <b val="false"/>
        <i val="false"/>
        <strike val="false"/>
        <color rgb="FF000000"/>
        <sz val="11"/>
        <u val="none"/>
      </rPr>
      <t xml:space="preserve">Millvision B.V.</t>
    </r>
    <r>
      <rPr>
        <rFont val="Calibri"/>
        <b val="false"/>
        <i val="false"/>
        <strike val="false"/>
        <color rgb="FF000000"/>
        <sz val="11"/>
        <u val="none"/>
      </rPr>
      <t xml:space="preserve">, </t>
    </r>
    <r>
      <rPr>
        <rFont val="Calibri"/>
        <b val="false"/>
        <i val="false"/>
        <strike val="false"/>
        <color rgb="FF000000"/>
        <sz val="11"/>
        <u val="none"/>
      </rPr>
      <t xml:space="preserve">StapperDuurzaamAdvies</t>
    </r>
    <r>
      <rPr>
        <rFont val="Calibri"/>
        <b val="false"/>
        <i val="false"/>
        <strike val="false"/>
        <color rgb="FF000000"/>
        <sz val="11"/>
        <u val="none"/>
      </rPr>
      <t xml:space="preserve">, </t>
    </r>
    <r>
      <rPr>
        <rFont val="Calibri"/>
        <b val="false"/>
        <i val="false"/>
        <strike val="false"/>
        <color rgb="FF000000"/>
        <sz val="11"/>
        <u val="none"/>
      </rPr>
      <t xml:space="preserve">BOM Business Development &amp; Foreign Investments B.V.</t>
    </r>
    <r>
      <rPr>
        <rFont val="Calibri"/>
        <b val="false"/>
        <i val="false"/>
        <strike val="false"/>
        <color rgb="FF000000"/>
        <sz val="11"/>
        <u val="none"/>
      </rPr>
      <t xml:space="preserve">, </t>
    </r>
    <r>
      <rPr>
        <rFont val="Calibri"/>
        <b val="false"/>
        <i val="false"/>
        <strike val="false"/>
        <color rgb="FF000000"/>
        <sz val="11"/>
        <u val="none"/>
      </rPr>
      <t xml:space="preserve">Katholieke Universiteit Leuven</t>
    </r>
    <r>
      <rPr>
        <rFont val="Calibri"/>
        <b val="false"/>
        <i val="false"/>
        <strike val="false"/>
        <color rgb="FF000000"/>
        <sz val="11"/>
        <u val="none"/>
      </rPr>
      <t xml:space="preserve">, </t>
    </r>
    <r>
      <rPr>
        <rFont val="Calibri"/>
        <b val="false"/>
        <i val="false"/>
        <strike val="false"/>
        <color rgb="FF000000"/>
        <sz val="11"/>
        <u val="none"/>
      </rPr>
      <t xml:space="preserve">Stichting Avans</t>
    </r>
    <r>
      <rPr>
        <rFont val="Calibri"/>
        <b val="false"/>
        <i val="false"/>
        <strike val="false"/>
        <color rgb="FF000000"/>
        <sz val="11"/>
        <u val="none"/>
      </rPr>
      <t xml:space="preserve">, VZW Boterakker, </t>
    </r>
    <r>
      <rPr>
        <rFont val="Calibri"/>
        <b val="false"/>
        <i val="false"/>
        <strike val="false"/>
        <color rgb="FF000000"/>
        <sz val="11"/>
        <u val="none"/>
      </rPr>
      <t xml:space="preserve">Universiteit Gent</t>
    </r>
  </si>
  <si>
    <t>Raamsdonk</t>
  </si>
  <si>
    <t>PROJ-00325</t>
  </si>
  <si>
    <t>CrossRoads 2</t>
  </si>
  <si>
    <t>CrossRoads 2-bijdrage % / Cofinancing CrossRoads 2 %</t>
  </si>
  <si>
    <t>Haalbaarheidsstudie innovatie</t>
  </si>
  <si>
    <t>LoRa Decibel Sensor</t>
  </si>
  <si>
    <t>Torenallee 42-54, 5617 BD</t>
  </si>
  <si>
    <t>http://www.metatronics.nl/</t>
  </si>
  <si>
    <t>Dit project heeft betrekking op een haalbaarheidsstudie naar de ontwikkeling van een decibel sensor, die gaat functioneren op het snel groeiende LoRa-netwerk.</t>
  </si>
  <si>
    <t>PROJ-00670</t>
  </si>
  <si>
    <t>Uitvoering innovatieproject</t>
  </si>
  <si>
    <t>CEMSS Car-sensor Enhanced Mobility and Safety System</t>
  </si>
  <si>
    <t>Be-Mobile Tech NV</t>
  </si>
  <si>
    <t>Ambachtstraat 22a, 5481 SL</t>
  </si>
  <si>
    <t>http://www.beijer.com/</t>
  </si>
  <si>
    <t>Beijer Automotive BV (Beijer Automotive) is een wereldwijd erkende autoriteit op het gebied van automotive-CAN netwerken en het ontsluiten en interpreteren van voertuigdata en signalen. Middels haar gepatenteerde Bus to Signal Interface® (B2S) en Beijer CAN Interface (BCI) platform (= OBU – On Board Unit) kan Beijer alle denkbare voertuiginformatie leveren, zoals snelheid, toerental, stuurwielpositie, range en state of charge, verbonden met laadsysteem, afstand tot voorligger, kilometerstand, gebruik van rem, verlichting, ruitenwisser of alarmlichten. De CAN oplossingen van Beijer worden al jaren ingezet voor track &amp; trace, fleetmanagement systemen, taximeter-systemen, systemen in overheidsvoertuigen etc., waarbij CAN data technologie wordt gebruikt om informatie over verbruik, snelheid of kilometerstand voor de betreffende toepassingen beschikbaar te maken.Middels haar gepatenteerde Bus to Signal Interface® (B2S), het Beijer CAN Interface (BCI) platform (= OBU – On Board Unit) en de dagelijks geactualiseerde CAN database van ruim 95% van alle voertuigen kan Beijer alle denkbare voertuiginformatie leveren, zoals snelheid, toerental, stuurwielpositie, range en state of charge, verbonden met laadsysteem, buitentemperatuur, verbruik, afstand tot voorligger, kilometerstand, gebruik van rem, verlichting, ruitenwisser of alarmlichten. Beijer levert deze interfacing en interpretatie technologie nu al aan een substantieel deel van de voertuigen die middels after market systemen op enige manier zijn verbonden met internet. De infrastructuur om betaalbaar een verbinding met de voertuigen te maken is voorhanden in de vorm van de bestaande 2G/3G/4G/5G GSM-netwerken.Be-Mobile is een Belgische verkeersinformatie serviceprovider die eind 2006 opgericht werd. De activiteiten van Be-Mobile liggen in het inwinnen van verkeersdata, het integreren van verkeersdata tot verkeersinformatie en het verspreiden van verkeersinformatie services. De laatste jaren zijn daar bijkomende diensten bovenop de data bijgekomen om zo de business logica van bepaalde markten mee te nemen in ons aanbod. Be-Mobile onderscheidt drie markten:  De navigatie markt , de media markt en de Technology Service markt.Be-Mobile ambieert om van verkeersinformatie serviceprovider door te groeien naar een echte mobiliteitsdienstverlener. Hierbij wordt de business kennis van verschillende markten mee als dienst bovenop de data gebouwd. Dit leidt tot een disruptief businessmodel waarbij bestaande technische dienstenleveranciers worden beconcurreerd met een data driven service.  Vanuit deze insteek wil Be-Mobile waarde toevoegende kennis in technologie omzetten bovenop onze data. Dit heeft de afgelopen jaren geleid tot een roadmap die gefocust was op applicatie componenten. Probe Vehicle Data (PVD) zijn verzamelde car sensor data (o.a. snelheid, remgebruik, toerental, weersinformatie; het gebruik van ruitenwissers, verlichting en mistlampen, aantal inzittenden) afkomstig uit het CAN-bus netwerk van voertuigen. Deze data kan via een 3G of 4G verbinding worden verzonden naar een centrale webserver of naar  wegkant systemen, (Road Side Units). Vooral nog fleetowners zoals leasebedrijven en taxibedrijven maken gebruik van PVD om data te verkrijgen over het gebruik van hun auto’s. In toenemende mate wordt PVD echter ook ingezet voor gebruik in verkeersmanagement.Deze data zijn onderdeel van de connected car. Met connected technologieën, uitgebreid met PVD, kunnen voertuigen ook coöperatieve voertuigen worden.Floating Car Data (FCD) is verkeersdata verkregen met behulp van het Global Positioning System (GPS). Een voertuig dat met GPS is uitgerust (navigatie of smartphone), kan nauwkeurig in tijd en ruimte worden gevolgd. Met satellietpositiebepaling is het mogelijk een veelheid aan voertuiggegevens in te winnen. Door de tijd-ruimte-gegevens te koppelen aan een digitale wegenkaart, kan de vertaalslag worden gemaakt naar de weggebonden verkeersinformatie. Om periodiek over betrouwbare verkeersgegevens te kunnen beschikken, worden gegevens over langere tijd ingewonnen en voor vergelijkbare tijdsperioden en trajecten samengenomen. Deze historische gegevens zijn geschikt om een prognose van de reistijd te geven, maar minder geschikt om tot actuele verkeersdata te komen. Juist bij afwijkende situaties (incidenten, slecht weer, etc.) zijn actuele gegevens van belang. Middels GPS kan de detector in het voertuig zijn positie met een nauwkeurigheid van 3 meter bepalen. Om automobilisten en verkeerscentrales real-time van verkeersinformatie,  verkeerswaarschuwingen, alertheids waarschuwingen, snelheids-, volgafstand- en rijstrook advies te voorzien via veiligheidsapplicaties op navigatiesystemen, smartphone apps, in-car displays is een combinatie van FCD en PVD noodzakelijk. De  actuele data wordt op een centraal webplatform middels geavanceerde algoritmen gecombineerd tot adviezen.</t>
  </si>
  <si>
    <t>PROJ-00672</t>
  </si>
  <si>
    <t>Zero defects 3D scanning</t>
  </si>
  <si>
    <t>Alligator Plastics Industry</t>
  </si>
  <si>
    <t>Ekkersrijt 7602, 5692 HP</t>
  </si>
  <si>
    <t>De toelevering aan de automotive wereld kent een sterke aanwezigheid in België en Nederland. Met het steeds complexer worden van automotive componenten, de groei in het aantal controle units in automotive sector, en de introductie van nieuwe lichtgewicht kunststof materialen neemt de kans op product falen toe. Een fout in een component van 1ppm (1 product fout per miljoen) kan al leiden tot 1,5% fout geproduceerde units, en dat zijn stilstaande voertuigen langs de weg. Om aan deze productie in West-Europa te behouden, moet de toeleverende industrie naar zero defects. Het haalbaarheidsproject richt zich op de technische haalbaarheid om in een automotive-keten met zero defects complexe samengestelde spuitgietproducten te produceren. Er bestaan nog geen oplossingen om met zero defects deze zeer complexe samengestelde producten te inspecteren. Het samenspel van meerdere componenten en innovatieve materialen creëert een complex samenspel van foutbronnen waarbij het contrast en de marges zeer klein zijn en oorzaken en gevolgen elkaar kunnen versterken. De grote hoeveelheden data moet aan de hand van te ontwikkelen methodiek en algoritmen om de verschillende verschijnselen te analyseren om tot een juiste interpretatie van de defects te komen. De foutmarge moet naar zero defects, een marge van 1ppm is niet acceptabel in deze omgeving. Met dit onderzoek legt Alligator Plastics Industry (verder: Alligator Plastics) de basis voor de ontwikkeling van een zero defects 3D scanner voor de automotive-keten. Dit haalbaarheidsproject moet uitwijzen of het technisch en economisch haalbaar is om deze ontwikkeling te starten.Punch Powertrain is een onafhankelijke leverancier van complete en vooral zuinige aandrijfsystemen.  Punch en Alligator Plastics werken samen om complexe auto-onderdelen te vervangen door slimme lichtgewicht kunststof oplossingen. Alligator Plastics heeft vanuit Punch Powertrain de vraag gekregen om deze slimme complexe oplossingen zero defects te kunnen leveren. Alligator Plastics is specialist op het gebied van Kunststof Spuitgieten. Met een omzetgroei van 47% in 2015 is Alligator Plastics een snel groeiend bedrijf. In de komende vijf jaren wil Alligator Plastics met minimaal 20% verder groeien. Alligator Plastics ziet een sterke groei in de slimme oplossingen zoals die met Punch Powertrain ontwikkeld worden. Deze samengestelde producten worden steeds complexer, bestaan uit meerdere materialen en elektronica wordt geïntegreerd. Om aan de groeiende eis van zero defects voor deze steeds complexere producten te kunnen blijven voldoen is manuele handling en inspectie niet meer toereikend. Om haar snelle groei te kunnen volgen en aan zero defects te voldoen moet Alligator Plastics met slimme oplossingen komen.Met de kennis die in dit project samen komt, worden de toeleverketens aan de automotive industrie naar een hoger niveau gebracht. De weg wordt vrijgemaakt voor verdere robotisering, big data en deep learning in de productieketen van de automotive industrie.</t>
  </si>
  <si>
    <t>DCS Automatic voor de beste fruit kwaliteit</t>
  </si>
  <si>
    <t xml:space="preserve">Storex België </t>
  </si>
  <si>
    <t>Environmental Monitoring Systems BV.</t>
  </si>
  <si>
    <t>Zwavelstraat 7a, B-9190</t>
  </si>
  <si>
    <t>Stekene</t>
  </si>
  <si>
    <t>http://www.storex.nl/</t>
  </si>
  <si>
    <t>Storex b.v.b.a te Stekene, Vlaanderen, fabriceert sinds 2001 hoogwaardige apparatuur voor de regeling van onder andere het zuurstof en CO2 gehalte in gasdichte koelcellen voor de langdurige bewaring van groenten en fruit. Storex b.v.b.a ontwikkelt, fabriceert, installeert en geeft service met ca. 14 f.t.e.  Storex maakt onder anderen CO2 scrubbers, N2 generatoren, klimaatregel apparatuur en software. Onze apparatuur wordt  wereldwijd verkocht via een agenten netwerk door onze Nederlandse zustermaatschappij Storex b.v.EMS is een toonaangevend bedrijf op het gebied van onderzoek, ontwikkeling en productie van gas analyse apparatuur. EMS is bekend van ethyleen meters voor de bloembollen / fruit sector en geavanceerde meetsystemen voor glastuinbouwbedrijven om de luchtkwaliteit in de kas te controleren. EMS is gevestigd in St. Annaland. Storex en EMS willen DCS Automatic technologie gezamenlijk ontwikkelen met als doel een innovatieve regeling voor het meest optimale bewaarklimaat voor de beste fruitkwaliteit. Storex en EMS werken  samen voor de ontwikkeling van een systeem om fruit, en dan met name appels, te kunnen bewaren bij een zo laag mogelijk zuurstof gehalte. Het is bewezen dat de beste kwaliteit gerealiseerd wordt indien fruit bij het laagst mogelijke zuurstofgehalte bewaard wordt. Op dit moment is het gangbaar om fruit overwegend bij bijvoorbeeld bij 1,2% zuurstof te bewaren.  Deze grens wordt aangehouden om te voorkomen dat er productschade ontstaat door vergisting door zuurstofgebrek. De ondergrens waarbij appels bewaard kunnen worden kan, afhankelijk van diverse factoren, echter 0,2 % O2 zijn. Indien het fruit bewaard wordt net boven het zuurstofgehalte waar ethanol productie begint  kan de fruitkwaliteit (veel) beter behouden blijven. De voordelen zijn; een langer uitstalleven, betere hardheid, minder bewaarziekten en een betere presentatie. Er is een systeem ontwikkeld wat bestaat uit een meetbox verbonden met een koelcel en een gasmeetsysteem. In de meetbox wordt een monster geplaatst van 20 kg. appels. Dagelijks wordt de meetbox 4 uur afgesloten en wordt er gemeten hoeveel ethanol er wordt geproduceerd door het monster. Hiervoor is reeds een prototype ontwikkeld. Het zuurstof gehalte wordt in stappen verlaagd. Als er een sterke toename is van ethanol productie dan is dit een signaal dat de grens waar fermentatie optreedt is bereikt en kan de streefwaarde vastgesteld worden op 0,1, of 0,2% zuurstof boven deze grens. Bij het gebruik van dit prototype zijn er een aantal problemen vastgesteld waarvoor wij een ontwikkeling willen inzetten om deze problemen op te lossen. Bij deze vorm van bewaring zijn de marges klein en moet productschade voorkomen worden. Het is dus van belang dat er voldoende parameters zijn om op te kunnen sturen. Naast het meten van de ethanol productie willen wij ook de zuurstof respiratie per dag van het fruit meten. Bij een dalend zuurstofgehalte neemt de respiratie af. We hebben de zogenaamde FQ=fermentatie quotiënt ontwikkeld.  We delen het  (kleiner wordende) zuurstof respiratie getal door de (stijgende) ethanol productie. Als de ondergrens wordt bereikt zal de FQ waarde snel toenemen. De FQ is hierdoor een duidelijke parameter op basis van meetgegevens die zijn vastgesteld met hoogwaardige techniek. Dit is belangrijk voor de betrouwbaarheid en nauwkeurigheid. Deze benadering met gebruikmaking van de zuurstof respiratie en de FQ is innoverend en nieuw voor de sector. Storex en EMS hebben hiervoor octrooi registratie gemaakt  in februari 2016. Met behulp van Crossroads2 willen we de volgende zaken ontwikkelen: duidelijk parameters voor de zuurstof respiratie en FQ  ontwikkelen en grenswaarden onderzoeken en vastleggen in een beslissingtabel voor de meest optimale DCS bewaring. -Dit  ook toepassen op andere fruitsoorten zoals kiwi en blauwe bes.  -De beslissingtabel is de basis voor verdere automatisering. Deze automatisering wordt verwacht als onderdeel van het DCS automatic systeem door de bewaarbedrijven. -Research en ontwikkeling om de kostprijs te verlagen van de analyser en de meetbox. Hiervoor moeten componenten en processen worden vernieuwd.  -De ontwikkeling van een ethanol tester ontwikkelen.  De ethanol tester bestaat uit 2 minikoelcellen waarin alle parameters voor temperatuur, O2 en CO2 regelbaar zijn. Op deze minicellen wordt het DCS Automatic systeem gemonteerd en kan los van de cel vol automatisch gedurende  2-3 weken bepaald worden waar de fermentatiegrens ligt. Fruitteeltbedrijven kunnen in eigen beheer met deze DCS techniek los van de koelcel een monster fruit testen en de grens van fermentatie vaststellen zonder dat de inhoud van de cel gevaar loopt voor productschade. De proeven worden uitgevoerd in samenwerking met 4 praktijk bedrijven in Vlaanderen en Zeeland, buro C.B.T.B in Leuven en FBR Wageningen. Voor de ontwikkeling van specifieke software voor de regeling van de CA techniek werken wij met een gespecialiseerd bedrijf uit Lier VL.</t>
  </si>
  <si>
    <t>PROJ-00678</t>
  </si>
  <si>
    <t>Optiflow: Optimale Flowmeters voor het efficient uitvoeren van ademhalingstherapie</t>
  </si>
  <si>
    <t>Zest</t>
  </si>
  <si>
    <t>Ekkersrijt 1208, 5692 AE</t>
  </si>
  <si>
    <t>http://www.zest-innovate.eu/</t>
  </si>
  <si>
    <t>Meer dan anderhalf miljoen Nederlanders en Vlamingen hebben een longziekte en de persoonlijke, maatschappelijke en economische impact van longziekten is groot. De jaarlijkse zorgkosten in Nederland en Vlaanderen voor longaandoeningen bedragen meer dan €4 miljard en de jaarlijkse arbeidsverzuimkosten ongeveer €2 miljard. Dit zal in de nabije toekomst nog sterk toenemen omdat een aantal longaandoeningen, zoals bijvoorbeeld COPD en astma sterk toeneemt. Zo voorspelt de Wereld Gezondheidsorganisatie dat COPD in 2030 wereldwijd de derde doodsoorzaak zal zijn. Bij obstructieve longaandoeningen, zoals bv. Cystic fibrosis,  ondergaan patiënten dagelijks een specifieke ademhalingskinesitherapeutische behandeling uit om slijmblokkades te verwijderen. Dit om verdere complicaties van de ziekte te voorkomen of vertragen. Daartegenover staat dat slechts de helft van de patiënten de therapie uitvoert volgens de aanbevelingen van de zorgverstrekker. De therapie is namelijk geestdodend en moeilijk aan te leren. Het is voor deze patiëntenpopulatie dat Zest Innovate, tesamen met een kennisinstelling en een softwarebedrijf uit belgie een technologisch therapeutisch hulpmiddel wil ontwikkelen voor het aanleren en efficiënt uitvoeren van ademhalingskinesitherapie in de thuissituatie, gekoppeld aan een stimulerend serious game. Omdat de doelgroep chronische patiënten betreft die de respiratoire tools dagelijks dienen te gebruiken, worden er erg hoge gebruikerseisen verwacht. We willen graag in een vroeg stadium komen tot bruikbare en realiseerbare gebruikersspecificaties. Daarnaast is de real life testomgeving met cystic fibrosis patiënten in Vlaanderen en Nederland essentieel om tot een bruikbaar en getest eindproduct te komen. Momenteel zijn er geen stimulerende, therapeutische tools voor ademhalingskinesitherapie beschikbaar met een feedbackmechanisme. Het introduceren van de beoogde tools binnen dit project zal er voor zorgen dat er, voor een groeiende markt van intelligente respiratoire devices, een heel nieuw ecosysteem ontstaat dat een economische meerwaarde in de regio creëert bij onder andere medische apparatenbouwers, sensor- en hardwarefabrikanten en gaming studios.Daarnaast zullen de resultaten van dit project, waarbij respiratoire patiënten trouwer, efficiënter, effectiever en zelfstandiger hun therapie kunnen uitvoeren in hun thuissituatie, een positieve bijdrage leveren aan de persoonlijke, economische en maatschappelijke impact van longziekten in het algemeen.</t>
  </si>
  <si>
    <t>PROJ-00684</t>
  </si>
</sst>
</file>

<file path=xl/styles.xml><?xml version="1.0" encoding="utf-8"?>
<styleSheet xmlns="http://schemas.openxmlformats.org/spreadsheetml/2006/main" xml:space="preserve">
  <numFmts count="7">
    <numFmt numFmtId="164" formatCode="_ [$€-2]\ * #,##0.00_ ;_ [$€-2]\ * \-#,##0.00_ ;_ [$€-2]\ * &quot;-&quot;??_ ;_ @_ "/>
    <numFmt numFmtId="165" formatCode="_ [$€-413]\ * #,##0.00_ ;_ [$€-413]\ * \-#,##0.00_ ;_ [$€-413]\ * &quot;-&quot;??_ ;_ @_ "/>
    <numFmt numFmtId="166" formatCode="#.#00"/>
    <numFmt numFmtId="167" formatCode="&quot;€&quot;\ #,##0"/>
    <numFmt numFmtId="168" formatCode="&quot;€&quot;\ #,##0.00;[Red]&quot;€&quot;\ \-#,##0.00"/>
    <numFmt numFmtId="169" formatCode="&quot;€&quot;\ #,##0.00"/>
    <numFmt numFmtId="170" formatCode="&quot;€&quot;\ #,##0;[Red]&quot;€&quot;\ \-#,##0"/>
  </numFmts>
  <fonts count="25">
    <font>
      <b val="0"/>
      <i val="0"/>
      <strike val="0"/>
      <u val="none"/>
      <sz val="11"/>
      <color rgb="FF000000"/>
      <name val="Calibri"/>
    </font>
    <font>
      <b val="1"/>
      <i val="0"/>
      <strike val="0"/>
      <u val="none"/>
      <sz val="11"/>
      <color rgb="FF000000"/>
      <name val="Calibri"/>
    </font>
    <font>
      <b val="0"/>
      <i val="0"/>
      <strike val="0"/>
      <u val="none"/>
      <sz val="11"/>
      <color rgb="FF70AD47"/>
      <name val="Calibri"/>
    </font>
    <font>
      <b val="0"/>
      <i val="0"/>
      <strike val="0"/>
      <u val="none"/>
      <sz val="11"/>
      <color rgb="FF222222"/>
      <name val="Calibri"/>
    </font>
    <font>
      <b val="0"/>
      <i val="0"/>
      <strike val="0"/>
      <u val="none"/>
      <sz val="11"/>
      <color rgb="FF2B2F30"/>
      <name val="Calibri"/>
    </font>
    <font>
      <b val="0"/>
      <i val="0"/>
      <strike val="0"/>
      <u val="single"/>
      <sz val="11"/>
      <color rgb="FF0563C1"/>
      <name val="Calibri"/>
    </font>
    <font>
      <b val="0"/>
      <i val="0"/>
      <strike val="0"/>
      <u val="none"/>
      <sz val="11"/>
      <color rgb="FF313131"/>
      <name val="Calibri"/>
    </font>
    <font>
      <b val="0"/>
      <i val="1"/>
      <strike val="0"/>
      <u val="none"/>
      <sz val="11"/>
      <color rgb="FF000000"/>
      <name val="Calibri"/>
    </font>
    <font>
      <b val="0"/>
      <i val="0"/>
      <strike val="0"/>
      <u val="none"/>
      <sz val="10"/>
      <color rgb="FF000000"/>
      <name val="Arial"/>
    </font>
    <font>
      <b val="0"/>
      <i val="0"/>
      <strike val="0"/>
      <u val="none"/>
      <sz val="10"/>
      <color rgb="FF000000"/>
      <name val="Calibri Light"/>
    </font>
    <font>
      <b val="1"/>
      <i val="0"/>
      <strike val="0"/>
      <u val="none"/>
      <sz val="10"/>
      <color rgb="FF000000"/>
      <name val="Calibri Light"/>
    </font>
    <font>
      <b val="0"/>
      <i val="0"/>
      <strike val="0"/>
      <u val="none"/>
      <sz val="10"/>
      <color rgb="FF70AD47"/>
      <name val="Calibri Light"/>
    </font>
    <font>
      <b val="0"/>
      <i val="0"/>
      <strike val="0"/>
      <u val="none"/>
      <sz val="11"/>
      <color rgb="FF000000"/>
      <name val="Calibri Light"/>
    </font>
    <font>
      <b val="0"/>
      <i val="0"/>
      <strike val="0"/>
      <u val="single"/>
      <sz val="10"/>
      <color rgb="FF0563C1"/>
      <name val="Calibri Light"/>
    </font>
    <font>
      <b val="0"/>
      <i val="0"/>
      <strike val="0"/>
      <u val="none"/>
      <sz val="10"/>
      <color rgb="FF000000"/>
      <name val="Calibri"/>
    </font>
    <font>
      <b val="0"/>
      <i val="0"/>
      <strike val="0"/>
      <u val="none"/>
      <sz val="11"/>
      <color rgb="FF444444"/>
      <name val="Calibri"/>
    </font>
    <font>
      <b val="0"/>
      <i val="0"/>
      <strike val="0"/>
      <u val="none"/>
      <sz val="11"/>
      <color rgb="FF262626"/>
      <name val="Calibri"/>
    </font>
    <font>
      <b val="0"/>
      <i val="0"/>
      <strike val="0"/>
      <u val="none"/>
      <sz val="11"/>
      <color rgb="FF333333"/>
      <name val="Calibri"/>
    </font>
    <font>
      <b val="0"/>
      <i val="0"/>
      <strike val="0"/>
      <u val="none"/>
      <sz val="11"/>
      <color rgb="FF000000"/>
      <name val="Segoe UI"/>
    </font>
    <font>
      <b val="0"/>
      <i val="0"/>
      <strike val="0"/>
      <u val="none"/>
      <sz val="11"/>
      <color rgb="FF1F497D"/>
      <name val="Calibri"/>
    </font>
    <font>
      <b val="0"/>
      <i val="0"/>
      <strike val="0"/>
      <u val="none"/>
      <sz val="11"/>
      <color rgb="FF262626"/>
      <name val="Segoe UI Light"/>
    </font>
    <font>
      <b val="0"/>
      <i val="0"/>
      <strike val="0"/>
      <u val="none"/>
      <sz val="11"/>
      <color rgb="FF444444"/>
      <name val="Segoe UI"/>
    </font>
    <font>
      <b val="0"/>
      <i val="0"/>
      <strike val="0"/>
      <u val="none"/>
      <sz val="10"/>
      <color rgb="FF444444"/>
      <name val="Segoe UI"/>
    </font>
    <font>
      <b val="0"/>
      <i val="0"/>
      <strike val="0"/>
      <u val="none"/>
      <sz val="11"/>
      <color rgb="FFFFC000"/>
      <name val="Calibri"/>
    </font>
    <font>
      <b val="0"/>
      <i val="0"/>
      <strike val="0"/>
      <u val="none"/>
      <sz val="12"/>
      <color rgb="FF333333"/>
      <name val="Arial"/>
    </font>
  </fonts>
  <fills count="5">
    <fill>
      <patternFill patternType="none"/>
    </fill>
    <fill>
      <patternFill patternType="gray125">
        <fgColor rgb="FFFFFFFF"/>
        <bgColor rgb="FF000000"/>
      </patternFill>
    </fill>
    <fill>
      <patternFill patternType="none"/>
    </fill>
    <fill>
      <patternFill patternType="solid">
        <fgColor rgb="FF8E98A5"/>
        <bgColor rgb="FFFFFFFF"/>
      </patternFill>
    </fill>
    <fill>
      <patternFill patternType="solid">
        <fgColor rgb="FFFFFFFF"/>
        <bgColor rgb="FFFFFFFF"/>
      </patternFill>
    </fill>
  </fills>
  <borders count="12">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rder>
    <border>
      <right style="thin">
        <color rgb="FF000000"/>
      </right>
      <top style="thin">
        <color rgb="FF000000"/>
      </top>
    </border>
    <border>
      <left style="thin">
        <color rgb="FF000000"/>
      </left>
      <bottom style="thin">
        <color rgb="FF000000"/>
      </bottom>
    </border>
    <border>
      <left style="thin">
        <color rgb="FF000000"/>
      </left>
    </border>
    <border>
      <top style="thin">
        <color rgb="FF000000"/>
      </top>
      <bottom style="thin">
        <color rgb="FF000000"/>
      </bottom>
    </border>
  </borders>
  <cellStyleXfs count="1">
    <xf numFmtId="0" fontId="0" fillId="0" borderId="0"/>
  </cellStyleXfs>
  <cellXfs count="515">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left" vertical="top" textRotation="0" wrapText="true" shrinkToFit="false"/>
    </xf>
    <xf xfId="0" fontId="1" numFmtId="0" fillId="3" borderId="2" applyFont="1" applyNumberFormat="0" applyFill="1" applyBorder="1" applyAlignment="1">
      <alignment horizontal="left" vertical="top" textRotation="0" wrapText="true" shrinkToFit="false"/>
    </xf>
    <xf xfId="0" fontId="1" numFmtId="0" fillId="3" borderId="1" applyFont="1" applyNumberFormat="0" applyFill="1" applyBorder="1" applyAlignment="1">
      <alignment horizontal="left" vertical="top" textRotation="0" wrapText="false" shrinkToFit="false"/>
    </xf>
    <xf xfId="0" fontId="1" numFmtId="14" fillId="3" borderId="1" applyFont="1" applyNumberFormat="1" applyFill="1" applyBorder="1" applyAlignment="1">
      <alignment horizontal="left" vertical="top" textRotation="0" wrapText="true" shrinkToFit="false"/>
    </xf>
    <xf xfId="0" fontId="1" numFmtId="10" fillId="3" borderId="1" applyFont="1" applyNumberFormat="1" applyFill="1" applyBorder="1" applyAlignment="1">
      <alignment horizontal="left" vertical="top" textRotation="0" wrapText="true" shrinkToFit="false"/>
    </xf>
    <xf xfId="0" fontId="1" numFmtId="0" fillId="3" borderId="3" applyFont="1" applyNumberFormat="0" applyFill="1"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true" shrinkToFit="false"/>
    </xf>
    <xf xfId="0" fontId="0" numFmtId="0" fillId="4" borderId="1" applyFont="0" applyNumberFormat="0" applyFill="1" applyBorder="1" applyAlignment="1">
      <alignment horizontal="left" vertical="top" textRotation="0" wrapText="false" shrinkToFit="false"/>
    </xf>
    <xf xfId="0" fontId="0" numFmtId="0" fillId="4" borderId="1" applyFont="0" applyNumberFormat="0" applyFill="1" applyBorder="1"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14" fillId="4" borderId="1" applyFont="0" applyNumberFormat="1" applyFill="1" applyBorder="1" applyAlignment="1">
      <alignment horizontal="left" vertical="top" textRotation="0" wrapText="true" shrinkToFit="false"/>
    </xf>
    <xf xfId="0" fontId="0" numFmtId="3" fillId="2" borderId="1" applyFont="0" applyNumberFormat="1" applyFill="0" applyBorder="1" applyAlignment="1">
      <alignment horizontal="left" vertical="top" textRotation="0" wrapText="false" shrinkToFit="false"/>
    </xf>
    <xf xfId="0" fontId="0" numFmtId="10" fillId="2" borderId="1" applyFont="0" applyNumberFormat="1" applyFill="0" applyBorder="1" applyAlignment="1">
      <alignment horizontal="left" vertical="top" textRotation="0" wrapText="false" shrinkToFit="false"/>
    </xf>
    <xf xfId="0" fontId="0" numFmtId="3" fillId="4" borderId="1" applyFont="0" applyNumberFormat="1" applyFill="1" applyBorder="1" applyAlignment="1">
      <alignment horizontal="left" vertical="top" textRotation="0" wrapText="false" shrinkToFit="false"/>
    </xf>
    <xf xfId="0" fontId="0" numFmtId="3" fillId="2" borderId="3"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0" numFmtId="14" fillId="2" borderId="0" applyFont="0" applyNumberFormat="1" applyFill="0" applyBorder="0" applyAlignment="1">
      <alignment horizontal="left" vertical="top" textRotation="0" wrapText="false" shrinkToFit="false"/>
    </xf>
    <xf xfId="0" fontId="0" numFmtId="16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0" numFmtId="165" fillId="2" borderId="1" applyFont="0" applyNumberFormat="1" applyFill="0" applyBorder="1" applyAlignment="1">
      <alignment horizontal="left" vertical="top" textRotation="0" wrapText="false" shrinkToFit="false"/>
    </xf>
    <xf xfId="0" fontId="0" numFmtId="165" fillId="2" borderId="3" applyFont="0" applyNumberFormat="1" applyFill="0" applyBorder="1" applyAlignment="1">
      <alignment horizontal="left" vertical="top" textRotation="0" wrapText="false" shrinkToFit="false"/>
    </xf>
    <xf xfId="0" fontId="0" numFmtId="165" fillId="2" borderId="1" applyFont="0" applyNumberFormat="1" applyFill="0" applyBorder="1" applyAlignment="1">
      <alignment horizontal="left" vertical="top" textRotation="0" wrapText="false" shrinkToFit="false"/>
    </xf>
    <xf xfId="0" fontId="0" numFmtId="165" fillId="2" borderId="3"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4" applyFont="0" applyNumberFormat="0"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0" numFmtId="0" fillId="2" borderId="5" applyFont="0"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true" shrinkToFit="false"/>
    </xf>
    <xf xfId="0" fontId="0" numFmtId="165" fillId="2" borderId="1" applyFont="0" applyNumberFormat="1" applyFill="0" applyBorder="1" applyAlignment="1">
      <alignment horizontal="left" vertical="top" textRotation="0" wrapText="true" shrinkToFit="false"/>
    </xf>
    <xf xfId="0" fontId="0" numFmtId="164" fillId="2" borderId="4" applyFont="0" applyNumberFormat="1" applyFill="0" applyBorder="1" applyAlignment="1">
      <alignment horizontal="left" vertical="top" textRotation="0" wrapText="false" shrinkToFit="false"/>
    </xf>
    <xf xfId="0" fontId="0" numFmtId="164" fillId="2" borderId="4" applyFont="0" applyNumberFormat="1" applyFill="0" applyBorder="1" applyAlignment="1">
      <alignment horizontal="left" vertical="top" textRotation="0" wrapText="false" shrinkToFit="false"/>
    </xf>
    <xf xfId="0" fontId="0" numFmtId="9" fillId="2" borderId="6" applyFont="0" applyNumberFormat="1" applyFill="0" applyBorder="1" applyAlignment="1">
      <alignment horizontal="left" vertical="top" textRotation="0" wrapText="false" shrinkToFit="false"/>
    </xf>
    <xf xfId="0" fontId="0" numFmtId="165" fillId="2" borderId="6" applyFont="0" applyNumberFormat="1" applyFill="0" applyBorder="1" applyAlignment="1">
      <alignment horizontal="left" vertical="top" textRotation="0" wrapText="false" shrinkToFit="false"/>
    </xf>
    <xf xfId="0" fontId="0" numFmtId="165" fillId="2" borderId="0" applyFont="0" applyNumberFormat="1" applyFill="0" applyBorder="0" applyAlignment="1">
      <alignment horizontal="left" vertical="top" textRotation="0" wrapText="false" shrinkToFit="false"/>
    </xf>
    <xf xfId="0" fontId="0" numFmtId="165" fillId="2" borderId="7" applyFont="0" applyNumberFormat="1" applyFill="0" applyBorder="1" applyAlignment="1">
      <alignment horizontal="left" vertical="top" textRotation="0" wrapText="false" shrinkToFit="false"/>
    </xf>
    <xf xfId="0" fontId="0" numFmtId="0" fillId="2" borderId="7" applyFont="0" applyNumberFormat="0"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0" numFmtId="164" fillId="2" borderId="6" applyFont="0" applyNumberFormat="1" applyFill="0" applyBorder="1" applyAlignment="1">
      <alignment horizontal="left" vertical="top" textRotation="0" wrapText="false" shrinkToFit="false"/>
    </xf>
    <xf xfId="0" fontId="0" numFmtId="9" fillId="2" borderId="7" applyFont="0" applyNumberFormat="1" applyFill="0" applyBorder="1" applyAlignment="1">
      <alignment horizontal="left" vertical="top" textRotation="0" wrapText="false" shrinkToFit="false"/>
    </xf>
    <xf xfId="0" fontId="0" numFmtId="0" fillId="2" borderId="8"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14" fillId="2" borderId="7"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44" fillId="2" borderId="4" applyFont="0" applyNumberFormat="1" applyFill="0" applyBorder="1" applyAlignment="1">
      <alignment horizontal="left" vertical="top" textRotation="0" wrapText="false" shrinkToFit="false"/>
    </xf>
    <xf xfId="0" fontId="0" numFmtId="166" fillId="2" borderId="1" applyFont="0" applyNumberFormat="1" applyFill="0" applyBorder="1" applyAlignment="1">
      <alignment horizontal="left" vertical="top" textRotation="0" wrapText="false" shrinkToFit="false"/>
    </xf>
    <xf xfId="0" fontId="0" numFmtId="9" fillId="2" borderId="4" applyFont="0" applyNumberFormat="1" applyFill="0" applyBorder="1" applyAlignment="1">
      <alignment horizontal="left" vertical="top" textRotation="0" wrapText="false" shrinkToFit="false"/>
    </xf>
    <xf xfId="0" fontId="0" numFmtId="44" fillId="2" borderId="7" applyFont="0" applyNumberFormat="1" applyFill="0" applyBorder="1" applyAlignment="1">
      <alignment horizontal="left" vertical="top" textRotation="0" wrapText="false" shrinkToFit="false"/>
    </xf>
    <xf xfId="0" fontId="0" numFmtId="44" fillId="2" borderId="0" applyFont="0" applyNumberFormat="1" applyFill="0" applyBorder="0" applyAlignment="1">
      <alignment horizontal="left" vertical="top" textRotation="0" wrapText="false" shrinkToFit="false"/>
    </xf>
    <xf xfId="0" fontId="0" numFmtId="0" fillId="2" borderId="7"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14" fillId="2" borderId="2"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true" shrinkToFit="false"/>
    </xf>
    <xf xfId="0" fontId="0" quotePrefix="1" numFmtId="0" fillId="2" borderId="1" applyFont="0" applyNumberFormat="0" applyFill="0" applyBorder="1" applyAlignment="1">
      <alignment horizontal="left" vertical="top" textRotation="0" wrapText="true" shrinkToFit="false"/>
    </xf>
    <xf xfId="0" fontId="0" numFmtId="0" fillId="2" borderId="4" applyFont="0" applyNumberFormat="0" applyFill="0" applyBorder="1" applyAlignment="1">
      <alignment horizontal="left" vertical="top" textRotation="0" wrapText="true" shrinkToFit="false"/>
    </xf>
    <xf xfId="0" fontId="0" numFmtId="165" fillId="2" borderId="4"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0" numFmtId="14" fillId="2" borderId="0" applyFont="0" applyNumberFormat="1" applyFill="0" applyBorder="0" applyAlignment="1">
      <alignment horizontal="left" vertical="top" textRotation="0" wrapText="false" shrinkToFit="false"/>
    </xf>
    <xf xfId="0" fontId="0" numFmtId="0" fillId="2" borderId="0" applyFont="0" applyNumberFormat="0" applyFill="0" applyBorder="0" applyAlignment="1">
      <alignment horizontal="left" vertical="top" textRotation="0" wrapText="true" shrinkToFit="false"/>
    </xf>
    <xf xfId="0" fontId="0" numFmtId="14" fillId="4" borderId="6" applyFont="0" applyNumberFormat="1" applyFill="1" applyBorder="1" applyAlignment="1">
      <alignment horizontal="left" vertical="top" textRotation="0" wrapText="true" shrinkToFit="false"/>
    </xf>
    <xf xfId="0" fontId="0" numFmtId="165" fillId="2" borderId="9" applyFont="0" applyNumberFormat="1" applyFill="0" applyBorder="1" applyAlignment="1">
      <alignment horizontal="left" vertical="top" textRotation="0" wrapText="false" shrinkToFit="false"/>
    </xf>
    <xf xfId="0" fontId="0" numFmtId="165" fillId="2" borderId="4" applyFont="0" applyNumberFormat="1" applyFill="0" applyBorder="1" applyAlignment="1">
      <alignment horizontal="left" vertical="top" textRotation="0" wrapText="false" shrinkToFit="false"/>
    </xf>
    <xf xfId="0" fontId="0" numFmtId="44" fillId="2" borderId="6" applyFont="0" applyNumberFormat="1" applyFill="0" applyBorder="1" applyAlignment="1">
      <alignment horizontal="left" vertical="top" textRotation="0" wrapText="false" shrinkToFit="false"/>
    </xf>
    <xf xfId="0" fontId="0" numFmtId="44" fillId="2" borderId="2"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1" numFmtId="0" fillId="3" borderId="1" applyFont="1" applyNumberFormat="0" applyFill="1" applyBorder="1" applyAlignment="1">
      <alignment horizontal="left" vertical="top" textRotation="0" wrapText="true" shrinkToFit="false"/>
    </xf>
    <xf xfId="0" fontId="1" numFmtId="0" fillId="3" borderId="1" applyFont="1" applyNumberFormat="0" applyFill="1" applyBorder="1" applyAlignment="1">
      <alignment horizontal="left" vertical="top" textRotation="0" wrapText="true" shrinkToFit="false"/>
    </xf>
    <xf xfId="0" fontId="1" numFmtId="14" fillId="3" borderId="1" applyFont="1" applyNumberFormat="1" applyFill="1" applyBorder="1" applyAlignment="1">
      <alignment horizontal="left" vertical="top" textRotation="0" wrapText="true" shrinkToFit="false"/>
    </xf>
    <xf xfId="0" fontId="1" numFmtId="10" fillId="3" borderId="1" applyFont="1" applyNumberFormat="1" applyFill="1"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0" fillId="4" borderId="1" applyFont="0" applyNumberFormat="0" applyFill="1" applyBorder="1" applyAlignment="1">
      <alignment horizontal="left" vertical="top" textRotation="0" wrapText="false" shrinkToFit="false"/>
    </xf>
    <xf xfId="0" fontId="0" numFmtId="0" fillId="4" borderId="1" applyFont="0" applyNumberFormat="0" applyFill="1" applyBorder="1" applyAlignment="1">
      <alignment horizontal="left" vertical="top" textRotation="0" wrapText="true" shrinkToFit="false"/>
    </xf>
    <xf xfId="0" fontId="0" numFmtId="14" fillId="4" borderId="1" applyFont="0" applyNumberFormat="1" applyFill="1" applyBorder="1" applyAlignment="1">
      <alignment horizontal="left" vertical="top" textRotation="0" wrapText="true" shrinkToFit="false"/>
    </xf>
    <xf xfId="0" fontId="0" numFmtId="44" fillId="2" borderId="1" applyFont="0" applyNumberFormat="1" applyFill="0" applyBorder="1" applyAlignment="1">
      <alignment horizontal="left" vertical="top" textRotation="0" wrapText="false" shrinkToFit="false"/>
    </xf>
    <xf xfId="0" fontId="0" numFmtId="10" fillId="2" borderId="1" applyFont="0" applyNumberFormat="1" applyFill="0" applyBorder="1" applyAlignment="1">
      <alignment horizontal="left" vertical="top" textRotation="0" wrapText="false" shrinkToFit="false"/>
    </xf>
    <xf xfId="0" fontId="0" numFmtId="44" fillId="4" borderId="1" applyFont="0" applyNumberFormat="1" applyFill="1" applyBorder="1" applyAlignment="1">
      <alignment horizontal="left" vertical="top" textRotation="0" wrapText="false" shrinkToFit="false"/>
    </xf>
    <xf xfId="0" fontId="2" numFmtId="0" fillId="2" borderId="1" applyFont="1"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true" shrinkToFit="false"/>
    </xf>
    <xf xfId="0" fontId="3" numFmtId="0" fillId="2" borderId="1" applyFont="1"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0" applyFont="0" applyNumberFormat="0" applyFill="0" applyBorder="0" applyAlignment="1">
      <alignment horizontal="general"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true" shrinkToFit="false"/>
    </xf>
    <xf xfId="0" fontId="0" numFmtId="10" fillId="2" borderId="1" applyFont="0" applyNumberFormat="1" applyFill="0" applyBorder="1" applyAlignment="1">
      <alignment horizontal="left" vertical="top" textRotation="0" wrapText="false" shrinkToFit="false"/>
    </xf>
    <xf xfId="0" fontId="4" numFmtId="0" fillId="2" borderId="1" applyFont="1" applyNumberFormat="0" applyFill="0" applyBorder="1" applyAlignment="1">
      <alignment horizontal="left" vertical="top" textRotation="0" wrapText="true" shrinkToFit="false"/>
    </xf>
    <xf xfId="0" fontId="3" numFmtId="0" fillId="2" borderId="1" applyFont="1"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true" shrinkToFit="false"/>
    </xf>
    <xf xfId="0" fontId="0" numFmtId="14" fillId="2" borderId="1" applyFont="0" applyNumberFormat="1" applyFill="0" applyBorder="1" applyAlignment="1">
      <alignment horizontal="general" vertical="top" textRotation="0" wrapText="true" shrinkToFit="false"/>
    </xf>
    <xf xfId="0" fontId="0" numFmtId="9"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quotePrefix="1" numFmtId="0" fillId="2" borderId="1" applyFont="0"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0">
      <alignment horizontal="general" vertical="bottom" textRotation="0" wrapText="false" shrinkToFit="false"/>
    </xf>
    <xf xfId="0" fontId="0" numFmtId="14"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1" applyFont="0" applyNumberFormat="0" applyFill="0" applyBorder="1" applyAlignment="1">
      <alignment horizontal="general" vertical="top" textRotation="0" wrapText="true" shrinkToFit="false"/>
    </xf>
    <xf xfId="0" fontId="5" numFmtId="0" fillId="2" borderId="1" applyFont="1" applyNumberFormat="0" applyFill="0" applyBorder="1" applyAlignment="1">
      <alignment horizontal="left" vertical="top" textRotation="0" wrapText="false" shrinkToFit="false"/>
    </xf>
    <xf xfId="0" fontId="0" numFmtId="44" fillId="2" borderId="1" applyFont="0" applyNumberFormat="1" applyFill="0" applyBorder="1" applyAlignment="0">
      <alignment horizontal="general" vertical="bottom" textRotation="0" wrapText="false" shrinkToFit="false"/>
    </xf>
    <xf xfId="0" fontId="0" quotePrefix="1"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true" shrinkToFit="false"/>
    </xf>
    <xf xfId="0" fontId="0" numFmtId="14" fillId="4" borderId="1" applyFont="0" applyNumberFormat="1" applyFill="1" applyBorder="1" applyAlignment="1">
      <alignment horizontal="general" vertical="top" textRotation="0" wrapText="true" shrinkToFit="false"/>
    </xf>
    <xf xfId="0" fontId="0" numFmtId="44" fillId="2" borderId="1" applyFont="0" applyNumberFormat="1" applyFill="0" applyBorder="1" applyAlignment="1">
      <alignment horizontal="general" vertical="top" textRotation="0" wrapText="false" shrinkToFit="false"/>
    </xf>
    <xf xfId="0" fontId="0" numFmtId="10" fillId="2" borderId="1" applyFont="0" applyNumberFormat="1" applyFill="0" applyBorder="1" applyAlignment="1">
      <alignment horizontal="general" vertical="top" textRotation="0" wrapText="false" shrinkToFit="false"/>
    </xf>
    <xf xfId="0" fontId="0" numFmtId="44" fillId="4" borderId="1" applyFont="0" applyNumberFormat="1" applyFill="1"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4" borderId="1" applyFont="0" applyNumberFormat="0" applyFill="1" applyBorder="1" applyAlignment="1">
      <alignment horizontal="general" vertical="top" textRotation="0" wrapText="false" shrinkToFit="false"/>
    </xf>
    <xf xfId="0" fontId="0" numFmtId="0" fillId="4" borderId="1" applyFont="0" applyNumberFormat="0" applyFill="1"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true" shrinkToFit="false"/>
    </xf>
    <xf xfId="0" fontId="0" numFmtId="0" fillId="4" borderId="1" applyFont="0" applyNumberFormat="0" applyFill="1" applyBorder="1" applyAlignment="1">
      <alignment horizontal="general" vertical="top" textRotation="0" wrapText="false" shrinkToFit="false"/>
    </xf>
    <xf xfId="0" fontId="0" numFmtId="14" fillId="4" borderId="1" applyFont="0" applyNumberFormat="1" applyFill="1" applyBorder="1" applyAlignment="1">
      <alignment horizontal="general" vertical="top" textRotation="0" wrapText="true" shrinkToFit="false"/>
    </xf>
    <xf xfId="0" fontId="0" numFmtId="44" fillId="4" borderId="1" applyFont="0" applyNumberFormat="1" applyFill="1" applyBorder="1" applyAlignment="1">
      <alignment horizontal="general" vertical="top" textRotation="0" wrapText="false" shrinkToFit="false"/>
    </xf>
    <xf xfId="0" fontId="0" numFmtId="10" fillId="2" borderId="1" applyFont="0" applyNumberFormat="1" applyFill="0" applyBorder="1" applyAlignment="1">
      <alignment horizontal="general" vertical="top" textRotation="0" wrapText="false" shrinkToFit="false"/>
    </xf>
    <xf xfId="0" fontId="0" numFmtId="44" fillId="2" borderId="1" applyFont="0" applyNumberFormat="1" applyFill="0" applyBorder="1" applyAlignment="1">
      <alignment horizontal="general" vertical="top" textRotation="0" wrapText="false" shrinkToFit="false"/>
    </xf>
    <xf xfId="0" fontId="0" numFmtId="0" fillId="2" borderId="7" applyFont="0" applyNumberFormat="0" applyFill="0" applyBorder="1" applyAlignment="1">
      <alignment horizontal="general" vertical="top" textRotation="0" wrapText="false" shrinkToFit="false"/>
    </xf>
    <xf xfId="0" fontId="0" numFmtId="0" fillId="2" borderId="3" applyFont="0" applyNumberFormat="0" applyFill="0" applyBorder="1" applyAlignment="1">
      <alignment horizontal="general" vertical="top" textRotation="0" wrapText="false" shrinkToFit="false"/>
    </xf>
    <xf xfId="0" fontId="0" numFmtId="0" fillId="2" borderId="2" applyFont="0" applyNumberFormat="0" applyFill="0" applyBorder="1" applyAlignment="1">
      <alignment horizontal="general" vertical="top" textRotation="0" wrapText="true" shrinkToFit="false"/>
    </xf>
    <xf xfId="0" fontId="0" numFmtId="0" fillId="2" borderId="6" applyFont="0" applyNumberFormat="0" applyFill="0" applyBorder="1" applyAlignment="1">
      <alignment horizontal="general" vertical="top" textRotation="0" wrapText="true" shrinkToFit="false"/>
    </xf>
    <xf xfId="0" fontId="0" numFmtId="0" fillId="2" borderId="7"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false" shrinkToFit="false"/>
    </xf>
    <xf xfId="0" fontId="0" numFmtId="14" fillId="2" borderId="1" applyFont="0" applyNumberFormat="1" applyFill="0" applyBorder="1" applyAlignment="1">
      <alignment horizontal="general" vertical="top" textRotation="0" wrapText="true" shrinkToFit="false"/>
    </xf>
    <xf xfId="0" fontId="0" numFmtId="10" fillId="2" borderId="1" applyFont="0" applyNumberFormat="1" applyFill="0"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false" shrinkToFit="false"/>
    </xf>
    <xf xfId="0" fontId="0" numFmtId="0" fillId="4" borderId="0" applyFont="0" applyNumberFormat="0" applyFill="1" applyBorder="0" applyAlignment="1">
      <alignment horizontal="general" vertical="top" textRotation="0" wrapText="true" shrinkToFit="false"/>
    </xf>
    <xf xfId="0" fontId="3" numFmtId="0" fillId="2" borderId="1" applyFont="1" applyNumberFormat="0" applyFill="0" applyBorder="1" applyAlignment="1">
      <alignment horizontal="general" vertical="top" textRotation="0" wrapText="false" shrinkToFit="false"/>
    </xf>
    <xf xfId="0" fontId="6" numFmtId="0" fillId="2" borderId="1" applyFont="1" applyNumberFormat="0" applyFill="0"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true" shrinkToFit="false"/>
    </xf>
    <xf xfId="0" fontId="0" numFmtId="14" fillId="2" borderId="1" applyFont="0" applyNumberFormat="1" applyFill="0" applyBorder="1" applyAlignment="1">
      <alignment horizontal="general" vertical="top" textRotation="0" wrapText="false" shrinkToFit="false"/>
    </xf>
    <xf xfId="0" fontId="0" numFmtId="9" fillId="2" borderId="1" applyFont="0" applyNumberFormat="1" applyFill="0" applyBorder="1" applyAlignment="1">
      <alignment horizontal="general" vertical="top" textRotation="0" wrapText="false" shrinkToFit="false"/>
    </xf>
    <xf xfId="0" fontId="0" numFmtId="49" fillId="2" borderId="1" applyFont="0" applyNumberFormat="1" applyFill="0" applyBorder="1" applyAlignment="1">
      <alignment horizontal="general" vertical="top" textRotation="0" wrapText="false" shrinkToFit="false"/>
    </xf>
    <xf xfId="0" fontId="3" numFmtId="0" fillId="2" borderId="1" applyFont="1" applyNumberFormat="0" applyFill="0" applyBorder="1" applyAlignment="1">
      <alignment horizontal="general" vertical="top" textRotation="0" wrapText="true" shrinkToFit="false"/>
    </xf>
    <xf xfId="0" fontId="0" numFmtId="9" fillId="2" borderId="1" applyFont="0" applyNumberFormat="1" applyFill="0" applyBorder="1" applyAlignment="1">
      <alignment horizontal="general" vertical="top" textRotation="0" wrapText="false" shrinkToFit="false"/>
    </xf>
    <xf xfId="0" fontId="0" numFmtId="167" fillId="2" borderId="1" applyFont="0" applyNumberFormat="1" applyFill="0" applyBorder="1" applyAlignment="1">
      <alignment horizontal="general" vertical="top" textRotation="0" wrapText="true" shrinkToFit="false"/>
    </xf>
    <xf xfId="0" fontId="0" numFmtId="9" fillId="2" borderId="1" applyFont="0" applyNumberFormat="1" applyFill="0" applyBorder="1" applyAlignment="1">
      <alignment horizontal="general" vertical="top" textRotation="0" wrapText="true" shrinkToFit="false"/>
    </xf>
    <xf xfId="0" fontId="0" numFmtId="44" fillId="2" borderId="1" applyFont="0" applyNumberFormat="1" applyFill="0" applyBorder="1" applyAlignment="1">
      <alignment horizontal="general" vertical="top" textRotation="0" wrapText="true" shrinkToFit="false"/>
    </xf>
    <xf xfId="0" fontId="0" numFmtId="14" fillId="2" borderId="1" applyFont="0" applyNumberFormat="1" applyFill="0" applyBorder="1" applyAlignment="1">
      <alignment horizontal="general" vertical="top" textRotation="0" wrapText="false" shrinkToFit="false"/>
    </xf>
    <xf xfId="0" fontId="0" numFmtId="44"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bottom" textRotation="0" wrapText="true" shrinkToFit="false"/>
    </xf>
    <xf xfId="0" fontId="0" numFmtId="0" fillId="2" borderId="6" applyFont="0" applyNumberFormat="0" applyFill="0" applyBorder="1" applyAlignment="1">
      <alignment horizontal="general" vertical="top" textRotation="0" wrapText="false" shrinkToFit="false"/>
    </xf>
    <xf xfId="0" fontId="0" numFmtId="0" fillId="2" borderId="3" applyFont="0" applyNumberFormat="0" applyFill="0" applyBorder="1" applyAlignment="1">
      <alignment horizontal="general" vertical="top" textRotation="0" wrapText="false" shrinkToFit="false"/>
    </xf>
    <xf xfId="0" fontId="0" numFmtId="0" fillId="2" borderId="3" applyFont="0" applyNumberFormat="0" applyFill="0" applyBorder="1" applyAlignment="1">
      <alignment horizontal="left" vertical="top" textRotation="0" wrapText="false" shrinkToFit="false"/>
    </xf>
    <xf xfId="0" fontId="0" numFmtId="0" fillId="2" borderId="3" applyFont="0" applyNumberFormat="0" applyFill="0" applyBorder="1" applyAlignment="1">
      <alignment horizontal="left" vertical="top" textRotation="0" wrapText="false" shrinkToFit="false"/>
    </xf>
    <xf xfId="0" fontId="0" numFmtId="0" fillId="2" borderId="10" applyFont="0" applyNumberFormat="0" applyFill="0" applyBorder="1" applyAlignment="1">
      <alignment horizontal="general" vertical="top" textRotation="0" wrapText="false" shrinkToFit="false"/>
    </xf>
    <xf xfId="0" fontId="0" numFmtId="0" fillId="2" borderId="6"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general" vertical="top" textRotation="0" wrapText="true" shrinkToFit="false"/>
    </xf>
    <xf xfId="0" fontId="0" numFmtId="0" fillId="2" borderId="2" applyFont="0" applyNumberFormat="0" applyFill="0" applyBorder="1" applyAlignment="1">
      <alignment horizontal="general" vertical="top" textRotation="0" wrapText="true" shrinkToFit="false"/>
    </xf>
    <xf xfId="0" fontId="0" numFmtId="0" fillId="2" borderId="2" applyFont="0" applyNumberFormat="0" applyFill="0" applyBorder="1" applyAlignment="1">
      <alignment horizontal="general" vertical="top" textRotation="0" wrapText="false" shrinkToFit="false"/>
    </xf>
    <xf xfId="0" fontId="0" numFmtId="0" fillId="2" borderId="2" applyFont="0" applyNumberFormat="0"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0" fillId="2" borderId="0" applyFont="0" applyNumberFormat="0" applyFill="0" applyBorder="0" applyAlignment="1">
      <alignment horizontal="general" vertical="top" textRotation="0" wrapText="true" shrinkToFit="false"/>
    </xf>
    <xf xfId="0" fontId="0" numFmtId="0" fillId="2" borderId="4" applyFont="0" applyNumberFormat="0" applyFill="0" applyBorder="1" applyAlignment="1">
      <alignment horizontal="left" vertical="top" textRotation="0" wrapText="true" shrinkToFit="false"/>
    </xf>
    <xf xfId="0" fontId="0" numFmtId="0" fillId="2" borderId="4" applyFont="0" applyNumberFormat="0"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5" numFmtId="0" fillId="2" borderId="1" applyFont="1" applyNumberFormat="0" applyFill="0" applyBorder="1" applyAlignment="0">
      <alignment horizontal="general" vertical="bottom" textRotation="0" wrapText="false" shrinkToFit="false"/>
    </xf>
    <xf xfId="0" fontId="5" numFmtId="0" fillId="2" borderId="0" applyFont="1" applyNumberFormat="0" applyFill="0" applyBorder="0" applyAlignment="1">
      <alignment horizontal="general" vertical="top" textRotation="0" wrapText="false" shrinkToFit="false"/>
    </xf>
    <xf xfId="0" fontId="0" numFmtId="0" fillId="2" borderId="0" applyFont="0" applyNumberFormat="0" applyFill="0" applyBorder="0" applyAlignment="1">
      <alignment horizontal="general" vertical="top" textRotation="0" wrapText="true" shrinkToFit="false"/>
    </xf>
    <xf xfId="0" fontId="0" numFmtId="0" fillId="4" borderId="6" applyFont="0" applyNumberFormat="0" applyFill="1" applyBorder="1" applyAlignment="1">
      <alignment horizontal="general" vertical="top" textRotation="0" wrapText="true" shrinkToFit="false"/>
    </xf>
    <xf xfId="0" fontId="0" numFmtId="44" fillId="2" borderId="0" applyFont="0" applyNumberFormat="1" applyFill="0" applyBorder="0" applyAlignment="1">
      <alignment horizontal="general" vertical="top" textRotation="0" wrapText="false" shrinkToFit="false"/>
    </xf>
    <xf xfId="0" fontId="0" numFmtId="49" fillId="2" borderId="4" applyFont="0" applyNumberFormat="1"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5" numFmtId="0" fillId="2" borderId="1" applyFont="1" applyNumberFormat="0" applyFill="0" applyBorder="1" applyAlignment="1">
      <alignment horizontal="left" vertical="top" textRotation="0" wrapText="true" shrinkToFit="false"/>
    </xf>
    <xf xfId="0" fontId="0" numFmtId="49" fillId="2" borderId="1" applyFont="0" applyNumberFormat="1" applyFill="0" applyBorder="1" applyAlignment="0">
      <alignment horizontal="general" vertical="bottom" textRotation="0" wrapText="false" shrinkToFit="false"/>
    </xf>
    <xf xfId="0" fontId="0" numFmtId="49" fillId="4" borderId="1" applyFont="0" applyNumberFormat="1" applyFill="1" applyBorder="1" applyAlignment="0">
      <alignment horizontal="general" vertical="bottom" textRotation="0" wrapText="false" shrinkToFit="false"/>
    </xf>
    <xf xfId="0" fontId="0" numFmtId="49" fillId="2" borderId="1" applyFont="0" applyNumberFormat="1" applyFill="0" applyBorder="1" applyAlignment="0">
      <alignment horizontal="general" vertical="bottom" textRotation="0" wrapText="false" shrinkToFit="false"/>
    </xf>
    <xf xfId="0" fontId="0" numFmtId="14" fillId="2" borderId="1" applyFont="0" applyNumberFormat="1" applyFill="0" applyBorder="1" applyAlignment="0">
      <alignment horizontal="general" vertical="bottom" textRotation="0" wrapText="false" shrinkToFit="false"/>
    </xf>
    <xf xfId="0" fontId="0" numFmtId="4" fillId="2" borderId="1" applyFont="0" applyNumberFormat="1" applyFill="0" applyBorder="1" applyAlignment="0">
      <alignment horizontal="general" vertical="bottom" textRotation="0" wrapText="false" shrinkToFit="false"/>
    </xf>
    <xf xfId="0" fontId="0" numFmtId="9" fillId="2" borderId="1" applyFont="0" applyNumberFormat="1" applyFill="0" applyBorder="1" applyAlignment="0">
      <alignment horizontal="general" vertical="bottom" textRotation="0" wrapText="false" shrinkToFit="false"/>
    </xf>
    <xf xfId="0" fontId="0" numFmtId="4" fillId="2" borderId="1" applyFont="0" applyNumberFormat="1" applyFill="0" applyBorder="1" applyAlignment="0">
      <alignment horizontal="general" vertical="bottom" textRotation="0" wrapText="false" shrinkToFit="false"/>
    </xf>
    <xf xfId="0" fontId="5" numFmtId="0" fillId="2" borderId="1" applyFont="1" applyNumberFormat="0" applyFill="0" applyBorder="1" applyAlignment="0">
      <alignment horizontal="general" vertical="bottom" textRotation="0" wrapText="false" shrinkToFit="false"/>
    </xf>
    <xf xfId="0" fontId="0" numFmtId="4" fillId="2" borderId="1" applyFont="0" applyNumberFormat="1" applyFill="0" applyBorder="1" applyAlignment="0">
      <alignment horizontal="general" vertical="bottom" textRotation="0" wrapText="false" shrinkToFit="false"/>
    </xf>
    <xf xfId="0" fontId="1" numFmtId="3" fillId="3" borderId="1" applyFont="1" applyNumberFormat="1" applyFill="1" applyBorder="1" applyAlignment="1">
      <alignment horizontal="left" vertical="top" textRotation="0" wrapText="true" shrinkToFit="false"/>
    </xf>
    <xf xfId="0" fontId="0" numFmtId="3" fillId="2" borderId="1" applyFont="0" applyNumberFormat="1" applyFill="0" applyBorder="1" applyAlignment="1">
      <alignment horizontal="left" vertical="top" textRotation="0" wrapText="false" shrinkToFit="false"/>
    </xf>
    <xf xfId="0" fontId="0" numFmtId="3" fillId="2" borderId="1" applyFont="0" applyNumberFormat="1" applyFill="0" applyBorder="1" applyAlignment="1">
      <alignment horizontal="general" vertical="top" textRotation="0" wrapText="false" shrinkToFit="false"/>
    </xf>
    <xf xfId="0" fontId="0" numFmtId="3" fillId="4" borderId="1" applyFont="0" applyNumberFormat="1" applyFill="1" applyBorder="1" applyAlignment="1">
      <alignment horizontal="general" vertical="top" textRotation="0" wrapText="false" shrinkToFit="false"/>
    </xf>
    <xf xfId="0" fontId="0" numFmtId="3" fillId="4" borderId="1" applyFont="0" applyNumberFormat="1" applyFill="1" applyBorder="1" applyAlignment="1">
      <alignment horizontal="left" vertical="top" textRotation="0" wrapText="false" shrinkToFit="false"/>
    </xf>
    <xf xfId="0" fontId="0" numFmtId="3" fillId="2" borderId="6" applyFont="0" applyNumberFormat="1" applyFill="0" applyBorder="1" applyAlignment="1">
      <alignment horizontal="general" vertical="top" textRotation="0" wrapText="false" shrinkToFit="false"/>
    </xf>
    <xf xfId="0" fontId="0" numFmtId="3" fillId="2" borderId="1" applyFont="0" applyNumberFormat="1" applyFill="0" applyBorder="1" applyAlignment="1">
      <alignment horizontal="left" vertical="top" textRotation="0" wrapText="false" shrinkToFit="false"/>
    </xf>
    <xf xfId="0" fontId="0" numFmtId="3" fillId="2" borderId="1" applyFont="0" applyNumberFormat="1" applyFill="0" applyBorder="1" applyAlignment="1">
      <alignment horizontal="left" vertical="top" textRotation="0" wrapText="false" shrinkToFit="false"/>
    </xf>
    <xf xfId="0" fontId="0" numFmtId="3" fillId="2" borderId="1" applyFont="0" applyNumberFormat="1" applyFill="0" applyBorder="1" applyAlignment="1">
      <alignment horizontal="general" vertical="top" textRotation="0" wrapText="false" shrinkToFit="false"/>
    </xf>
    <xf xfId="0" fontId="0" numFmtId="3" fillId="2" borderId="1" applyFont="0" applyNumberFormat="1" applyFill="0" applyBorder="1" applyAlignment="1">
      <alignment horizontal="general" vertical="top" textRotation="0" wrapText="true" shrinkToFit="false"/>
    </xf>
    <xf xfId="0" fontId="0" numFmtId="3" fillId="2" borderId="1" applyFont="0" applyNumberFormat="1" applyFill="0" applyBorder="1" applyAlignment="0">
      <alignment horizontal="general" vertical="bottom" textRotation="0" wrapText="false" shrinkToFit="false"/>
    </xf>
    <xf xfId="0" fontId="0" numFmtId="3" fillId="2" borderId="1" applyFont="0" applyNumberFormat="1" applyFill="0" applyBorder="1" applyAlignment="0">
      <alignment horizontal="general" vertical="bottom" textRotation="0" wrapText="false" shrinkToFit="false"/>
    </xf>
    <xf xfId="0" fontId="0" numFmtId="3" fillId="2" borderId="0" applyFont="0" applyNumberFormat="1" applyFill="0" applyBorder="0" applyAlignment="0">
      <alignment horizontal="general" vertical="bottom" textRotation="0" wrapText="false" shrinkToFit="false"/>
    </xf>
    <xf xfId="0" fontId="0" numFmtId="0" fillId="2" borderId="1" applyFont="0" applyNumberFormat="0" applyFill="0" applyBorder="1" applyAlignment="1">
      <alignment horizontal="general" vertical="bottom" textRotation="0" wrapText="true" shrinkToFit="false"/>
    </xf>
    <xf xfId="0" fontId="0" numFmtId="168" fillId="2" borderId="1" applyFont="0" applyNumberFormat="1" applyFill="0" applyBorder="1" applyAlignment="1">
      <alignment horizontal="general" vertical="bottom" textRotation="0" wrapText="true" shrinkToFit="false"/>
    </xf>
    <xf xfId="0" fontId="0" quotePrefix="1" numFmtId="0" fillId="2" borderId="1" applyFont="0" applyNumberFormat="0" applyFill="0" applyBorder="1" applyAlignment="1">
      <alignment horizontal="general" vertical="bottom" textRotation="0" wrapText="true" shrinkToFit="false"/>
    </xf>
    <xf xfId="0" fontId="0" numFmtId="14" fillId="4" borderId="1" applyFont="0" applyNumberFormat="1" applyFill="1" applyBorder="1" applyAlignment="1">
      <alignment horizontal="general" vertical="bottom" textRotation="0" wrapText="true" shrinkToFit="false"/>
    </xf>
    <xf xfId="0" fontId="0" quotePrefix="1" numFmtId="0" fillId="2" borderId="1" applyFont="0" applyNumberFormat="0" applyFill="0" applyBorder="1" applyAlignment="1">
      <alignment horizontal="left" vertical="top" textRotation="0" wrapText="true" shrinkToFit="false"/>
    </xf>
    <xf xfId="0" fontId="0" quotePrefix="1" numFmtId="0" fillId="2" borderId="1" applyFont="0" applyNumberFormat="0" applyFill="0" applyBorder="1" applyAlignment="1">
      <alignment horizontal="left" vertical="top" textRotation="0" wrapText="false" shrinkToFit="false"/>
    </xf>
    <xf xfId="0" fontId="0" numFmtId="169" fillId="2" borderId="1" applyFont="0" applyNumberFormat="1" applyFill="0" applyBorder="1" applyAlignment="1">
      <alignment horizontal="left" vertical="top" textRotation="0" wrapText="false" shrinkToFit="false"/>
    </xf>
    <xf xfId="0" fontId="0" numFmtId="0" fillId="4" borderId="1" applyFont="0" applyNumberFormat="0" applyFill="1" applyBorder="1" applyAlignment="1">
      <alignment horizontal="left" vertical="top" textRotation="0" wrapText="true" shrinkToFit="false"/>
    </xf>
    <xf xfId="0" fontId="0" numFmtId="0" fillId="2" borderId="1" applyFont="0" applyNumberFormat="0" applyFill="0" applyBorder="1" applyAlignment="1">
      <alignment horizontal="justify" vertical="center" textRotation="0" wrapText="false" shrinkToFit="false"/>
    </xf>
    <xf xfId="0" fontId="0" numFmtId="44" fillId="2" borderId="1" applyFont="0" applyNumberFormat="1" applyFill="0" applyBorder="1" applyAlignment="1">
      <alignment horizontal="left" vertical="top" textRotation="0" wrapText="true" shrinkToFit="false"/>
    </xf>
    <xf xfId="0" fontId="0" numFmtId="10" fillId="2" borderId="1" applyFont="0" applyNumberFormat="1" applyFill="0" applyBorder="1" applyAlignment="1">
      <alignment horizontal="left" vertical="top" textRotation="0" wrapText="true" shrinkToFit="false"/>
    </xf>
    <xf xfId="0" fontId="0" numFmtId="44" fillId="4" borderId="1" applyFont="0" applyNumberFormat="1" applyFill="1" applyBorder="1" applyAlignment="1">
      <alignment horizontal="left" vertical="top" textRotation="0" wrapText="true" shrinkToFit="false"/>
    </xf>
    <xf xfId="0" fontId="0" numFmtId="3" fillId="2" borderId="1" applyFont="0" applyNumberFormat="1"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true" shrinkToFit="false"/>
    </xf>
    <xf xfId="0" fontId="0" numFmtId="0" fillId="4" borderId="1" applyFont="0" applyNumberFormat="0" applyFill="1" applyBorder="1" applyAlignment="1">
      <alignment horizontal="justify" vertical="center" textRotation="0" wrapText="false" shrinkToFit="false"/>
    </xf>
    <xf xfId="0" fontId="0" numFmtId="44" fillId="2" borderId="1" applyFont="0" applyNumberFormat="1" applyFill="0" applyBorder="1" applyAlignment="1">
      <alignment horizontal="left" vertical="top" textRotation="0" wrapText="true" shrinkToFit="false"/>
    </xf>
    <xf xfId="0" fontId="0" numFmtId="44" fillId="4" borderId="1" applyFont="0" applyNumberFormat="1" applyFill="1" applyBorder="1" applyAlignment="1">
      <alignment horizontal="left" vertical="top" textRotation="0" wrapText="true" shrinkToFit="false"/>
    </xf>
    <xf xfId="0" fontId="0" numFmtId="3" fillId="2" borderId="1" applyFont="0" applyNumberFormat="1" applyFill="0" applyBorder="1" applyAlignment="1">
      <alignment horizontal="left" vertical="top" textRotation="0" wrapText="true" shrinkToFit="false"/>
    </xf>
    <xf xfId="0" fontId="7" numFmtId="0" fillId="2" borderId="1" applyFont="1" applyNumberFormat="0" applyFill="0" applyBorder="1" applyAlignment="1">
      <alignment horizontal="general" vertical="center" textRotation="0" wrapText="true" shrinkToFit="false"/>
    </xf>
    <xf xfId="0" fontId="8" numFmtId="0" fillId="2" borderId="1" applyFont="1" applyNumberFormat="0" applyFill="0" applyBorder="1" applyAlignment="1">
      <alignment horizontal="left" vertical="top" textRotation="0" wrapText="true" shrinkToFit="false"/>
    </xf>
    <xf xfId="0" fontId="8" numFmtId="0" fillId="2" borderId="1" applyFont="1" applyNumberFormat="0" applyFill="0" applyBorder="1" applyAlignment="1">
      <alignment horizontal="general" vertical="top" textRotation="0" wrapText="false" shrinkToFit="false"/>
    </xf>
    <xf xfId="0" fontId="8" numFmtId="0" fillId="2" borderId="1" applyFont="1" applyNumberFormat="0" applyFill="0" applyBorder="1" applyAlignment="1">
      <alignment horizontal="general" vertical="top" textRotation="0" wrapText="true" shrinkToFit="false"/>
    </xf>
    <xf xfId="0" fontId="0" numFmtId="14" fillId="4" borderId="1" applyFont="0" applyNumberFormat="1" applyFill="1" applyBorder="1" applyAlignment="1">
      <alignment horizontal="left" vertical="top" textRotation="0" wrapText="true" shrinkToFit="false"/>
    </xf>
    <xf xfId="0" fontId="8" numFmtId="170" fillId="2" borderId="1" applyFont="1" applyNumberFormat="1" applyFill="0" applyBorder="1" applyAlignment="1">
      <alignment horizontal="left" vertical="top" textRotation="0" wrapText="false" shrinkToFit="false"/>
    </xf>
    <xf xfId="0" fontId="8" numFmtId="9" fillId="2" borderId="1" applyFont="1" applyNumberFormat="1" applyFill="0" applyBorder="1" applyAlignment="1">
      <alignment horizontal="left" vertical="top" textRotation="0" wrapText="false" shrinkToFit="false"/>
    </xf>
    <xf xfId="0" fontId="8" numFmtId="0" fillId="2" borderId="1" applyFont="1" applyNumberFormat="0" applyFill="0" applyBorder="1" applyAlignment="1">
      <alignment horizontal="left" vertical="top" textRotation="0" wrapText="false" shrinkToFit="false"/>
    </xf>
    <xf xfId="0" fontId="8" numFmtId="0" fillId="2" borderId="1" applyFont="1" applyNumberFormat="0" applyFill="0" applyBorder="1" applyAlignment="1">
      <alignment horizontal="left" vertical="bottom" textRotation="0" wrapText="true" shrinkToFit="false"/>
    </xf>
    <xf xfId="0" fontId="8" numFmtId="168" fillId="2" borderId="1" applyFont="1" applyNumberFormat="1" applyFill="0" applyBorder="1" applyAlignment="1">
      <alignment horizontal="general" vertical="top" textRotation="0" wrapText="false" shrinkToFit="false"/>
    </xf>
    <xf xfId="0" fontId="8" numFmtId="0" fillId="2" borderId="1" applyFont="1" applyNumberFormat="0" applyFill="0" applyBorder="1" applyAlignment="1">
      <alignment horizontal="general" vertical="bottom" textRotation="0" wrapText="true" shrinkToFit="false"/>
    </xf>
    <xf xfId="0" fontId="8" numFmtId="0" fillId="2" borderId="1" applyFont="1" applyNumberFormat="0" applyFill="0" applyBorder="1" applyAlignment="1">
      <alignment horizontal="justify" vertical="center" textRotation="0" wrapText="false" shrinkToFit="false"/>
    </xf>
    <xf xfId="0" fontId="8" numFmtId="0" fillId="2" borderId="1" applyFont="1" applyNumberFormat="0" applyFill="0" applyBorder="1" applyAlignment="1">
      <alignment horizontal="justify" vertical="top" textRotation="0" wrapText="false" shrinkToFit="false"/>
    </xf>
    <xf xfId="0" fontId="8" numFmtId="0" fillId="2" borderId="1" applyFont="1" applyNumberFormat="0" applyFill="0" applyBorder="1" applyAlignment="1">
      <alignment horizontal="general" vertical="center" textRotation="0" wrapText="false" shrinkToFit="false"/>
    </xf>
    <xf xfId="0" fontId="9" numFmtId="0" fillId="2" borderId="1" applyFont="1" applyNumberFormat="0" applyFill="0" applyBorder="1" applyAlignment="1">
      <alignment horizontal="left" vertical="top" textRotation="0" wrapText="true" shrinkToFit="false"/>
    </xf>
    <xf xfId="0" fontId="10" numFmtId="0" fillId="3" borderId="1" applyFont="1" applyNumberFormat="0" applyFill="1" applyBorder="1" applyAlignment="1">
      <alignment horizontal="left" vertical="top" textRotation="0" wrapText="true" shrinkToFit="false"/>
    </xf>
    <xf xfId="0" fontId="10" numFmtId="0" fillId="3" borderId="1" applyFont="1" applyNumberFormat="0" applyFill="1" applyBorder="1" applyAlignment="1">
      <alignment horizontal="left" vertical="top" textRotation="0" wrapText="true" shrinkToFit="false"/>
    </xf>
    <xf xfId="0" fontId="10" numFmtId="14" fillId="3" borderId="1" applyFont="1" applyNumberFormat="1" applyFill="1" applyBorder="1" applyAlignment="1">
      <alignment horizontal="left" vertical="top" textRotation="0" wrapText="true" shrinkToFit="false"/>
    </xf>
    <xf xfId="0" fontId="10" numFmtId="9" fillId="3" borderId="1" applyFont="1" applyNumberFormat="1" applyFill="1" applyBorder="1" applyAlignment="1">
      <alignment horizontal="left" vertical="top" textRotation="0" wrapText="true" shrinkToFit="false"/>
    </xf>
    <xf xfId="0" fontId="10" numFmtId="169" fillId="3" borderId="1" applyFont="1" applyNumberFormat="1" applyFill="1" applyBorder="1" applyAlignment="1">
      <alignment horizontal="left" vertical="top" textRotation="0" wrapText="true" shrinkToFit="false"/>
    </xf>
    <xf xfId="0" fontId="10" numFmtId="0" fillId="3" borderId="3" applyFont="1" applyNumberFormat="0" applyFill="1" applyBorder="1" applyAlignment="1">
      <alignment horizontal="left" vertical="top" textRotation="0" wrapText="true" shrinkToFit="false"/>
    </xf>
    <xf xfId="0" fontId="9" numFmtId="0" fillId="2" borderId="1" applyFont="1" applyNumberFormat="0" applyFill="0" applyBorder="1" applyAlignment="1">
      <alignment horizontal="left" vertical="top" textRotation="0" wrapText="true" shrinkToFit="false"/>
    </xf>
    <xf xfId="0" fontId="9" numFmtId="0" fillId="2" borderId="1" applyFont="1" applyNumberFormat="0" applyFill="0" applyBorder="1" applyAlignment="1">
      <alignment horizontal="left" vertical="top" textRotation="0" wrapText="true" shrinkToFit="false"/>
    </xf>
    <xf xfId="0" fontId="9" numFmtId="14" fillId="2" borderId="1" applyFont="1" applyNumberFormat="1" applyFill="0" applyBorder="1" applyAlignment="1">
      <alignment horizontal="left" vertical="top" textRotation="0" wrapText="true" shrinkToFit="false"/>
    </xf>
    <xf xfId="0" fontId="9" numFmtId="14" fillId="2" borderId="1" applyFont="1" applyNumberFormat="1" applyFill="0" applyBorder="1" applyAlignment="1">
      <alignment horizontal="left" vertical="top" textRotation="0" wrapText="true" shrinkToFit="false"/>
    </xf>
    <xf xfId="0" fontId="9" numFmtId="44" fillId="2" borderId="1" applyFont="1" applyNumberFormat="1" applyFill="0" applyBorder="1" applyAlignment="1">
      <alignment horizontal="left" vertical="top" textRotation="0" wrapText="true" shrinkToFit="false"/>
    </xf>
    <xf xfId="0" fontId="9" numFmtId="9" fillId="2" borderId="1" applyFont="1" applyNumberFormat="1" applyFill="0" applyBorder="1" applyAlignment="1">
      <alignment horizontal="left" vertical="top" textRotation="0" wrapText="true" shrinkToFit="false"/>
    </xf>
    <xf xfId="0" fontId="9" numFmtId="169" fillId="2" borderId="1" applyFont="1" applyNumberFormat="1" applyFill="0" applyBorder="1" applyAlignment="1">
      <alignment horizontal="left" vertical="top" textRotation="0" wrapText="true" shrinkToFit="false"/>
    </xf>
    <xf xfId="0" fontId="9" numFmtId="44" fillId="2" borderId="1" applyFont="1" applyNumberFormat="1" applyFill="0" applyBorder="1" applyAlignment="1">
      <alignment horizontal="left" vertical="top" textRotation="0" wrapText="true" shrinkToFit="false"/>
    </xf>
    <xf xfId="0" fontId="9" numFmtId="169" fillId="2" borderId="1" applyFont="1" applyNumberFormat="1" applyFill="0" applyBorder="1" applyAlignment="1">
      <alignment horizontal="left" vertical="top" textRotation="0" wrapText="true" shrinkToFit="false"/>
    </xf>
    <xf xfId="0" fontId="11" numFmtId="0" fillId="2" borderId="3" applyFont="1" applyNumberFormat="0" applyFill="0" applyBorder="1" applyAlignment="1">
      <alignment horizontal="left" vertical="top" textRotation="0" wrapText="true" shrinkToFit="false"/>
    </xf>
    <xf xfId="0" fontId="9" numFmtId="14" fillId="2" borderId="1" applyFont="1" applyNumberFormat="1" applyFill="0" applyBorder="1" applyAlignment="1">
      <alignment horizontal="left" vertical="top" textRotation="0" wrapText="true" shrinkToFit="false"/>
    </xf>
    <xf xfId="0" fontId="9" numFmtId="14" fillId="2" borderId="1" applyFont="1" applyNumberFormat="1" applyFill="0" applyBorder="1" applyAlignment="1">
      <alignment horizontal="left" vertical="top" textRotation="0" wrapText="true" shrinkToFit="false"/>
    </xf>
    <xf xfId="0" fontId="9" numFmtId="0" fillId="2" borderId="1" applyFont="1" applyNumberFormat="0" applyFill="0" applyBorder="1" applyAlignment="1">
      <alignment horizontal="left" vertical="top" textRotation="0" wrapText="true" shrinkToFit="false"/>
    </xf>
    <xf xfId="0" fontId="12" numFmtId="0" fillId="2" borderId="0" applyFont="1" applyNumberFormat="0" applyFill="0" applyBorder="0" applyAlignment="0">
      <alignment horizontal="general" vertical="bottom" textRotation="0" wrapText="false" shrinkToFit="false"/>
    </xf>
    <xf xfId="0" fontId="12" numFmtId="0" fillId="2" borderId="1" applyFont="1" applyNumberFormat="0" applyFill="0" applyBorder="1" applyAlignment="1">
      <alignment horizontal="general" vertical="bottom" textRotation="0" wrapText="true" shrinkToFit="false"/>
    </xf>
    <xf xfId="0" fontId="13" numFmtId="0" fillId="2" borderId="1" applyFont="1" applyNumberFormat="0" applyFill="0" applyBorder="1" applyAlignment="1">
      <alignment horizontal="general" vertical="bottom" textRotation="0" wrapText="true" shrinkToFit="false"/>
    </xf>
    <xf xfId="0" fontId="9" numFmtId="0" fillId="2" borderId="1" applyFont="1" applyNumberFormat="0" applyFill="0" applyBorder="1" applyAlignment="1">
      <alignment horizontal="general" vertical="bottom" textRotation="0" wrapText="true" shrinkToFit="false"/>
    </xf>
    <xf xfId="0" fontId="9" numFmtId="15" fillId="2" borderId="1" applyFont="1" applyNumberFormat="1" applyFill="0" applyBorder="1" applyAlignment="1">
      <alignment horizontal="general" vertical="bottom" textRotation="0" wrapText="true" shrinkToFit="false"/>
    </xf>
    <xf xfId="0" fontId="9" numFmtId="14" fillId="2" borderId="1" applyFont="1" applyNumberFormat="1" applyFill="0" applyBorder="1" applyAlignment="1">
      <alignment horizontal="general" vertical="bottom" textRotation="0" wrapText="true" shrinkToFit="false"/>
    </xf>
    <xf xfId="0" fontId="9" numFmtId="169" fillId="2" borderId="1" applyFont="1" applyNumberFormat="1" applyFill="0" applyBorder="1" applyAlignment="1">
      <alignment horizontal="general" vertical="bottom" textRotation="0" wrapText="true" shrinkToFit="false"/>
    </xf>
    <xf xfId="0" fontId="9" numFmtId="9" fillId="2" borderId="1" applyFont="1" applyNumberFormat="1" applyFill="0" applyBorder="1" applyAlignment="1">
      <alignment horizontal="general" vertical="bottom" textRotation="0" wrapText="true" shrinkToFit="false"/>
    </xf>
    <xf xfId="0" fontId="9" quotePrefix="1" numFmtId="0" fillId="2" borderId="1" applyFont="1" applyNumberFormat="0" applyFill="0" applyBorder="1" applyAlignment="1">
      <alignment horizontal="general" vertical="bottom" textRotation="0" wrapText="true" shrinkToFit="false"/>
    </xf>
    <xf xfId="0" fontId="9" numFmtId="0" fillId="2" borderId="1" applyFont="1" applyNumberFormat="0" applyFill="0" applyBorder="1" applyAlignment="1">
      <alignment horizontal="general" vertical="bottom" textRotation="0" wrapText="true" shrinkToFit="false"/>
    </xf>
    <xf xfId="0" fontId="0" numFmtId="49" fillId="2" borderId="0" applyFont="0" applyNumberFormat="1"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4" fillId="2" borderId="0" applyFont="0" applyNumberFormat="1" applyFill="0" applyBorder="0" applyAlignment="0">
      <alignment horizontal="general" vertical="bottom" textRotation="0" wrapText="false" shrinkToFit="false"/>
    </xf>
    <xf xfId="0" fontId="0" numFmtId="49" fillId="2" borderId="0" applyFont="0" applyNumberFormat="1" applyFill="0" applyBorder="0" applyAlignment="0">
      <alignment horizontal="general" vertical="bottom" textRotation="0" wrapText="false" shrinkToFit="false"/>
    </xf>
    <xf xfId="0" fontId="5" numFmtId="49" fillId="2" borderId="0" applyFont="1" applyNumberFormat="1" applyFill="0" applyBorder="0" applyAlignment="0">
      <alignment horizontal="general" vertical="bottom" textRotation="0" wrapText="false" shrinkToFit="false"/>
    </xf>
    <xf xfId="0" fontId="0" numFmtId="3" fillId="2" borderId="0" applyFont="0" applyNumberFormat="1" applyFill="0" applyBorder="0" applyAlignment="0">
      <alignment horizontal="general" vertical="bottom" textRotation="0" wrapText="false" shrinkToFit="false"/>
    </xf>
    <xf xfId="0" fontId="12" numFmtId="3" fillId="2" borderId="0" applyFont="1" applyNumberFormat="1" applyFill="0" applyBorder="0" applyAlignment="0">
      <alignment horizontal="general" vertical="bottom" textRotation="0" wrapText="false" shrinkToFit="false"/>
    </xf>
    <xf xfId="0" fontId="12" numFmtId="4" fillId="2" borderId="0" applyFont="1" applyNumberFormat="1" applyFill="0" applyBorder="0" applyAlignment="0">
      <alignment horizontal="general" vertical="bottom" textRotation="0" wrapText="false" shrinkToFit="false"/>
    </xf>
    <xf xfId="0" fontId="0" numFmtId="9" fillId="2" borderId="0" applyFont="0" applyNumberFormat="1" applyFill="0" applyBorder="0" applyAlignment="0">
      <alignment horizontal="general" vertical="bottom" textRotation="0" wrapText="false" shrinkToFit="false"/>
    </xf>
    <xf xfId="0" fontId="12" numFmtId="0" fillId="2" borderId="0" applyFont="1"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4" fillId="2" borderId="0" applyFont="0" applyNumberFormat="1" applyFill="0" applyBorder="0" applyAlignment="0">
      <alignment horizontal="general" vertical="bottom" textRotation="0" wrapText="false" shrinkToFit="false"/>
    </xf>
    <xf xfId="0" fontId="0" numFmtId="9" fillId="2" borderId="0" applyFont="0" applyNumberFormat="1" applyFill="0" applyBorder="0" applyAlignment="0">
      <alignment horizontal="general" vertical="bottom" textRotation="0" wrapText="false" shrinkToFit="false"/>
    </xf>
    <xf xfId="0" fontId="0" numFmtId="3" fillId="2" borderId="0" applyFont="0" applyNumberFormat="1" applyFill="0" applyBorder="0" applyAlignment="0">
      <alignment horizontal="general" vertical="bottom" textRotation="0" wrapText="false" shrinkToFit="false"/>
    </xf>
    <xf xfId="0" fontId="12" numFmtId="4" fillId="2" borderId="0" applyFont="1" applyNumberFormat="1" applyFill="0" applyBorder="0" applyAlignment="0">
      <alignment horizontal="general" vertical="bottom" textRotation="0" wrapText="false" shrinkToFit="false"/>
    </xf>
    <xf xfId="0" fontId="12" numFmtId="3" fillId="2" borderId="0" applyFont="1" applyNumberFormat="1" applyFill="0" applyBorder="0" applyAlignment="0">
      <alignment horizontal="general" vertical="bottom" textRotation="0" wrapText="false" shrinkToFit="false"/>
    </xf>
    <xf xfId="0" fontId="5" numFmtId="49" fillId="2" borderId="0" applyFont="1" applyNumberFormat="1" applyFill="0" applyBorder="0" applyAlignment="0">
      <alignment horizontal="general" vertical="bottom" textRotation="0" wrapText="false" shrinkToFit="false"/>
    </xf>
    <xf xfId="0" fontId="14" numFmtId="0" fillId="2" borderId="0" applyFont="1" applyNumberFormat="0" applyFill="0" applyBorder="0" applyAlignment="1">
      <alignment horizontal="general" vertical="center" textRotation="0" wrapText="false" shrinkToFit="false"/>
    </xf>
    <xf xfId="0" fontId="14" numFmtId="0" fillId="2" borderId="0" applyFont="1"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left" vertical="top" textRotation="0" wrapText="true" shrinkToFit="false"/>
    </xf>
    <xf xfId="0" fontId="1" numFmtId="14" fillId="3" borderId="2" applyFont="1" applyNumberFormat="1" applyFill="1" applyBorder="1" applyAlignment="1">
      <alignment horizontal="left" vertical="top" textRotation="0" wrapText="true" shrinkToFit="false"/>
    </xf>
    <xf xfId="0" fontId="1" numFmtId="14" fillId="3" borderId="1" applyFont="1" applyNumberFormat="1" applyFill="1" applyBorder="1" applyAlignment="1">
      <alignment horizontal="left" vertical="top" textRotation="0" wrapText="true" shrinkToFit="false"/>
    </xf>
    <xf xfId="0" fontId="1" numFmtId="44" fillId="3" borderId="1" applyFont="1" applyNumberFormat="1" applyFill="1" applyBorder="1" applyAlignment="1">
      <alignment horizontal="left" vertical="top" textRotation="0" wrapText="true" shrinkToFit="false"/>
    </xf>
    <xf xfId="0" fontId="1" numFmtId="10" fillId="3" borderId="1" applyFont="1" applyNumberFormat="1" applyFill="1"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5" numFmtId="0" fillId="2" borderId="1" applyFont="1"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14" fillId="2" borderId="2" applyFont="0" applyNumberFormat="1"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15" numFmtId="14" fillId="2" borderId="1" applyFont="1"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15" numFmtId="14" fillId="2" borderId="2" applyFont="1"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16" numFmtId="0" fillId="2" borderId="1" applyFont="1"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5" numFmtId="0" fillId="2" borderId="1" applyFont="1" applyNumberFormat="0" applyFill="0" applyBorder="1" applyAlignment="1">
      <alignment horizontal="left" vertical="top" textRotation="0" wrapText="true" shrinkToFit="false"/>
    </xf>
    <xf xfId="0" fontId="17" numFmtId="0" fillId="2" borderId="1" applyFont="1" applyNumberFormat="0" applyFill="0" applyBorder="1" applyAlignment="1">
      <alignment horizontal="left" vertical="top" textRotation="0" wrapText="true" shrinkToFit="false"/>
    </xf>
    <xf xfId="0" fontId="0" numFmtId="14" fillId="2" borderId="2" applyFont="0" applyNumberFormat="1"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15" numFmtId="14" fillId="2" borderId="1" applyFont="1"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true" shrinkToFit="false"/>
    </xf>
    <xf xfId="0" fontId="1" numFmtId="0" fillId="2" borderId="1" applyFont="1" applyNumberFormat="0" applyFill="0" applyBorder="1" applyAlignment="1">
      <alignment horizontal="left" vertical="top" textRotation="0" wrapText="true" shrinkToFit="false"/>
    </xf>
    <xf xfId="0" fontId="0" quotePrefix="1" numFmtId="0" fillId="2" borderId="1" applyFont="0" applyNumberFormat="0" applyFill="0" applyBorder="1" applyAlignment="1">
      <alignment horizontal="left" vertical="top" textRotation="0" wrapText="true" shrinkToFit="false"/>
    </xf>
    <xf xfId="0" fontId="5" numFmtId="0" fillId="2" borderId="1" applyFont="1" applyNumberFormat="0" applyFill="0" applyBorder="1" applyAlignment="1">
      <alignment horizontal="general" vertical="center" textRotation="0" wrapText="true" shrinkToFit="false"/>
    </xf>
    <xf xfId="0" fontId="0" numFmtId="14" fillId="2" borderId="2" applyFont="0" applyNumberFormat="1" applyFill="0" applyBorder="1" applyAlignment="1">
      <alignment horizontal="left" vertical="top" textRotation="0" wrapText="true" shrinkToFit="false"/>
    </xf>
    <xf xfId="0" fontId="0" numFmtId="44" fillId="2" borderId="1" applyFont="0" applyNumberFormat="1"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49" fillId="2" borderId="1" applyFont="0" applyNumberFormat="1" applyFill="0" applyBorder="1" applyAlignment="1">
      <alignment horizontal="left" vertical="top" textRotation="0" wrapText="true" shrinkToFit="false"/>
    </xf>
    <xf xfId="0" fontId="18" numFmtId="14" fillId="2" borderId="2" applyFont="1" applyNumberFormat="1" applyFill="0" applyBorder="1" applyAlignment="1">
      <alignment horizontal="left" vertical="top" textRotation="0" wrapText="false" shrinkToFit="false"/>
    </xf>
    <xf xfId="0" fontId="18" numFmtId="14" fillId="2" borderId="1" applyFont="1" applyNumberFormat="1" applyFill="0" applyBorder="1"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0" numFmtId="14" fillId="2" borderId="2" applyFont="0" applyNumberFormat="1" applyFill="0"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true" shrinkToFit="false"/>
    </xf>
    <xf xfId="0" fontId="0" numFmtId="49" fillId="2" borderId="1" applyFont="0" applyNumberFormat="1" applyFill="0" applyBorder="1" applyAlignment="1">
      <alignment horizontal="left" vertical="top" textRotation="0" wrapText="false" shrinkToFit="false"/>
    </xf>
    <xf xfId="0" fontId="0" numFmtId="0" fillId="2" borderId="7" applyFont="0" applyNumberFormat="0" applyFill="0" applyBorder="1" applyAlignment="1">
      <alignment horizontal="left" vertical="top" textRotation="0" wrapText="false" shrinkToFit="false"/>
    </xf>
    <xf xfId="0" fontId="0" numFmtId="49" fillId="2" borderId="7" applyFont="0" applyNumberFormat="1" applyFill="0" applyBorder="1" applyAlignment="1">
      <alignment horizontal="left" vertical="top" textRotation="0" wrapText="false" shrinkToFit="false"/>
    </xf>
    <xf xfId="0" fontId="0" numFmtId="49" fillId="2" borderId="7" applyFont="0" applyNumberFormat="1"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true" shrinkToFit="false"/>
    </xf>
    <xf xfId="0" fontId="5" numFmtId="0" fillId="2" borderId="1" applyFont="1" applyNumberFormat="0" applyFill="0" applyBorder="1" applyAlignment="1">
      <alignment horizontal="left" vertical="top" textRotation="0" wrapText="true" shrinkToFit="false"/>
    </xf>
    <xf xfId="0" fontId="0" numFmtId="14" fillId="2" borderId="8" applyFont="0" applyNumberFormat="1" applyFill="0" applyBorder="1" applyAlignment="1">
      <alignment horizontal="left" vertical="top" textRotation="0" wrapText="false" shrinkToFit="false"/>
    </xf>
    <xf xfId="0" fontId="0" numFmtId="14" fillId="2" borderId="7" applyFont="0" applyNumberFormat="1" applyFill="0" applyBorder="1" applyAlignment="1">
      <alignment horizontal="left" vertical="top" textRotation="0" wrapText="false" shrinkToFit="false"/>
    </xf>
    <xf xfId="0" fontId="0" numFmtId="44" fillId="2" borderId="7" applyFont="0" applyNumberFormat="1" applyFill="0" applyBorder="1" applyAlignment="1">
      <alignment horizontal="left" vertical="top" textRotation="0" wrapText="false" shrinkToFit="false"/>
    </xf>
    <xf xfId="0" fontId="0" numFmtId="9" fillId="2" borderId="7" applyFont="0" applyNumberFormat="1" applyFill="0" applyBorder="1" applyAlignment="1">
      <alignment horizontal="left" vertical="top" textRotation="0" wrapText="false" shrinkToFit="false"/>
    </xf>
    <xf xfId="0" fontId="0" numFmtId="44" fillId="2" borderId="7" applyFont="0" applyNumberFormat="1" applyFill="0" applyBorder="1" applyAlignment="1">
      <alignment horizontal="left" vertical="top" textRotation="0" wrapText="false" shrinkToFit="false"/>
    </xf>
    <xf xfId="0" fontId="0" numFmtId="0" fillId="2" borderId="7" applyFont="0" applyNumberFormat="0"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0" numFmtId="49" fillId="2" borderId="4" applyFont="0" applyNumberFormat="1" applyFill="0" applyBorder="1" applyAlignment="1">
      <alignment horizontal="left" vertical="top" textRotation="0" wrapText="false" shrinkToFit="false"/>
    </xf>
    <xf xfId="0" fontId="0" numFmtId="49" fillId="2" borderId="4" applyFont="0" applyNumberFormat="1" applyFill="0" applyBorder="1" applyAlignment="1">
      <alignment horizontal="left" vertical="top" textRotation="0" wrapText="true" shrinkToFit="false"/>
    </xf>
    <xf xfId="0" fontId="0" numFmtId="49" fillId="2" borderId="4" applyFont="0" applyNumberFormat="1" applyFill="0" applyBorder="1" applyAlignment="1">
      <alignment horizontal="left" vertical="top" textRotation="0" wrapText="true" shrinkToFit="false"/>
    </xf>
    <xf xfId="0" fontId="0" numFmtId="0" fillId="2" borderId="4" applyFont="0" applyNumberFormat="0" applyFill="0" applyBorder="1" applyAlignment="1">
      <alignment horizontal="left" vertical="top" textRotation="0" wrapText="true" shrinkToFit="false"/>
    </xf>
    <xf xfId="0" fontId="0" numFmtId="0" fillId="2" borderId="9" applyFont="0" applyNumberFormat="0" applyFill="0" applyBorder="1" applyAlignment="1">
      <alignment horizontal="left" vertical="top" textRotation="0" wrapText="true" shrinkToFit="false"/>
    </xf>
    <xf xfId="0" fontId="0" numFmtId="0" fillId="2" borderId="4" applyFont="0" applyNumberFormat="0" applyFill="0" applyBorder="1" applyAlignment="1">
      <alignment horizontal="left" vertical="top" textRotation="0" wrapText="true" shrinkToFit="false"/>
    </xf>
    <xf xfId="0" fontId="0" numFmtId="0" fillId="2" borderId="5" applyFont="0" applyNumberFormat="0" applyFill="0" applyBorder="1" applyAlignment="1">
      <alignment horizontal="left" vertical="top" textRotation="0" wrapText="true" shrinkToFit="false"/>
    </xf>
    <xf xfId="0" fontId="0" numFmtId="14" fillId="2" borderId="5" applyFont="0" applyNumberFormat="1" applyFill="0" applyBorder="1" applyAlignment="1">
      <alignment horizontal="left" vertical="top" textRotation="0" wrapText="false" shrinkToFit="false"/>
    </xf>
    <xf xfId="0" fontId="0" numFmtId="14" fillId="2" borderId="4" applyFont="0" applyNumberFormat="1" applyFill="0" applyBorder="1" applyAlignment="1">
      <alignment horizontal="left" vertical="top" textRotation="0" wrapText="false" shrinkToFit="false"/>
    </xf>
    <xf xfId="0" fontId="0" numFmtId="44" fillId="2" borderId="4" applyFont="0" applyNumberFormat="1" applyFill="0" applyBorder="1" applyAlignment="1">
      <alignment horizontal="left" vertical="top" textRotation="0" wrapText="false" shrinkToFit="false"/>
    </xf>
    <xf xfId="0" fontId="0" numFmtId="9" fillId="2" borderId="4" applyFont="0" applyNumberFormat="1" applyFill="0" applyBorder="1" applyAlignment="1">
      <alignment horizontal="left" vertical="top" textRotation="0" wrapText="false" shrinkToFit="false"/>
    </xf>
    <xf xfId="0" fontId="0" numFmtId="44" fillId="2" borderId="4" applyFont="0" applyNumberFormat="1"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0" numFmtId="0" fillId="2" borderId="3" applyFont="0" applyNumberFormat="0"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true" shrinkToFit="false"/>
    </xf>
    <xf xfId="0" fontId="0" quotePrefix="1" numFmtId="0" fillId="2" borderId="2" applyFont="0" applyNumberFormat="0" applyFill="0" applyBorder="1" applyAlignment="1">
      <alignment horizontal="left" vertical="top" textRotation="0" wrapText="true" shrinkToFit="false"/>
    </xf>
    <xf xfId="0" fontId="0" numFmtId="165" fillId="2" borderId="1" applyFont="0" applyNumberFormat="1" applyFill="0" applyBorder="1" applyAlignment="1">
      <alignment horizontal="left" vertical="top" textRotation="0" wrapText="false" shrinkToFit="false"/>
    </xf>
    <xf xfId="0" fontId="0" numFmtId="165"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true" shrinkToFit="false"/>
    </xf>
    <xf xfId="0" fontId="0" numFmtId="44" fillId="2" borderId="1" applyFont="0" applyNumberFormat="1" applyFill="0" applyBorder="1" applyAlignment="1">
      <alignment horizontal="left" vertical="top" textRotation="0" wrapText="false" shrinkToFit="false"/>
    </xf>
    <xf xfId="0" fontId="15" numFmtId="14" fillId="2" borderId="7" applyFont="1" applyNumberFormat="1" applyFill="0" applyBorder="1" applyAlignment="1">
      <alignment horizontal="left" vertical="top" textRotation="0" wrapText="false" shrinkToFit="false"/>
    </xf>
    <xf xfId="0" fontId="0" numFmtId="9" fillId="2" borderId="6"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false" shrinkToFit="false"/>
    </xf>
    <xf xfId="0" fontId="19" numFmtId="0" fillId="2" borderId="1" applyFont="1" applyNumberFormat="0" applyFill="0" applyBorder="1" applyAlignment="1">
      <alignment horizontal="general" vertical="center" textRotation="0" wrapText="true" shrinkToFit="false"/>
    </xf>
    <xf xfId="0" fontId="0" numFmtId="0" fillId="2" borderId="7" applyFont="0" applyNumberFormat="0" applyFill="0" applyBorder="1" applyAlignment="1">
      <alignment horizontal="left" vertical="top" textRotation="0" wrapText="false" shrinkToFit="false"/>
    </xf>
    <xf xfId="0" fontId="20" numFmtId="0" fillId="2" borderId="1" applyFont="1"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9" fillId="2" borderId="2" applyFont="0" applyNumberFormat="1" applyFill="0" applyBorder="1" applyAlignment="1">
      <alignment horizontal="left" vertical="top" textRotation="0" wrapText="false" shrinkToFit="false"/>
    </xf>
    <xf xfId="0" fontId="0" numFmtId="0" fillId="2" borderId="4"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2" borderId="2"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true" shrinkToFit="false"/>
    </xf>
    <xf xfId="0" fontId="0" numFmtId="44" fillId="2" borderId="1" applyFont="0" applyNumberFormat="1" applyFill="0" applyBorder="1" applyAlignment="1">
      <alignment horizontal="general" vertical="top" textRotation="0" wrapText="false" shrinkToFit="false"/>
    </xf>
    <xf xfId="0" fontId="0" numFmtId="44"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true" shrinkToFit="false"/>
    </xf>
    <xf xfId="0" fontId="21" numFmtId="14" fillId="2" borderId="1" applyFont="1"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2" borderId="4" applyFont="0" applyNumberFormat="0" applyFill="0" applyBorder="1" applyAlignment="1">
      <alignment horizontal="left" vertical="top" textRotation="0" wrapText="true" shrinkToFit="false"/>
    </xf>
    <xf xfId="0" fontId="22" numFmtId="14" fillId="2" borderId="1" applyFont="1" applyNumberFormat="1" applyFill="0" applyBorder="1" applyAlignment="1">
      <alignment horizontal="left" vertical="top" textRotation="0" wrapText="false" shrinkToFit="false"/>
    </xf>
    <xf xfId="0" fontId="0" numFmtId="44" fillId="2" borderId="1" applyFont="0" applyNumberFormat="1" applyFill="0" applyBorder="1" applyAlignment="0">
      <alignment horizontal="general" vertical="bottom" textRotation="0" wrapText="false" shrinkToFit="false"/>
    </xf>
    <xf xfId="0" fontId="0" numFmtId="0" fillId="2" borderId="2" applyFont="0" applyNumberFormat="0" applyFill="0" applyBorder="1" applyAlignment="1">
      <alignment horizontal="general" vertical="top" textRotation="0" wrapText="true" shrinkToFit="false"/>
    </xf>
    <xf xfId="0" fontId="0" numFmtId="0" fillId="2" borderId="1" applyFont="0" applyNumberFormat="0" applyFill="0" applyBorder="1" applyAlignment="0">
      <alignment horizontal="general" vertical="bottom" textRotation="0" wrapText="false" shrinkToFit="false"/>
    </xf>
    <xf xfId="0" fontId="0" numFmtId="9" fillId="2" borderId="4"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0" fillId="2" borderId="2" applyFont="0" applyNumberFormat="0" applyFill="0" applyBorder="1" applyAlignment="1">
      <alignment horizontal="left" vertical="top" textRotation="0" wrapText="true" shrinkToFit="false"/>
    </xf>
    <xf xfId="0" fontId="0" numFmtId="14" fillId="2" borderId="4" applyFont="0" applyNumberFormat="1" applyFill="0" applyBorder="1" applyAlignment="1">
      <alignment horizontal="left" vertical="top" textRotation="0" wrapText="false" shrinkToFit="false"/>
    </xf>
    <xf xfId="0" fontId="22" numFmtId="14" fillId="2" borderId="1" applyFont="1" applyNumberFormat="1" applyFill="0" applyBorder="1" applyAlignment="1">
      <alignment horizontal="general" vertical="top" textRotation="0" wrapText="false" shrinkToFit="false"/>
    </xf>
    <xf xfId="0" fontId="0" numFmtId="14" fillId="2" borderId="1" applyFont="0" applyNumberFormat="1"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bottom" textRotation="0" wrapText="true" shrinkToFit="false"/>
    </xf>
    <xf xfId="0" fontId="0" numFmtId="0" fillId="2" borderId="1" applyFont="0" applyNumberFormat="0" applyFill="0" applyBorder="1" applyAlignment="1">
      <alignment horizontal="general" vertical="top" textRotation="0" wrapText="true" shrinkToFit="false"/>
    </xf>
    <xf xfId="0" fontId="0" quotePrefix="1" numFmtId="0" fillId="2" borderId="1"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general" vertical="top" textRotation="0" wrapText="true" shrinkToFit="false"/>
    </xf>
    <xf xfId="0" fontId="0" numFmtId="44" fillId="2" borderId="0" applyFont="0" applyNumberFormat="1" applyFill="0" applyBorder="0" applyAlignment="1">
      <alignment horizontal="general" vertical="top" textRotation="0" wrapText="false" shrinkToFit="false"/>
    </xf>
    <xf xfId="0" fontId="0" numFmtId="9" fillId="2" borderId="6" applyFont="0" applyNumberFormat="1" applyFill="0" applyBorder="1" applyAlignment="1">
      <alignment horizontal="left" vertical="top" textRotation="0" wrapText="false" shrinkToFit="false"/>
    </xf>
    <xf xfId="0" fontId="0" numFmtId="44" fillId="2" borderId="7" applyFont="0" applyNumberFormat="1" applyFill="0" applyBorder="1" applyAlignment="1">
      <alignment horizontal="general"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true" shrinkToFit="false"/>
    </xf>
    <xf xfId="0" fontId="0" numFmtId="0" fillId="2" borderId="2" applyFont="0" applyNumberFormat="0" applyFill="0" applyBorder="1" applyAlignment="1">
      <alignment horizontal="left" vertical="top" textRotation="0" wrapText="false" shrinkToFit="false"/>
    </xf>
    <xf xfId="0" fontId="0" numFmtId="0" fillId="4" borderId="1" applyFont="0" applyNumberFormat="0" applyFill="1" applyBorder="1" applyAlignment="1">
      <alignment horizontal="left" vertical="top" textRotation="0" wrapText="true" shrinkToFit="false"/>
    </xf>
    <xf xfId="0" fontId="0" numFmtId="14" fillId="4" borderId="1" applyFont="0" applyNumberFormat="1" applyFill="1" applyBorder="1" applyAlignment="1">
      <alignment horizontal="left" vertical="top" textRotation="0" wrapText="true" shrinkToFit="false"/>
    </xf>
    <xf xfId="0" fontId="0" numFmtId="44" fillId="4" borderId="1" applyFont="0" applyNumberFormat="1" applyFill="1" applyBorder="1" applyAlignment="1">
      <alignment horizontal="left" vertical="top" textRotation="0" wrapText="false" shrinkToFit="false"/>
    </xf>
    <xf xfId="0" fontId="0" numFmtId="49" fillId="2" borderId="1" applyFont="0" applyNumberFormat="1" applyFill="0" applyBorder="1" applyAlignment="1">
      <alignment horizontal="left" vertical="top" textRotation="0" wrapText="false" shrinkToFit="false"/>
    </xf>
    <xf xfId="0" fontId="0" numFmtId="0" fillId="2" borderId="1" applyFont="0" applyNumberFormat="0" applyFill="0" applyBorder="1" applyAlignment="1">
      <alignment horizontal="general" vertical="top" textRotation="0" wrapText="true" shrinkToFit="false"/>
    </xf>
    <xf xfId="0" fontId="0" numFmtId="14" fillId="2" borderId="1" applyFont="0" applyNumberFormat="1" applyFill="0" applyBorder="1" applyAlignment="1">
      <alignment horizontal="left" vertical="top" textRotation="0" wrapText="false" shrinkToFit="false"/>
    </xf>
    <xf xfId="0" fontId="22" numFmtId="14" fillId="2" borderId="1" applyFont="1" applyNumberFormat="1" applyFill="0" applyBorder="1" applyAlignment="1">
      <alignment horizontal="left" vertical="top" textRotation="0" wrapText="false" shrinkToFit="false"/>
    </xf>
    <xf xfId="0" fontId="0" numFmtId="0" fillId="2" borderId="1" applyFont="0" applyNumberFormat="0" applyFill="0" applyBorder="1" applyAlignment="0">
      <alignment horizontal="general" vertical="bottom" textRotation="0" wrapText="false" shrinkToFit="false"/>
    </xf>
    <xf xfId="0" fontId="1" numFmtId="0" fillId="2" borderId="0" applyFont="1" applyNumberFormat="0" applyFill="0" applyBorder="0" applyAlignment="1">
      <alignment horizontal="left" vertical="top" textRotation="0" wrapText="true" shrinkToFit="false"/>
    </xf>
    <xf xfId="0" fontId="1" numFmtId="14" fillId="2" borderId="0" applyFont="1" applyNumberFormat="1" applyFill="0" applyBorder="0" applyAlignment="1">
      <alignment horizontal="left" vertical="top" textRotation="0" wrapText="true" shrinkToFit="false"/>
    </xf>
    <xf xfId="0" fontId="1" numFmtId="44" fillId="2" borderId="0" applyFont="1" applyNumberFormat="1" applyFill="0" applyBorder="0" applyAlignment="1">
      <alignment horizontal="left" vertical="top" textRotation="0" wrapText="true" shrinkToFit="false"/>
    </xf>
    <xf xfId="0" fontId="1" numFmtId="10" fillId="2" borderId="0" applyFont="1" applyNumberFormat="1" applyFill="0" applyBorder="0" applyAlignment="1">
      <alignment horizontal="left" vertical="top" textRotation="0" wrapText="true" shrinkToFit="false"/>
    </xf>
    <xf xfId="0" fontId="0" numFmtId="0" fillId="2" borderId="11" applyFont="0" applyNumberFormat="0" applyFill="0" applyBorder="1" applyAlignment="1">
      <alignment horizontal="general"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0" applyFont="0" applyNumberFormat="0" applyFill="0" applyBorder="0" applyAlignment="1">
      <alignment horizontal="general" vertical="top" textRotation="0" wrapText="false" shrinkToFit="false"/>
    </xf>
    <xf xfId="0" fontId="0" numFmtId="0" fillId="2" borderId="0" applyFont="0" applyNumberFormat="0" applyFill="0" applyBorder="0" applyAlignment="1">
      <alignment horizontal="general" vertical="bottom" textRotation="0" wrapText="true" shrinkToFit="false"/>
    </xf>
    <xf xfId="0" fontId="23" numFmtId="0" fillId="2" borderId="0" applyFont="1"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general" vertical="top" textRotation="0" wrapText="true" shrinkToFit="false"/>
    </xf>
    <xf xfId="0" fontId="1" numFmtId="0" fillId="3" borderId="1" applyFont="1" applyNumberFormat="0" applyFill="1" applyBorder="1" applyAlignment="1">
      <alignment horizontal="general" vertical="top" textRotation="0" wrapText="true" shrinkToFit="false"/>
    </xf>
    <xf xfId="0" fontId="1" numFmtId="14" fillId="3" borderId="1" applyFont="1" applyNumberFormat="1" applyFill="1" applyBorder="1" applyAlignment="1">
      <alignment horizontal="general"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general" vertical="center" textRotation="0" wrapText="false" shrinkToFit="false"/>
    </xf>
    <xf xfId="0" fontId="0" numFmtId="0" fillId="2" borderId="0" applyFont="0" applyNumberFormat="0" applyFill="0" applyBorder="0" applyAlignment="1">
      <alignment horizontal="left" vertical="top" textRotation="0" wrapText="true" shrinkToFit="false"/>
    </xf>
    <xf xfId="0" fontId="0" numFmtId="0" fillId="2" borderId="0" applyFont="0" applyNumberFormat="0" applyFill="0" applyBorder="0" applyAlignment="1">
      <alignment horizontal="left" vertical="top" textRotation="0" wrapText="false" shrinkToFit="false"/>
    </xf>
    <xf xfId="0" fontId="1" numFmtId="10" fillId="3" borderId="1" applyFont="1" applyNumberFormat="1" applyFill="1" applyBorder="1" applyAlignment="1">
      <alignment horizontal="general" vertical="top" textRotation="0" wrapText="true" shrinkToFit="false"/>
    </xf>
    <xf xfId="0" fontId="0" numFmtId="0" fillId="4" borderId="1" applyFont="0" applyNumberFormat="0" applyFill="1" applyBorder="1" applyAlignment="1">
      <alignment horizontal="left" vertical="top" textRotation="0" wrapText="true" shrinkToFit="false"/>
    </xf>
    <xf xfId="0" fontId="0" numFmtId="14" fillId="4" borderId="3" applyFont="0" applyNumberFormat="1" applyFill="1" applyBorder="1" applyAlignment="1">
      <alignment horizontal="left" vertical="top" textRotation="0" wrapText="true" shrinkToFit="false"/>
    </xf>
    <xf xfId="0" fontId="0" numFmtId="14" fillId="4" borderId="2" applyFont="0" applyNumberFormat="1" applyFill="1" applyBorder="1" applyAlignment="1">
      <alignment horizontal="left" vertical="top" textRotation="0" wrapText="true" shrinkToFit="false"/>
    </xf>
    <xf xfId="0" fontId="0" numFmtId="3" fillId="4" borderId="1" applyFont="0" applyNumberFormat="1" applyFill="1" applyBorder="1" applyAlignment="1">
      <alignment horizontal="left" vertical="top" textRotation="0" wrapText="false" shrinkToFit="false"/>
    </xf>
    <xf xfId="0" fontId="0" numFmtId="0" fillId="4" borderId="1" applyFont="0" applyNumberFormat="0" applyFill="1"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15" fillId="2" borderId="1" applyFont="0" applyNumberFormat="1" applyFill="0" applyBorder="1" applyAlignment="1">
      <alignment horizontal="left" vertical="top" textRotation="0" wrapText="false" shrinkToFit="false"/>
    </xf>
    <xf xfId="0" fontId="0" numFmtId="14" fillId="2" borderId="3" applyFont="0" applyNumberFormat="1" applyFill="0" applyBorder="1" applyAlignment="1">
      <alignment horizontal="left" vertical="top" textRotation="0" wrapText="false" shrinkToFit="false"/>
    </xf>
    <xf xfId="0" fontId="0" numFmtId="0" fillId="2" borderId="0" applyFont="0" applyNumberFormat="0" applyFill="0" applyBorder="0" applyAlignment="1">
      <alignment horizontal="left" vertical="top" textRotation="0" wrapText="false" shrinkToFit="false"/>
    </xf>
    <xf xfId="0" fontId="0" numFmtId="14" fillId="2" borderId="1" applyFont="0" applyNumberFormat="1" applyFill="0" applyBorder="1" applyAlignment="1">
      <alignment horizontal="left" vertical="top" textRotation="0" wrapText="false" shrinkToFit="false"/>
    </xf>
    <xf xfId="0" fontId="0" numFmtId="0" fillId="2" borderId="6" applyFont="0" applyNumberFormat="0" applyFill="0" applyBorder="1" applyAlignment="1">
      <alignment horizontal="left" vertical="top" textRotation="0" wrapText="false" shrinkToFit="false"/>
    </xf>
    <xf xfId="0" fontId="0" quotePrefix="1" numFmtId="0" fillId="2" borderId="1"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15" fillId="2" borderId="2" applyFont="0" applyNumberFormat="1" applyFill="0" applyBorder="1" applyAlignment="1">
      <alignment horizontal="left" vertical="top" textRotation="0" wrapText="false" shrinkToFit="false"/>
    </xf>
    <xf xfId="0" fontId="24" numFmtId="0" fillId="2" borderId="0" applyFont="1" applyNumberFormat="0" applyFill="0" applyBorder="0" applyAlignment="0">
      <alignment horizontal="general" vertical="bottom" textRotation="0" wrapText="false" shrinkToFit="false"/>
    </xf>
    <xf xfId="0" fontId="17" numFmtId="0" fillId="2" borderId="0" applyFont="1" applyNumberFormat="0" applyFill="0" applyBorder="0" applyAlignment="0">
      <alignment horizontal="general" vertical="bottom" textRotation="0" wrapText="false" shrinkToFit="false"/>
    </xf>
    <xf xfId="0" fontId="17" numFmtId="0" fillId="2" borderId="1" applyFont="1" applyNumberFormat="0" applyFill="0" applyBorder="1" applyAlignment="1">
      <alignment horizontal="general" vertical="bottom" textRotation="0" wrapText="true" shrinkToFit="false"/>
    </xf>
    <xf xfId="0" fontId="8" numFmtId="44" fillId="2" borderId="1" applyFont="1" applyNumberFormat="1" applyFill="0" applyBorder="1" applyAlignment="0">
      <alignment horizontal="general" vertical="bottom" textRotation="0" wrapText="false" shrinkToFit="false"/>
    </xf>
    <xf xfId="0" fontId="0" numFmtId="44" fillId="2" borderId="1" applyFont="0" applyNumberFormat="1" applyFill="0" applyBorder="1" applyAlignment="0">
      <alignment horizontal="general" vertical="bottom" textRotation="0" wrapText="false" shrinkToFit="false"/>
    </xf>
    <xf xfId="0" fontId="0" numFmtId="44" fillId="2" borderId="1" applyFont="0" applyNumberFormat="1" applyFill="0" applyBorder="1" applyAlignment="1">
      <alignment horizontal="left" vertical="top" textRotation="0" wrapText="true" shrinkToFit="false"/>
    </xf>
    <xf xfId="0" fontId="0" numFmtId="14" fillId="4" borderId="1" applyFont="0" applyNumberFormat="1" applyFill="1" applyBorder="1" applyAlignment="1">
      <alignment horizontal="left" vertical="top" textRotation="0" wrapText="true" shrinkToFit="false"/>
    </xf>
    <xf xfId="0" fontId="0" numFmtId="44" fillId="2" borderId="2" applyFont="0" applyNumberFormat="1" applyFill="0" applyBorder="1" applyAlignment="1">
      <alignment horizontal="left" vertical="top" textRotation="0" wrapText="true" shrinkToFit="false"/>
    </xf>
    <xf xfId="0" fontId="0" numFmtId="164" fillId="2" borderId="1" applyFont="0" applyNumberFormat="1" applyFill="0" applyBorder="1" applyAlignment="1">
      <alignment horizontal="left" vertical="top" textRotation="0" wrapText="false" shrinkToFit="false"/>
    </xf>
    <xf xfId="0" fontId="0" numFmtId="0" fillId="2" borderId="0" applyFont="0" applyNumberFormat="0" applyFill="0" applyBorder="0" applyAlignment="1">
      <alignment horizontal="left" vertical="top" textRotation="0" wrapText="true" shrinkToFit="false"/>
    </xf>
    <xf xfId="0" fontId="22" numFmtId="0" fillId="2" borderId="3" applyFont="1" applyNumberFormat="0" applyFill="0" applyBorder="1" applyAlignment="1">
      <alignment horizontal="left" vertical="top" textRotation="0" wrapText="false" shrinkToFit="false"/>
    </xf>
    <xf xfId="0" fontId="22" numFmtId="0" fillId="2" borderId="2" applyFont="1" applyNumberFormat="0" applyFill="0" applyBorder="1" applyAlignment="1">
      <alignment horizontal="left" vertical="top" textRotation="0" wrapText="false" shrinkToFit="false"/>
    </xf>
    <xf xfId="0" fontId="1" numFmtId="0" fillId="3" borderId="3" applyFont="1" applyNumberFormat="0" applyFill="1" applyBorder="1" applyAlignment="1">
      <alignment horizontal="center" vertical="top" textRotation="0" wrapText="true" shrinkToFit="false"/>
    </xf>
    <xf xfId="0" fontId="1" numFmtId="0" fillId="3" borderId="2" applyFont="1" applyNumberFormat="0" applyFill="1" applyBorder="1" applyAlignment="1">
      <alignment horizontal="center" vertical="top" textRotation="0" wrapText="true" shrinkToFit="false"/>
    </xf>
    <xf xfId="0" fontId="1" numFmtId="0" fillId="3" borderId="1" applyFont="1" applyNumberFormat="0" applyFill="1" applyBorder="1" applyAlignment="1">
      <alignment horizontal="left" vertical="top" textRotation="0" wrapText="true" shrinkToFit="false"/>
    </xf>
    <xf xfId="0" fontId="1" numFmtId="0" fillId="3" borderId="3" applyFont="1" applyNumberFormat="0" applyFill="1" applyBorder="1" applyAlignment="1">
      <alignment horizontal="left" vertical="top" textRotation="0" wrapText="true" shrinkToFit="false"/>
    </xf>
    <xf xfId="0" fontId="1" numFmtId="0" fillId="3" borderId="2" applyFont="1" applyNumberFormat="0" applyFill="1" applyBorder="1" applyAlignment="1">
      <alignment horizontal="left" vertical="top" textRotation="0" wrapText="true" shrinkToFit="false"/>
    </xf>
    <xf xfId="0" fontId="1" numFmtId="0" fillId="3" borderId="1" applyFont="1" applyNumberFormat="0" applyFill="1" applyBorder="1" applyAlignment="1">
      <alignment horizontal="left" vertical="top" textRotation="0" wrapText="true" shrinkToFit="false"/>
    </xf>
    <xf xfId="0" fontId="1" numFmtId="14" fillId="3" borderId="1" applyFont="1" applyNumberFormat="1" applyFill="1" applyBorder="1" applyAlignment="1">
      <alignment horizontal="left" vertical="top" textRotation="0" wrapText="true" shrinkToFit="false"/>
    </xf>
    <xf xfId="0" fontId="1" numFmtId="10" fillId="3" borderId="1" applyFont="1" applyNumberFormat="1" applyFill="1"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false" shrinkToFit="false"/>
    </xf>
    <xf xfId="0" fontId="0" numFmtId="0" fillId="2" borderId="1" applyFont="0" applyNumberFormat="0" applyFill="0" applyBorder="1" applyAlignment="1">
      <alignment horizontal="left" vertical="top" textRotation="0" wrapText="true" shrinkToFit="false"/>
    </xf>
    <xf xfId="0" fontId="0" numFmtId="14" fillId="2" borderId="1" applyFont="0" applyNumberFormat="1" applyFill="0" applyBorder="1" applyAlignment="1">
      <alignment horizontal="left" vertical="top" textRotation="0" wrapText="false" shrinkToFit="false"/>
    </xf>
    <xf xfId="0" fontId="0" numFmtId="44" fillId="2" borderId="1" applyFont="0" applyNumberFormat="1" applyFill="0" applyBorder="1" applyAlignment="1">
      <alignment horizontal="left" vertical="top" textRotation="0" wrapText="false" shrinkToFit="false"/>
    </xf>
    <xf xfId="0" fontId="0" numFmtId="9" fillId="2" borderId="1" applyFont="0" applyNumberFormat="1" applyFill="0" applyBorder="1" applyAlignment="1">
      <alignment horizontal="left" vertical="top" textRotation="0" wrapText="false" shrinkToFit="false"/>
    </xf>
    <xf xfId="0" fontId="0" numFmtId="0" fillId="2" borderId="3" applyFont="0" applyNumberFormat="0" applyFill="0" applyBorder="1" applyAlignment="1">
      <alignment horizontal="left" vertical="top"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1" applyFont="0" applyNumberFormat="0" applyFill="0" applyBorder="1" applyAlignment="1">
      <alignment horizontal="general" vertical="top" textRotation="0" wrapText="false" shrinkToFit="false"/>
    </xf>
    <xf xfId="0" fontId="0" numFmtId="0" fillId="2" borderId="1" applyFont="0" applyNumberFormat="0" applyFill="0" applyBorder="1" applyAlignment="1">
      <alignment horizontal="general" vertical="top" textRotation="0" wrapText="true" shrinkToFit="false"/>
    </xf>
    <xf xfId="0" fontId="16" numFmtId="0" fillId="2" borderId="1" applyFont="1" applyNumberFormat="0" applyFill="0" applyBorder="1" applyAlignment="1">
      <alignment horizontal="left" vertical="top" textRotation="0" wrapText="true" shrinkToFit="false"/>
    </xf>
    <xf xfId="0" fontId="0" numFmtId="0" fillId="2" borderId="1" applyFont="0" applyNumberFormat="0" applyFill="0" applyBorder="1" applyAlignment="1">
      <alignment horizontal="left" vertical="top" textRotation="0" wrapText="true" shrinkToFit="false"/>
    </xf>
    <xf xfId="0" fontId="15" numFmtId="0" fillId="2" borderId="1" applyFont="1" applyNumberFormat="0" applyFill="0" applyBorder="1" applyAlignment="1">
      <alignment horizontal="left" vertical="top" textRotation="0" wrapText="true" shrinkToFit="false"/>
    </xf>
    <xf xfId="0" fontId="0" numFmtId="0" fillId="2" borderId="1" applyFont="0" applyNumberFormat="0" applyFill="0" applyBorder="1" applyAlignment="1">
      <alignment horizontal="general" vertical="center" textRotation="0" wrapText="true" shrinkToFit="false"/>
    </xf>
    <xf xfId="0" fontId="0" numFmtId="0" fillId="2" borderId="7" applyFont="0" applyNumberFormat="0" applyFill="0" applyBorder="1" applyAlignment="1">
      <alignment horizontal="general" vertical="top" textRotation="0" wrapText="false" shrinkToFit="false"/>
    </xf>
    <xf xfId="0" fontId="0" numFmtId="0" fillId="2" borderId="7" applyFont="0" applyNumberFormat="0" applyFill="0" applyBorder="1" applyAlignment="1">
      <alignment horizontal="general" vertical="top" textRotation="0" wrapText="true" shrinkToFit="false"/>
    </xf>
    <xf xfId="0" fontId="0" numFmtId="0" fillId="2" borderId="7" applyFont="0" applyNumberFormat="0" applyFill="0" applyBorder="1" applyAlignment="0">
      <alignment horizontal="general" vertical="bottom" textRotation="0" wrapText="false" shrinkToFit="false"/>
    </xf>
    <xf xfId="0" fontId="15" numFmtId="0" fillId="2" borderId="7" applyFont="1" applyNumberFormat="0"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false" shrinkToFit="false"/>
    </xf>
    <xf xfId="0" fontId="0" numFmtId="0" fillId="2" borderId="7" applyFont="0" applyNumberFormat="0" applyFill="0" applyBorder="1" applyAlignment="1">
      <alignment horizontal="left" vertical="top" textRotation="0" wrapText="true" shrinkToFit="false"/>
    </xf>
    <xf xfId="0" fontId="0" numFmtId="0" fillId="2" borderId="7" applyFont="0" applyNumberFormat="0" applyFill="0" applyBorder="1" applyAlignment="1">
      <alignment horizontal="left" vertical="top" textRotation="0" wrapText="false" shrinkToFit="false"/>
    </xf>
    <xf xfId="0" fontId="0" numFmtId="0" fillId="2" borderId="7" applyFont="0" applyNumberFormat="0" applyFill="0" applyBorder="1"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44" fillId="2" borderId="1" applyFont="0" applyNumberFormat="1" applyFill="0" applyBorder="1" applyAlignment="1">
      <alignment horizontal="left" vertical="top" textRotation="0" wrapText="false" shrinkToFit="false"/>
    </xf>
  </cellXfs>
  <cellStyles count="1">
    <cellStyle name="Normal" xfId="0" builtinId="0"/>
  </cellStyles>
  <dxfs count="1">
    <dxf>
      <font>
        <sz val="10"/>
        <color rgb="FFFFFFFF"/>
        <name val="Calibri"/>
      </font>
      <numFmt numFmtId="164" formatCode="Genera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maps.google.com/?q=Universiteitssingel%2050%2C%206229%20ER%2C%20Maastricht" TargetMode="External"/><Relationship Id="rId_hyperlink_2" Type="http://schemas.openxmlformats.org/officeDocument/2006/relationships/hyperlink" Target="http://www.akkolens.com/" TargetMode="External"/><Relationship Id="rId_hyperlink_3" Type="http://schemas.openxmlformats.org/officeDocument/2006/relationships/hyperlink" Target="http://dunkelectronics.nl/" TargetMode="External"/><Relationship Id="rId_hyperlink_4" Type="http://schemas.openxmlformats.org/officeDocument/2006/relationships/hyperlink" Target="https://www.linkedin.com/redirect?url=http%3A%2F%2Fwww%2Esolarexcel%2Enl&amp;urlhash=KqZD" TargetMode="External"/><Relationship Id="rId_hyperlink_5" Type="http://schemas.openxmlformats.org/officeDocument/2006/relationships/hyperlink" Target="https://www.linkedin.com/redirect?url=http%3A%2F%2Fwww%2Esolarexcel%2Enl&amp;urlhash=KqZD" TargetMode="External"/><Relationship Id="rId_hyperlink_6" Type="http://schemas.openxmlformats.org/officeDocument/2006/relationships/hyperlink" Target="https://www.linkedin.com/redirect?url=http%3A%2F%2Fwww%2Esolarexcel%2Enl&amp;urlhash=KqZD" TargetMode="External"/></Relationships>
</file>

<file path=xl/worksheets/_rels/sheet3.xml.rels><?xml version="1.0" encoding="UTF-8" standalone="yes"?>
<Relationships xmlns="http://schemas.openxmlformats.org/package/2006/relationships"><Relationship Id="rId_hyperlink_1" Type="http://schemas.openxmlformats.org/officeDocument/2006/relationships/hyperlink" Target="http://www.viaacademy.nl/opleidingsprogrammas/boost/" TargetMode="External"/><Relationship Id="rId_hyperlink_2" Type="http://schemas.openxmlformats.org/officeDocument/2006/relationships/hyperlink" Target="http://dspvalley.com/" TargetMode="External"/><Relationship Id="rId_hyperlink_3" Type="http://schemas.openxmlformats.org/officeDocument/2006/relationships/hyperlink" Target="http://www.d-f-e.nl/" TargetMode="External"/><Relationship Id="rId_hyperlink_4" Type="http://schemas.openxmlformats.org/officeDocument/2006/relationships/hyperlink" Target="http://greenvinylrecords.com/" TargetMode="External"/><Relationship Id="rId_hyperlink_5" Type="http://schemas.openxmlformats.org/officeDocument/2006/relationships/hyperlink" Target="https://www.tilburguniversity.edu/" TargetMode="External"/><Relationship Id="rId_hyperlink_6" Type="http://schemas.openxmlformats.org/officeDocument/2006/relationships/hyperlink" Target="http://www.beijer.com/" TargetMode="External"/><Relationship Id="rId_hyperlink_7" Type="http://schemas.openxmlformats.org/officeDocument/2006/relationships/hyperlink" Target="http://www.tue.nl/" TargetMode="External"/><Relationship Id="rId_hyperlink_8" Type="http://schemas.openxmlformats.org/officeDocument/2006/relationships/hyperlink" Target="http://www.lightronics.nl/" TargetMode="External"/><Relationship Id="rId_hyperlink_9" Type="http://schemas.openxmlformats.org/officeDocument/2006/relationships/hyperlink" Target="http://www.rwsgoes.nl/" TargetMode="External"/><Relationship Id="rId_hyperlink_10" Type="http://schemas.openxmlformats.org/officeDocument/2006/relationships/hyperlink" Target="http://www.zeeschelp.nl/" TargetMode="External"/><Relationship Id="rId_hyperlink_11" Type="http://schemas.openxmlformats.org/officeDocument/2006/relationships/hyperlink" Target="http://www.regio-hartvanbrabant.nl/" TargetMode="External"/><Relationship Id="rId_hyperlink_12" Type="http://schemas.openxmlformats.org/officeDocument/2006/relationships/hyperlink" Target="http://www.meijer-potato.com/" TargetMode="External"/><Relationship Id="rId_hyperlink_13" Type="http://schemas.openxmlformats.org/officeDocument/2006/relationships/hyperlink" Target="http://www.conicovalves.nl/" TargetMode="External"/><Relationship Id="rId_hyperlink_14" Type="http://schemas.openxmlformats.org/officeDocument/2006/relationships/hyperlink" Target="http://www.eqaprojects.com/eqa-river" TargetMode="External"/><Relationship Id="rId_hyperlink_15" Type="http://schemas.openxmlformats.org/officeDocument/2006/relationships/hyperlink" Target="http://www.zlto.nl/" TargetMode="External"/></Relationships>
</file>

<file path=xl/worksheets/_rels/sheet4.xml.rels><?xml version="1.0" encoding="UTF-8" standalone="yes"?>
<Relationships xmlns="http://schemas.openxmlformats.org/package/2006/relationships"><Relationship Id="rId_hyperlink_1" Type="http://schemas.openxmlformats.org/officeDocument/2006/relationships/hyperlink" Target="http://www.brabantbewust.nl/" TargetMode="External"/><Relationship Id="rId_hyperlink_2" Type="http://schemas.openxmlformats.org/officeDocument/2006/relationships/hyperlink" Target="http://www.peetersadvies.com/" TargetMode="External"/><Relationship Id="rId_hyperlink_3" Type="http://schemas.openxmlformats.org/officeDocument/2006/relationships/hyperlink" Target="http://www.topeggs.nl/" TargetMode="External"/><Relationship Id="rId_hyperlink_4" Type="http://schemas.openxmlformats.org/officeDocument/2006/relationships/hyperlink" Target="http://www.vermeerasperges.nl/" TargetMode="External"/><Relationship Id="rId_hyperlink_5" Type="http://schemas.openxmlformats.org/officeDocument/2006/relationships/hyperlink" Target="http://www.esschestroom.nl/" TargetMode="External"/><Relationship Id="rId_hyperlink_6" Type="http://schemas.openxmlformats.org/officeDocument/2006/relationships/hyperlink" Target="http://www.topeggs.nl/" TargetMode="External"/><Relationship Id="rId_hyperlink_7" Type="http://schemas.openxmlformats.org/officeDocument/2006/relationships/hyperlink" Target="http://www.zlto.nl/" TargetMode="External"/></Relationships>
</file>

<file path=xl/worksheets/_rels/sheet5.xml.rels><?xml version="1.0" encoding="UTF-8" standalone="yes"?>
<Relationships xmlns="http://schemas.openxmlformats.org/package/2006/relationships"><Relationship Id="rId_hyperlink_1" Type="http://schemas.openxmlformats.org/officeDocument/2006/relationships/hyperlink" Target="http://www.streekweb.nl/" TargetMode="External"/><Relationship Id="rId_hyperlink_2" Type="http://schemas.openxmlformats.org/officeDocument/2006/relationships/hyperlink" Target="http://www.ediks.com/" TargetMode="External"/><Relationship Id="rId_hyperlink_3" Type="http://schemas.openxmlformats.org/officeDocument/2006/relationships/hyperlink" Target="http://www.manus-vr.com/" TargetMode="External"/><Relationship Id="rId_hyperlink_4" Type="http://schemas.openxmlformats.org/officeDocument/2006/relationships/hyperlink" Target="http://www.getrex.nl/racetrailers.html" TargetMode="External"/><Relationship Id="rId_hyperlink_5" Type="http://schemas.openxmlformats.org/officeDocument/2006/relationships/hyperlink" Target="http://www.synple.eu/" TargetMode="External"/><Relationship Id="rId_hyperlink_6" Type="http://schemas.openxmlformats.org/officeDocument/2006/relationships/hyperlink" Target="http://www.sainttrofee.nl/" TargetMode="External"/><Relationship Id="rId_hyperlink_7" Type="http://schemas.openxmlformats.org/officeDocument/2006/relationships/hyperlink" Target="http://www.diverto.com/" TargetMode="External"/><Relationship Id="rId_hyperlink_8" Type="http://schemas.openxmlformats.org/officeDocument/2006/relationships/hyperlink" Target="http://www.northseaweed.nl/" TargetMode="External"/><Relationship Id="rId_hyperlink_9" Type="http://schemas.openxmlformats.org/officeDocument/2006/relationships/hyperlink" Target="http://www.seafarm.nl/" TargetMode="External"/><Relationship Id="rId_hyperlink_10" Type="http://schemas.openxmlformats.org/officeDocument/2006/relationships/hyperlink" Target="http://www.medimetrics.com/Home" TargetMode="External"/><Relationship Id="rId_hyperlink_11" Type="http://schemas.openxmlformats.org/officeDocument/2006/relationships/hyperlink" Target="http://www.route42.nl/" TargetMode="External"/><Relationship Id="rId_hyperlink_12" Type="http://schemas.openxmlformats.org/officeDocument/2006/relationships/hyperlink" Target="http://www.ndf.eu/" TargetMode="External"/><Relationship Id="rId_hyperlink_13" Type="http://schemas.openxmlformats.org/officeDocument/2006/relationships/hyperlink" Target="http://www.scint.nl/" TargetMode="External"/><Relationship Id="rId_hyperlink_14" Type="http://schemas.openxmlformats.org/officeDocument/2006/relationships/hyperlink" Target="http://www.innozaam.com/" TargetMode="External"/><Relationship Id="rId_hyperlink_15" Type="http://schemas.openxmlformats.org/officeDocument/2006/relationships/hyperlink" Target="http://www.gtherapeutics.com/#Home" TargetMode="External"/><Relationship Id="rId_hyperlink_16" Type="http://schemas.openxmlformats.org/officeDocument/2006/relationships/hyperlink" Target="http://www.avular.com/" TargetMode="External"/><Relationship Id="rId_hyperlink_17" Type="http://schemas.openxmlformats.org/officeDocument/2006/relationships/hyperlink" Target="http://www.walnoothoeven.nl/" TargetMode="External"/><Relationship Id="rId_hyperlink_18" Type="http://schemas.openxmlformats.org/officeDocument/2006/relationships/hyperlink" Target="http://www.sqoony.com/" TargetMode="External"/><Relationship Id="rId_hyperlink_19" Type="http://schemas.openxmlformats.org/officeDocument/2006/relationships/hyperlink" Target="http://www.nexguard.com/" TargetMode="External"/><Relationship Id="rId_hyperlink_20" Type="http://schemas.openxmlformats.org/officeDocument/2006/relationships/hyperlink" Target="http://www.simonsholland.nl/nl/" TargetMode="External"/><Relationship Id="rId_hyperlink_21" Type="http://schemas.openxmlformats.org/officeDocument/2006/relationships/hyperlink" Target="http://www.newfoss.com/" TargetMode="External"/><Relationship Id="rId_hyperlink_22" Type="http://schemas.openxmlformats.org/officeDocument/2006/relationships/hyperlink" Target="http://www.vtec-ls.nl/" TargetMode="External"/><Relationship Id="rId_hyperlink_23" Type="http://schemas.openxmlformats.org/officeDocument/2006/relationships/hyperlink" Target="http://www.modiquestresearch.nl/" TargetMode="External"/><Relationship Id="rId_hyperlink_24" Type="http://schemas.openxmlformats.org/officeDocument/2006/relationships/hyperlink" Target="http://www.modiquestresearch.nl/" TargetMode="External"/><Relationship Id="rId_hyperlink_25" Type="http://schemas.openxmlformats.org/officeDocument/2006/relationships/hyperlink" Target="http://www.apex-groupofcompanies.com/nl/" TargetMode="External"/><Relationship Id="rId_hyperlink_26" Type="http://schemas.openxmlformats.org/officeDocument/2006/relationships/hyperlink" Target="http://www.pro-tide.eu/portfolio/tidaltestingcenter/" TargetMode="External"/><Relationship Id="rId_hyperlink_27" Type="http://schemas.openxmlformats.org/officeDocument/2006/relationships/hyperlink" Target="http://www.walasconcepts.com/nl/" TargetMode="External"/><Relationship Id="rId_hyperlink_28" Type="http://schemas.openxmlformats.org/officeDocument/2006/relationships/hyperlink" Target="http://www.ma3solutions.com/" TargetMode="External"/><Relationship Id="rId_hyperlink_29" Type="http://schemas.openxmlformats.org/officeDocument/2006/relationships/hyperlink" Target="http://www.arisbv.nl/" TargetMode="External"/><Relationship Id="rId_hyperlink_30" Type="http://schemas.openxmlformats.org/officeDocument/2006/relationships/hyperlink" Target="http://www.m-c-i.nl/" TargetMode="External"/><Relationship Id="rId_hyperlink_31" Type="http://schemas.openxmlformats.org/officeDocument/2006/relationships/hyperlink" Target="http://www.enstechnology.nl/" TargetMode="External"/><Relationship Id="rId_hyperlink_32" Type="http://schemas.openxmlformats.org/officeDocument/2006/relationships/hyperlink" Target="http://www.agrisyst.com/" TargetMode="External"/><Relationship Id="rId_hyperlink_33" Type="http://schemas.openxmlformats.org/officeDocument/2006/relationships/hyperlink" Target="http://www.matinspired.nl/" TargetMode="External"/><Relationship Id="rId_hyperlink_34" Type="http://schemas.openxmlformats.org/officeDocument/2006/relationships/hyperlink" Target="http://www.marketredesign.com/index.php?uid=1" TargetMode="External"/><Relationship Id="rId_hyperlink_35" Type="http://schemas.openxmlformats.org/officeDocument/2006/relationships/hyperlink" Target="http://www.kewiservices.nl/index.html" TargetMode="External"/><Relationship Id="rId_hyperlink_36" Type="http://schemas.openxmlformats.org/officeDocument/2006/relationships/hyperlink" Target="http://www.proefboerderij-rusthoeve.nl/" TargetMode="External"/><Relationship Id="rId_hyperlink_37" Type="http://schemas.openxmlformats.org/officeDocument/2006/relationships/hyperlink" Target="http://www.gocietysolutions.com/" TargetMode="External"/><Relationship Id="rId_hyperlink_38" Type="http://schemas.openxmlformats.org/officeDocument/2006/relationships/hyperlink" Target="http://www.deventer-profielen.nl/" TargetMode="External"/><Relationship Id="rId_hyperlink_39" Type="http://schemas.openxmlformats.org/officeDocument/2006/relationships/hyperlink" Target="http://www.delaarhoeve.nl/" TargetMode="External"/><Relationship Id="rId_hyperlink_40" Type="http://schemas.openxmlformats.org/officeDocument/2006/relationships/hyperlink" Target="http://www.home.syneratio.com/" TargetMode="External"/><Relationship Id="rId_hyperlink_41" Type="http://schemas.openxmlformats.org/officeDocument/2006/relationships/hyperlink" Target="http://www.mecal.eu/" TargetMode="External"/><Relationship Id="rId_hyperlink_42" Type="http://schemas.openxmlformats.org/officeDocument/2006/relationships/hyperlink" Target="http://www.teboza.com/" TargetMode="External"/><Relationship Id="rId_hyperlink_43" Type="http://schemas.openxmlformats.org/officeDocument/2006/relationships/hyperlink" Target="http://www.colorcntrl.com/" TargetMode="External"/><Relationship Id="rId_hyperlink_44" Type="http://schemas.openxmlformats.org/officeDocument/2006/relationships/hyperlink" Target="http://www.prinsautogas.com/nl/index.html" TargetMode="External"/><Relationship Id="rId_hyperlink_45" Type="http://schemas.openxmlformats.org/officeDocument/2006/relationships/hyperlink" Target="http://www.tractivesuspension.com/" TargetMode="External"/><Relationship Id="rId_hyperlink_46" Type="http://schemas.openxmlformats.org/officeDocument/2006/relationships/hyperlink" Target="http://www.tampotechniek.nl/NL/index.html" TargetMode="External"/><Relationship Id="rId_hyperlink_47" Type="http://schemas.openxmlformats.org/officeDocument/2006/relationships/hyperlink" Target="http://www.istia.nl/" TargetMode="External"/><Relationship Id="rId_hyperlink_48" Type="http://schemas.openxmlformats.org/officeDocument/2006/relationships/hyperlink" Target="http://www.soiltech.nl/pages/nl/home.php" TargetMode="External"/><Relationship Id="rId_hyperlink_49" Type="http://schemas.openxmlformats.org/officeDocument/2006/relationships/hyperlink" Target="http://www.traasenovaa-sport.nl/" TargetMode="External"/><Relationship Id="rId_hyperlink_50" Type="http://schemas.openxmlformats.org/officeDocument/2006/relationships/hyperlink" Target="http://www.pr-electronics.nl/" TargetMode="External"/><Relationship Id="rId_hyperlink_51" Type="http://schemas.openxmlformats.org/officeDocument/2006/relationships/hyperlink" Target="http://www.cordis.nl/" TargetMode="External"/><Relationship Id="rId_hyperlink_52" Type="http://schemas.openxmlformats.org/officeDocument/2006/relationships/hyperlink" Target="http://www.argusi.org/" TargetMode="External"/><Relationship Id="rId_hyperlink_53" Type="http://schemas.openxmlformats.org/officeDocument/2006/relationships/hyperlink" Target="http://www.txinnovations.nl/" TargetMode="External"/><Relationship Id="rId_hyperlink_54" Type="http://schemas.openxmlformats.org/officeDocument/2006/relationships/hyperlink" Target="http://www.dfb-flightcases.nl/" TargetMode="External"/><Relationship Id="rId_hyperlink_55" Type="http://schemas.openxmlformats.org/officeDocument/2006/relationships/hyperlink" Target="http://www.eurofibers.com/" TargetMode="External"/><Relationship Id="rId_hyperlink_56" Type="http://schemas.openxmlformats.org/officeDocument/2006/relationships/hyperlink" Target="http://www.innosolids.com/" TargetMode="External"/><Relationship Id="rId_hyperlink_57" Type="http://schemas.openxmlformats.org/officeDocument/2006/relationships/hyperlink" Target="http://www.freesense-solutions.com/" TargetMode="External"/><Relationship Id="rId_hyperlink_58" Type="http://schemas.openxmlformats.org/officeDocument/2006/relationships/hyperlink" Target="http://www.avular.com/" TargetMode="External"/><Relationship Id="rId_hyperlink_59" Type="http://schemas.openxmlformats.org/officeDocument/2006/relationships/hyperlink" Target="http://www.ptsmachinery.nl/" TargetMode="External"/><Relationship Id="rId_hyperlink_60" Type="http://schemas.openxmlformats.org/officeDocument/2006/relationships/hyperlink" Target="http://www.altorffer.nl/" TargetMode="External"/><Relationship Id="rId_hyperlink_61" Type="http://schemas.openxmlformats.org/officeDocument/2006/relationships/hyperlink" Target="http://www.ruma-vsm.nl/" TargetMode="External"/><Relationship Id="rId_hyperlink_62" Type="http://schemas.openxmlformats.org/officeDocument/2006/relationships/hyperlink" Target="http://www.2mel.nl/" TargetMode="External"/><Relationship Id="rId_hyperlink_63" Type="http://schemas.openxmlformats.org/officeDocument/2006/relationships/hyperlink" Target="http://www.smartphotonics.nl/" TargetMode="External"/><Relationship Id="rId_hyperlink_64" Type="http://schemas.openxmlformats.org/officeDocument/2006/relationships/hyperlink" Target="http://www.aaa-lux-lighting.com/nl/" TargetMode="External"/><Relationship Id="rId_hyperlink_65" Type="http://schemas.openxmlformats.org/officeDocument/2006/relationships/hyperlink" Target="http://www.osteo-pharma.com/" TargetMode="External"/><Relationship Id="rId_hyperlink_66" Type="http://schemas.openxmlformats.org/officeDocument/2006/relationships/hyperlink" Target="http://www.vam-watertech.com/?lang=nl" TargetMode="External"/><Relationship Id="rId_hyperlink_67" Type="http://schemas.openxmlformats.org/officeDocument/2006/relationships/hyperlink" Target="http://www.adversitement.com/" TargetMode="External"/><Relationship Id="rId_hyperlink_68" Type="http://schemas.openxmlformats.org/officeDocument/2006/relationships/hyperlink" Target="http://www.graviabell.nl/" TargetMode="External"/><Relationship Id="rId_hyperlink_69" Type="http://schemas.openxmlformats.org/officeDocument/2006/relationships/hyperlink" Target="http://www.timesaversint.com/" TargetMode="External"/><Relationship Id="rId_hyperlink_70" Type="http://schemas.openxmlformats.org/officeDocument/2006/relationships/hyperlink" Target="http://www.innovatiecentrumvenlo.nl/nieuws/tun-food-innovations" TargetMode="External"/><Relationship Id="rId_hyperlink_71" Type="http://schemas.openxmlformats.org/officeDocument/2006/relationships/hyperlink" Target="http://www.beijer.com/" TargetMode="External"/><Relationship Id="rId_hyperlink_72" Type="http://schemas.openxmlformats.org/officeDocument/2006/relationships/hyperlink" Target="http://www.quattro-expertise.nl/" TargetMode="External"/><Relationship Id="rId_hyperlink_73" Type="http://schemas.openxmlformats.org/officeDocument/2006/relationships/hyperlink" Target="http://www.sendt.com/nl/" TargetMode="External"/><Relationship Id="rId_hyperlink_74" Type="http://schemas.openxmlformats.org/officeDocument/2006/relationships/hyperlink" Target="http://www.zeelandsroem.nl/" TargetMode="External"/><Relationship Id="rId_hyperlink_75" Type="http://schemas.openxmlformats.org/officeDocument/2006/relationships/hyperlink" Target="http://www.tinodulong.nl/algemeen/algemeen-Tino_du_Long.php" TargetMode="External"/><Relationship Id="rId_hyperlink_76" Type="http://schemas.openxmlformats.org/officeDocument/2006/relationships/hyperlink" Target="http://www.arenared.nl/" TargetMode="External"/><Relationship Id="rId_hyperlink_77" Type="http://schemas.openxmlformats.org/officeDocument/2006/relationships/hyperlink" Target="http://www.swycs.com/" TargetMode="External"/><Relationship Id="rId_hyperlink_78" Type="http://schemas.openxmlformats.org/officeDocument/2006/relationships/hyperlink" Target="http://www.copierbv.com/nl/" TargetMode="External"/><Relationship Id="rId_hyperlink_79" Type="http://schemas.openxmlformats.org/officeDocument/2006/relationships/hyperlink" Target="http://www.liqal.com/" TargetMode="External"/><Relationship Id="rId_hyperlink_80" Type="http://schemas.openxmlformats.org/officeDocument/2006/relationships/hyperlink" Target="http://www.traasenovaa-sport.nl/" TargetMode="External"/><Relationship Id="rId_hyperlink_81" Type="http://schemas.openxmlformats.org/officeDocument/2006/relationships/hyperlink" Target="http://www.thtrailers.com/nl/" TargetMode="External"/><Relationship Id="rId_hyperlink_82" Type="http://schemas.openxmlformats.org/officeDocument/2006/relationships/hyperlink" Target="http://www.fluxplus.com/" TargetMode="External"/><Relationship Id="rId_hyperlink_83" Type="http://schemas.openxmlformats.org/officeDocument/2006/relationships/hyperlink" Target="http://www.vandebiltzadenvlas.com/" TargetMode="External"/><Relationship Id="rId_hyperlink_84" Type="http://schemas.openxmlformats.org/officeDocument/2006/relationships/hyperlink" Target="http://www.olympic-tape.nl/" TargetMode="External"/><Relationship Id="rId_hyperlink_85" Type="http://schemas.openxmlformats.org/officeDocument/2006/relationships/hyperlink" Target="http://www.meatless.nl/" TargetMode="External"/><Relationship Id="rId_hyperlink_86" Type="http://schemas.openxmlformats.org/officeDocument/2006/relationships/hyperlink" Target="https://www.makezens.com/" TargetMode="External"/><Relationship Id="rId_hyperlink_87" Type="http://schemas.openxmlformats.org/officeDocument/2006/relationships/hyperlink" Target="http://www.maastrichtinstruments.nl/" TargetMode="External"/><Relationship Id="rId_hyperlink_88" Type="http://schemas.openxmlformats.org/officeDocument/2006/relationships/hyperlink" Target="https://efro-beheer.stachanov.com/pro-zuid/WebClient/Card.aspx?company=Zuid&amp;bookmark=31%3bpwAAAAJ7%2f1AAUgBPAEoALQAwADAANgAzADY%3d&amp;mode=Edit&amp;page=88&amp;filter=Job.Status%20IS%20%272%27%20AND%20Job.%27Program%20Code%27%20IS%20%27%40*MIT*%27&amp;i=1503A&amp;IsDlg=1" TargetMode="External"/></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1" workbookViewId="0" showGridLines="true" showRowColHeaders="1">
      <selection activeCell="B8" sqref="B8"/>
    </sheetView>
  </sheetViews>
  <sheetFormatPr defaultRowHeight="14.4" outlineLevelRow="0" outlineLevelCol="0"/>
  <cols>
    <col min="1" max="1" width="49.7109375" customWidth="true" style="0"/>
  </cols>
  <sheetData>
    <row r="1" spans="1:1">
      <c r="A1" t="s">
        <v>0</v>
      </c>
    </row>
    <row r="2" spans="1:1">
      <c r="A2" t="s">
        <v>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B575"/>
  <sheetViews>
    <sheetView tabSelected="0" workbookViewId="0" showGridLines="true" showRowColHeaders="1">
      <selection activeCell="W1" sqref="W1"/>
    </sheetView>
  </sheetViews>
  <sheetFormatPr defaultRowHeight="14.4" outlineLevelRow="0" outlineLevelCol="0"/>
  <sheetData>
    <row r="1" spans="1:28" customHeight="1" ht="105">
      <c r="A1" s="1" t="s">
        <v>2</v>
      </c>
      <c r="B1" s="1" t="s">
        <v>3</v>
      </c>
      <c r="C1" s="1" t="s">
        <v>4</v>
      </c>
      <c r="D1" s="1" t="s">
        <v>5</v>
      </c>
      <c r="E1" s="2" t="s">
        <v>6</v>
      </c>
      <c r="F1" s="1" t="s">
        <v>7</v>
      </c>
      <c r="G1" s="1" t="s">
        <v>8</v>
      </c>
      <c r="H1" s="1" t="s">
        <v>9</v>
      </c>
      <c r="I1" s="3" t="s">
        <v>10</v>
      </c>
      <c r="J1" s="1" t="s">
        <v>11</v>
      </c>
      <c r="K1" s="1" t="s">
        <v>12</v>
      </c>
      <c r="L1" s="1" t="s">
        <v>13</v>
      </c>
      <c r="M1" s="4" t="s">
        <v>14</v>
      </c>
      <c r="N1" s="4" t="s">
        <v>15</v>
      </c>
      <c r="O1" s="4" t="s">
        <v>16</v>
      </c>
      <c r="P1" s="4" t="s">
        <v>17</v>
      </c>
      <c r="Q1" s="1" t="s">
        <v>18</v>
      </c>
      <c r="R1" s="5" t="s">
        <v>19</v>
      </c>
      <c r="S1" s="1" t="s">
        <v>20</v>
      </c>
      <c r="T1" s="1" t="s">
        <v>21</v>
      </c>
      <c r="U1" s="1" t="s">
        <v>22</v>
      </c>
      <c r="V1" s="1" t="s">
        <v>23</v>
      </c>
      <c r="W1" s="1" t="s">
        <v>24</v>
      </c>
      <c r="X1" s="1" t="s">
        <v>25</v>
      </c>
      <c r="Y1" s="6" t="s">
        <v>26</v>
      </c>
      <c r="Z1" s="1" t="s">
        <v>27</v>
      </c>
      <c r="AA1" s="1" t="s">
        <v>28</v>
      </c>
      <c r="AB1" s="1" t="s">
        <v>29</v>
      </c>
    </row>
    <row r="2" spans="1:28" customHeight="1" ht="409.5">
      <c r="A2" s="7" t="s">
        <v>30</v>
      </c>
      <c r="B2" s="7">
        <v>1</v>
      </c>
      <c r="C2" s="8" t="s">
        <v>31</v>
      </c>
      <c r="D2" s="8" t="s">
        <v>31</v>
      </c>
      <c r="E2" s="9" t="s">
        <v>32</v>
      </c>
      <c r="F2" s="8" t="s">
        <v>33</v>
      </c>
      <c r="G2" s="8" t="s">
        <v>34</v>
      </c>
      <c r="H2" s="10" t="s">
        <v>22</v>
      </c>
      <c r="I2" s="10" t="s">
        <v>35</v>
      </c>
      <c r="J2" s="11"/>
      <c r="K2" s="12" t="s">
        <v>36</v>
      </c>
      <c r="L2" s="11" t="s">
        <v>37</v>
      </c>
      <c r="M2" s="13">
        <v>40544</v>
      </c>
      <c r="N2" s="13">
        <v>42369</v>
      </c>
      <c r="O2" s="13">
        <v>42528</v>
      </c>
      <c r="P2" s="13">
        <v>40533</v>
      </c>
      <c r="Q2" s="14">
        <v>3256403</v>
      </c>
      <c r="R2" s="15">
        <v>0.361</v>
      </c>
      <c r="S2" s="16">
        <v>1750000</v>
      </c>
      <c r="T2" s="16">
        <v>0</v>
      </c>
      <c r="U2" s="10">
        <v>500000</v>
      </c>
      <c r="V2" s="16">
        <v>0</v>
      </c>
      <c r="W2" s="16">
        <v>0</v>
      </c>
      <c r="X2" s="16">
        <v>5506403</v>
      </c>
      <c r="Y2" s="17">
        <v>3520487</v>
      </c>
      <c r="Z2" s="14">
        <v>9026890</v>
      </c>
      <c r="AA2" s="7" t="s">
        <v>38</v>
      </c>
      <c r="AB2" s="8" t="s">
        <v>39</v>
      </c>
    </row>
    <row r="3" spans="1:28" customHeight="1" ht="409.5">
      <c r="A3" s="18" t="s">
        <v>30</v>
      </c>
      <c r="B3" s="19" t="s">
        <v>40</v>
      </c>
      <c r="C3" s="20" t="s">
        <v>41</v>
      </c>
      <c r="D3" s="20" t="s">
        <v>41</v>
      </c>
      <c r="E3" s="20" t="s">
        <v>42</v>
      </c>
      <c r="F3" s="21" t="s">
        <v>43</v>
      </c>
      <c r="G3" s="7" t="s">
        <v>34</v>
      </c>
      <c r="H3" s="19" t="s">
        <v>23</v>
      </c>
      <c r="I3" s="7" t="s">
        <v>44</v>
      </c>
      <c r="J3" s="19" t="s">
        <v>45</v>
      </c>
      <c r="K3" s="9" t="s">
        <v>43</v>
      </c>
      <c r="L3" s="12" t="s">
        <v>46</v>
      </c>
      <c r="M3" s="22">
        <v>39083</v>
      </c>
      <c r="N3" s="22">
        <v>40237</v>
      </c>
      <c r="O3" s="22">
        <v>42528</v>
      </c>
      <c r="P3" s="23">
        <v>39524</v>
      </c>
      <c r="Q3" s="24">
        <v>139760.57</v>
      </c>
      <c r="R3" s="25" t="str">
        <f>(Q3/Z3)</f>
        <v>0</v>
      </c>
      <c r="S3" s="26">
        <v>45426.26</v>
      </c>
      <c r="T3" s="26">
        <v>0</v>
      </c>
      <c r="U3" s="26">
        <v>0</v>
      </c>
      <c r="V3" s="26">
        <v>0</v>
      </c>
      <c r="W3" s="26">
        <v>27963.71</v>
      </c>
      <c r="X3" s="26" t="str">
        <f>SUM(Q3,S3,T3,U3,V3,W3)</f>
        <v>0</v>
      </c>
      <c r="Y3" s="27">
        <v>69880.2</v>
      </c>
      <c r="Z3" s="26">
        <v>283030.97</v>
      </c>
      <c r="AA3" s="7" t="s">
        <v>47</v>
      </c>
      <c r="AB3" s="8"/>
    </row>
    <row r="4" spans="1:28" customHeight="1" ht="240">
      <c r="A4" s="7" t="s">
        <v>30</v>
      </c>
      <c r="B4" s="19" t="s">
        <v>40</v>
      </c>
      <c r="C4" s="20" t="s">
        <v>48</v>
      </c>
      <c r="D4" s="20" t="s">
        <v>48</v>
      </c>
      <c r="E4" s="20" t="s">
        <v>42</v>
      </c>
      <c r="F4" s="21" t="s">
        <v>43</v>
      </c>
      <c r="G4" s="8" t="s">
        <v>34</v>
      </c>
      <c r="H4" s="19" t="s">
        <v>23</v>
      </c>
      <c r="I4" s="7" t="s">
        <v>44</v>
      </c>
      <c r="J4" s="19" t="s">
        <v>45</v>
      </c>
      <c r="K4" s="9" t="s">
        <v>49</v>
      </c>
      <c r="L4" s="8" t="s">
        <v>50</v>
      </c>
      <c r="M4" s="22">
        <v>39378</v>
      </c>
      <c r="N4" s="22">
        <v>40633</v>
      </c>
      <c r="O4" s="13">
        <v>42528</v>
      </c>
      <c r="P4" s="22">
        <v>39552</v>
      </c>
      <c r="Q4" s="24">
        <v>1063605</v>
      </c>
      <c r="R4" s="25" t="str">
        <f>(Q4/Z4)</f>
        <v>0</v>
      </c>
      <c r="S4" s="26">
        <v>0</v>
      </c>
      <c r="T4" s="26">
        <v>0</v>
      </c>
      <c r="U4" s="26">
        <v>0</v>
      </c>
      <c r="V4" s="26">
        <v>294000</v>
      </c>
      <c r="W4" s="28">
        <v>833998.13</v>
      </c>
      <c r="X4" s="26" t="str">
        <f>SUM(Q4,S4,T4,U4,V4,W4)</f>
        <v>0</v>
      </c>
      <c r="Y4" s="27">
        <v>680000</v>
      </c>
      <c r="Z4" s="26">
        <v>2871603.13</v>
      </c>
      <c r="AA4" s="7" t="s">
        <v>51</v>
      </c>
      <c r="AB4" s="8"/>
    </row>
    <row r="5" spans="1:28" customHeight="1" ht="409.5">
      <c r="A5" s="18" t="s">
        <v>30</v>
      </c>
      <c r="B5" s="19" t="s">
        <v>40</v>
      </c>
      <c r="C5" s="20" t="s">
        <v>52</v>
      </c>
      <c r="D5" s="20" t="s">
        <v>52</v>
      </c>
      <c r="E5" s="20" t="s">
        <v>53</v>
      </c>
      <c r="F5" s="21" t="s">
        <v>43</v>
      </c>
      <c r="G5" s="7" t="s">
        <v>34</v>
      </c>
      <c r="H5" s="19" t="s">
        <v>21</v>
      </c>
      <c r="I5" s="7" t="s">
        <v>54</v>
      </c>
      <c r="J5" s="19" t="s">
        <v>55</v>
      </c>
      <c r="K5" s="9" t="s">
        <v>43</v>
      </c>
      <c r="L5" s="8" t="s">
        <v>56</v>
      </c>
      <c r="M5" s="23">
        <v>39420</v>
      </c>
      <c r="N5" s="22">
        <v>40724</v>
      </c>
      <c r="O5" s="22">
        <v>42528</v>
      </c>
      <c r="P5" s="22">
        <v>39636</v>
      </c>
      <c r="Q5" s="24">
        <v>628053</v>
      </c>
      <c r="R5" s="25" t="str">
        <f>(Q5/Z5)</f>
        <v>0</v>
      </c>
      <c r="S5" s="26">
        <v>178551</v>
      </c>
      <c r="T5" s="28">
        <v>178551</v>
      </c>
      <c r="U5" s="26">
        <v>0</v>
      </c>
      <c r="V5" s="28">
        <v>178551</v>
      </c>
      <c r="W5" s="28">
        <v>101808.88</v>
      </c>
      <c r="X5" s="26" t="str">
        <f>SUM(Q5,S5,T5,U5,V5,W5)</f>
        <v>0</v>
      </c>
      <c r="Y5" s="29">
        <v>562500</v>
      </c>
      <c r="Z5" s="26">
        <v>1828014.88</v>
      </c>
      <c r="AA5" s="7" t="s">
        <v>57</v>
      </c>
      <c r="AB5" s="8"/>
    </row>
    <row r="6" spans="1:28" customHeight="1" ht="409.5">
      <c r="A6" s="7" t="s">
        <v>30</v>
      </c>
      <c r="B6" s="19" t="s">
        <v>40</v>
      </c>
      <c r="C6" s="20" t="s">
        <v>58</v>
      </c>
      <c r="D6" s="30" t="s">
        <v>59</v>
      </c>
      <c r="E6" s="20" t="s">
        <v>60</v>
      </c>
      <c r="F6" s="21" t="s">
        <v>43</v>
      </c>
      <c r="G6" s="8" t="s">
        <v>34</v>
      </c>
      <c r="H6" s="19" t="s">
        <v>21</v>
      </c>
      <c r="I6" s="7" t="s">
        <v>61</v>
      </c>
      <c r="J6" s="19" t="s">
        <v>62</v>
      </c>
      <c r="K6" s="9" t="s">
        <v>63</v>
      </c>
      <c r="L6" s="8" t="s">
        <v>64</v>
      </c>
      <c r="M6" s="22">
        <v>39448</v>
      </c>
      <c r="N6" s="22">
        <v>42004</v>
      </c>
      <c r="O6" s="13">
        <v>42528</v>
      </c>
      <c r="P6" s="22">
        <v>39723</v>
      </c>
      <c r="Q6" s="24">
        <v>4186242.45</v>
      </c>
      <c r="R6" s="25" t="str">
        <f>(Q6/Z6)</f>
        <v>0</v>
      </c>
      <c r="S6" s="26">
        <v>3195649.41</v>
      </c>
      <c r="T6" s="26">
        <v>216360.06</v>
      </c>
      <c r="U6" s="26">
        <v>100650</v>
      </c>
      <c r="V6" s="26">
        <v>814417.81</v>
      </c>
      <c r="W6" s="26">
        <v>1952287.54</v>
      </c>
      <c r="X6" s="26" t="str">
        <f>SUM(Q6,S6,T6,U6,V6,W6)</f>
        <v>0</v>
      </c>
      <c r="Y6" s="27">
        <v>0</v>
      </c>
      <c r="Z6" s="26">
        <v>10465608.06</v>
      </c>
      <c r="AA6" s="7" t="s">
        <v>65</v>
      </c>
      <c r="AB6" s="8"/>
    </row>
    <row r="7" spans="1:28" customHeight="1" ht="409.5">
      <c r="A7" s="18" t="s">
        <v>30</v>
      </c>
      <c r="B7" s="19" t="s">
        <v>40</v>
      </c>
      <c r="C7" s="20" t="s">
        <v>66</v>
      </c>
      <c r="D7" s="30" t="s">
        <v>67</v>
      </c>
      <c r="E7" s="20" t="s">
        <v>68</v>
      </c>
      <c r="F7" s="21" t="s">
        <v>43</v>
      </c>
      <c r="G7" s="7" t="s">
        <v>34</v>
      </c>
      <c r="H7" s="19" t="s">
        <v>23</v>
      </c>
      <c r="I7" s="31" t="s">
        <v>69</v>
      </c>
      <c r="J7" s="32" t="s">
        <v>70</v>
      </c>
      <c r="K7" s="33" t="s">
        <v>43</v>
      </c>
      <c r="L7" s="33" t="s">
        <v>71</v>
      </c>
      <c r="M7" s="22">
        <v>39373</v>
      </c>
      <c r="N7" s="22">
        <v>41348</v>
      </c>
      <c r="O7" s="22">
        <v>42528</v>
      </c>
      <c r="P7" s="22">
        <v>39633</v>
      </c>
      <c r="Q7" s="24">
        <v>2420142.02</v>
      </c>
      <c r="R7" s="25" t="str">
        <f>(Q7/Z7)</f>
        <v>0</v>
      </c>
      <c r="S7" s="26">
        <v>2420142.02</v>
      </c>
      <c r="T7" s="26">
        <v>605035.75</v>
      </c>
      <c r="U7" s="26">
        <v>201678.22</v>
      </c>
      <c r="V7" s="26">
        <v>403357.07</v>
      </c>
      <c r="W7" s="26">
        <v>0</v>
      </c>
      <c r="X7" s="26" t="str">
        <f>SUM(Q7,S7,T7,U7,V7,W7)</f>
        <v>0</v>
      </c>
      <c r="Y7" s="27">
        <v>0</v>
      </c>
      <c r="Z7" s="26">
        <v>6050354.93</v>
      </c>
      <c r="AA7" s="7" t="s">
        <v>72</v>
      </c>
      <c r="AB7" s="8"/>
    </row>
    <row r="8" spans="1:28" customHeight="1" ht="409.5">
      <c r="A8" s="7" t="s">
        <v>30</v>
      </c>
      <c r="B8" s="19" t="s">
        <v>40</v>
      </c>
      <c r="C8" s="20" t="s">
        <v>73</v>
      </c>
      <c r="D8" s="20" t="s">
        <v>73</v>
      </c>
      <c r="E8" s="20" t="s">
        <v>74</v>
      </c>
      <c r="F8" s="21" t="s">
        <v>43</v>
      </c>
      <c r="G8" s="8" t="s">
        <v>34</v>
      </c>
      <c r="H8" s="19" t="s">
        <v>23</v>
      </c>
      <c r="I8" s="34" t="s">
        <v>75</v>
      </c>
      <c r="J8" s="35" t="s">
        <v>76</v>
      </c>
      <c r="K8" s="36" t="s">
        <v>43</v>
      </c>
      <c r="L8" s="8" t="s">
        <v>77</v>
      </c>
      <c r="M8" s="37">
        <v>39462</v>
      </c>
      <c r="N8" s="37">
        <v>40787</v>
      </c>
      <c r="O8" s="13">
        <v>42528</v>
      </c>
      <c r="P8" s="37">
        <v>39636</v>
      </c>
      <c r="Q8" s="24">
        <v>64762.99</v>
      </c>
      <c r="R8" s="25" t="str">
        <f>(Q8/Z8)</f>
        <v>0</v>
      </c>
      <c r="S8" s="38">
        <v>0</v>
      </c>
      <c r="T8" s="38">
        <v>0</v>
      </c>
      <c r="U8" s="38">
        <v>0</v>
      </c>
      <c r="V8" s="26">
        <v>97144.54</v>
      </c>
      <c r="W8" s="38">
        <v>0</v>
      </c>
      <c r="X8" s="26" t="str">
        <f>SUM(Q8,S8,T8,U8,V8,W8)</f>
        <v>0</v>
      </c>
      <c r="Y8" s="27">
        <v>9836.25</v>
      </c>
      <c r="Z8" s="26">
        <v>171743.78</v>
      </c>
      <c r="AA8" s="7" t="s">
        <v>78</v>
      </c>
      <c r="AB8" s="8"/>
    </row>
    <row r="9" spans="1:28" customHeight="1" ht="409.5">
      <c r="A9" s="18" t="s">
        <v>30</v>
      </c>
      <c r="B9" s="19" t="s">
        <v>40</v>
      </c>
      <c r="C9" s="20" t="s">
        <v>79</v>
      </c>
      <c r="D9" s="30" t="s">
        <v>80</v>
      </c>
      <c r="E9" s="20" t="s">
        <v>81</v>
      </c>
      <c r="F9" s="21" t="s">
        <v>43</v>
      </c>
      <c r="G9" s="7" t="s">
        <v>34</v>
      </c>
      <c r="H9" s="19" t="s">
        <v>23</v>
      </c>
      <c r="I9" s="31" t="s">
        <v>82</v>
      </c>
      <c r="J9" s="19" t="s">
        <v>70</v>
      </c>
      <c r="K9" s="9" t="s">
        <v>43</v>
      </c>
      <c r="L9" s="8" t="s">
        <v>83</v>
      </c>
      <c r="M9" s="22">
        <v>39331</v>
      </c>
      <c r="N9" s="22">
        <v>41090</v>
      </c>
      <c r="O9" s="22">
        <v>42528</v>
      </c>
      <c r="P9" s="22">
        <v>39554</v>
      </c>
      <c r="Q9" s="24">
        <v>775461.5</v>
      </c>
      <c r="R9" s="25" t="str">
        <f>(Q9/Z9)</f>
        <v>0</v>
      </c>
      <c r="S9" s="26">
        <v>12377.34</v>
      </c>
      <c r="T9" s="26">
        <v>290799.05</v>
      </c>
      <c r="U9" s="26">
        <v>0</v>
      </c>
      <c r="V9" s="26">
        <v>290799.05</v>
      </c>
      <c r="W9" s="26">
        <v>576337.17</v>
      </c>
      <c r="X9" s="26" t="str">
        <f>SUM(Q9,S9,T9,U9,V9,W9)</f>
        <v>0</v>
      </c>
      <c r="Y9" s="27">
        <v>5259.54</v>
      </c>
      <c r="Z9" s="26">
        <v>1938654.86</v>
      </c>
      <c r="AA9" s="7" t="s">
        <v>84</v>
      </c>
      <c r="AB9" s="8"/>
    </row>
    <row r="10" spans="1:28" customHeight="1" ht="409.5">
      <c r="A10" s="7" t="s">
        <v>30</v>
      </c>
      <c r="B10" s="19" t="s">
        <v>85</v>
      </c>
      <c r="C10" s="20" t="s">
        <v>86</v>
      </c>
      <c r="D10" s="30" t="s">
        <v>87</v>
      </c>
      <c r="E10" s="20" t="s">
        <v>60</v>
      </c>
      <c r="F10" s="21" t="s">
        <v>43</v>
      </c>
      <c r="G10" s="8" t="s">
        <v>34</v>
      </c>
      <c r="H10" s="19" t="s">
        <v>21</v>
      </c>
      <c r="I10" s="7" t="s">
        <v>61</v>
      </c>
      <c r="J10" s="19" t="s">
        <v>62</v>
      </c>
      <c r="K10" s="8" t="s">
        <v>63</v>
      </c>
      <c r="L10" s="8" t="s">
        <v>88</v>
      </c>
      <c r="M10" s="22">
        <v>39433</v>
      </c>
      <c r="N10" s="22">
        <v>41455</v>
      </c>
      <c r="O10" s="13">
        <v>42528</v>
      </c>
      <c r="P10" s="22">
        <v>39560</v>
      </c>
      <c r="Q10" s="39">
        <v>436495.58</v>
      </c>
      <c r="R10" s="25" t="str">
        <f>(Q10/Z10)</f>
        <v>0</v>
      </c>
      <c r="S10" s="28">
        <v>0</v>
      </c>
      <c r="T10" s="28">
        <v>0</v>
      </c>
      <c r="U10" s="26">
        <v>0</v>
      </c>
      <c r="V10" s="28">
        <v>0</v>
      </c>
      <c r="W10" s="26">
        <v>682665.24</v>
      </c>
      <c r="X10" s="26" t="str">
        <f>SUM(Q10,S10,T10,U10,V10,W10)</f>
        <v>0</v>
      </c>
      <c r="Y10" s="29">
        <v>0</v>
      </c>
      <c r="Z10" s="26">
        <v>1620365.67</v>
      </c>
      <c r="AA10" s="7" t="s">
        <v>89</v>
      </c>
      <c r="AB10" s="8"/>
    </row>
    <row r="11" spans="1:28" customHeight="1" ht="409.5">
      <c r="A11" s="18" t="s">
        <v>30</v>
      </c>
      <c r="B11" s="19" t="s">
        <v>40</v>
      </c>
      <c r="C11" s="20" t="s">
        <v>90</v>
      </c>
      <c r="D11" s="30" t="s">
        <v>91</v>
      </c>
      <c r="E11" s="20" t="s">
        <v>92</v>
      </c>
      <c r="F11" s="21" t="s">
        <v>43</v>
      </c>
      <c r="G11" s="7" t="s">
        <v>34</v>
      </c>
      <c r="H11" s="19" t="s">
        <v>22</v>
      </c>
      <c r="I11" s="31" t="s">
        <v>93</v>
      </c>
      <c r="J11" s="19" t="s">
        <v>94</v>
      </c>
      <c r="K11" s="9" t="s">
        <v>43</v>
      </c>
      <c r="L11" s="8" t="s">
        <v>95</v>
      </c>
      <c r="M11" s="22">
        <v>39498</v>
      </c>
      <c r="N11" s="22">
        <v>40391</v>
      </c>
      <c r="O11" s="22">
        <v>42528</v>
      </c>
      <c r="P11" s="22">
        <v>39562</v>
      </c>
      <c r="Q11" s="24">
        <v>50280.14</v>
      </c>
      <c r="R11" s="25" t="str">
        <f>(Q11/Z11)</f>
        <v>0</v>
      </c>
      <c r="S11" s="28">
        <v>0</v>
      </c>
      <c r="T11" s="26">
        <v>37947.24</v>
      </c>
      <c r="U11" s="26">
        <v>37947.24</v>
      </c>
      <c r="V11" s="28">
        <v>0</v>
      </c>
      <c r="W11" s="26">
        <v>0</v>
      </c>
      <c r="X11" s="26" t="str">
        <f>SUM(Q11,S11,T11,U11,V11,W11)</f>
        <v>0</v>
      </c>
      <c r="Y11" s="29">
        <v>0</v>
      </c>
      <c r="Z11" s="26">
        <v>126174.61</v>
      </c>
      <c r="AA11" s="7" t="s">
        <v>96</v>
      </c>
      <c r="AB11" s="8"/>
    </row>
    <row r="12" spans="1:28" customHeight="1" ht="409.5">
      <c r="A12" s="7" t="s">
        <v>30</v>
      </c>
      <c r="B12" s="19" t="s">
        <v>40</v>
      </c>
      <c r="C12" s="20" t="s">
        <v>97</v>
      </c>
      <c r="D12" s="30" t="s">
        <v>98</v>
      </c>
      <c r="E12" s="20" t="s">
        <v>99</v>
      </c>
      <c r="F12" s="21" t="s">
        <v>43</v>
      </c>
      <c r="G12" s="8" t="s">
        <v>34</v>
      </c>
      <c r="H12" s="19" t="s">
        <v>23</v>
      </c>
      <c r="I12" s="31" t="s">
        <v>69</v>
      </c>
      <c r="J12" s="19" t="s">
        <v>70</v>
      </c>
      <c r="K12" s="9" t="s">
        <v>43</v>
      </c>
      <c r="L12" s="8" t="s">
        <v>100</v>
      </c>
      <c r="M12" s="22">
        <v>39503</v>
      </c>
      <c r="N12" s="22">
        <v>40391</v>
      </c>
      <c r="O12" s="13">
        <v>42528</v>
      </c>
      <c r="P12" s="22">
        <v>39637</v>
      </c>
      <c r="Q12" s="24">
        <v>77292.73</v>
      </c>
      <c r="R12" s="25" t="str">
        <f>(Q12/Z12)</f>
        <v>0</v>
      </c>
      <c r="S12" s="28">
        <v>0</v>
      </c>
      <c r="T12" s="28">
        <v>0</v>
      </c>
      <c r="U12" s="28">
        <v>0</v>
      </c>
      <c r="V12" s="26">
        <v>61406.15</v>
      </c>
      <c r="W12" s="28">
        <v>0</v>
      </c>
      <c r="X12" s="26" t="str">
        <f>SUM(Q12,S12,T12,U12,V12,W12)</f>
        <v>0</v>
      </c>
      <c r="Y12" s="27">
        <v>54532.96</v>
      </c>
      <c r="Z12" s="26">
        <v>193231.83</v>
      </c>
      <c r="AA12" s="7" t="s">
        <v>101</v>
      </c>
      <c r="AB12" s="8"/>
    </row>
    <row r="13" spans="1:28" customHeight="1" ht="409.5">
      <c r="A13" s="18" t="s">
        <v>30</v>
      </c>
      <c r="B13" s="19" t="s">
        <v>40</v>
      </c>
      <c r="C13" s="20" t="s">
        <v>102</v>
      </c>
      <c r="D13" s="30" t="s">
        <v>103</v>
      </c>
      <c r="E13" s="20" t="s">
        <v>104</v>
      </c>
      <c r="F13" s="21" t="s">
        <v>43</v>
      </c>
      <c r="G13" s="7" t="s">
        <v>34</v>
      </c>
      <c r="H13" s="19" t="s">
        <v>21</v>
      </c>
      <c r="I13" s="7" t="s">
        <v>105</v>
      </c>
      <c r="J13" s="19" t="s">
        <v>62</v>
      </c>
      <c r="K13" s="8" t="s">
        <v>43</v>
      </c>
      <c r="L13" s="8" t="s">
        <v>106</v>
      </c>
      <c r="M13" s="22">
        <v>39631</v>
      </c>
      <c r="N13" s="22">
        <v>41305</v>
      </c>
      <c r="O13" s="22">
        <v>42528</v>
      </c>
      <c r="P13" s="22">
        <v>39762</v>
      </c>
      <c r="Q13" s="40">
        <v>1007844.09</v>
      </c>
      <c r="R13" s="41" t="str">
        <f>(Q13/Z13)</f>
        <v>0</v>
      </c>
      <c r="S13" s="26">
        <v>579510.03</v>
      </c>
      <c r="T13" s="26">
        <v>289755.56</v>
      </c>
      <c r="U13" s="26">
        <v>0</v>
      </c>
      <c r="V13" s="26">
        <v>0</v>
      </c>
      <c r="W13" s="26">
        <v>697405.89</v>
      </c>
      <c r="X13" s="42" t="str">
        <f>SUM(Q13,S13,T13,U13,V13,W13)</f>
        <v>0</v>
      </c>
      <c r="Y13" s="43">
        <v>48471.65</v>
      </c>
      <c r="Z13" s="44">
        <v>2622987.48</v>
      </c>
      <c r="AA13" s="45" t="s">
        <v>107</v>
      </c>
      <c r="AB13" s="8"/>
    </row>
    <row r="14" spans="1:28" customHeight="1" ht="405">
      <c r="A14" s="7" t="s">
        <v>30</v>
      </c>
      <c r="B14" s="19" t="s">
        <v>40</v>
      </c>
      <c r="C14" s="20" t="s">
        <v>108</v>
      </c>
      <c r="D14" s="30" t="s">
        <v>109</v>
      </c>
      <c r="E14" s="20" t="s">
        <v>60</v>
      </c>
      <c r="F14" s="21" t="s">
        <v>43</v>
      </c>
      <c r="G14" s="8" t="s">
        <v>34</v>
      </c>
      <c r="H14" s="19" t="s">
        <v>21</v>
      </c>
      <c r="I14" s="7" t="s">
        <v>61</v>
      </c>
      <c r="J14" s="19" t="s">
        <v>62</v>
      </c>
      <c r="K14" s="8" t="s">
        <v>63</v>
      </c>
      <c r="L14" s="8" t="s">
        <v>110</v>
      </c>
      <c r="M14" s="22">
        <v>39524</v>
      </c>
      <c r="N14" s="22">
        <v>41060</v>
      </c>
      <c r="O14" s="13">
        <v>42528</v>
      </c>
      <c r="P14" s="22">
        <v>39638</v>
      </c>
      <c r="Q14" s="24">
        <v>1874729.11</v>
      </c>
      <c r="R14" s="25" t="str">
        <f>(Q14/Z14)</f>
        <v>0</v>
      </c>
      <c r="S14" s="26">
        <v>877646.49</v>
      </c>
      <c r="T14" s="26">
        <v>329117.25</v>
      </c>
      <c r="U14" s="26">
        <v>109706.04</v>
      </c>
      <c r="V14" s="26">
        <v>0</v>
      </c>
      <c r="W14" s="26">
        <v>1261017.05</v>
      </c>
      <c r="X14" s="26" t="str">
        <f>SUM(Q14,S14,T14,U14,V14,W14)</f>
        <v>0</v>
      </c>
      <c r="Y14" s="26">
        <v>234606.63</v>
      </c>
      <c r="Z14" s="26">
        <v>4686821.74</v>
      </c>
      <c r="AA14" s="7" t="s">
        <v>111</v>
      </c>
      <c r="AB14" s="8"/>
    </row>
    <row r="15" spans="1:28" customHeight="1" ht="409.5">
      <c r="A15" s="18" t="s">
        <v>30</v>
      </c>
      <c r="B15" s="19" t="s">
        <v>112</v>
      </c>
      <c r="C15" s="20" t="s">
        <v>113</v>
      </c>
      <c r="D15" s="30" t="s">
        <v>114</v>
      </c>
      <c r="E15" s="20" t="s">
        <v>115</v>
      </c>
      <c r="F15" s="21" t="s">
        <v>43</v>
      </c>
      <c r="G15" s="7" t="s">
        <v>34</v>
      </c>
      <c r="H15" s="19" t="s">
        <v>21</v>
      </c>
      <c r="I15" s="7" t="s">
        <v>116</v>
      </c>
      <c r="J15" s="19" t="s">
        <v>117</v>
      </c>
      <c r="K15" s="8" t="s">
        <v>43</v>
      </c>
      <c r="L15" s="8" t="s">
        <v>118</v>
      </c>
      <c r="M15" s="22">
        <v>39083</v>
      </c>
      <c r="N15" s="22">
        <v>40140</v>
      </c>
      <c r="O15" s="22">
        <v>42528</v>
      </c>
      <c r="P15" s="22">
        <v>39451</v>
      </c>
      <c r="Q15" s="24">
        <v>600000</v>
      </c>
      <c r="R15" s="25" t="str">
        <f>(Q15/Z15)</f>
        <v>0</v>
      </c>
      <c r="S15" s="28">
        <v>0</v>
      </c>
      <c r="T15" s="28">
        <v>0</v>
      </c>
      <c r="U15" s="28">
        <v>0</v>
      </c>
      <c r="V15" s="28">
        <v>0</v>
      </c>
      <c r="W15" s="26">
        <v>1226969.93</v>
      </c>
      <c r="X15" s="26" t="str">
        <f>SUM(Q15,S15,T15,U15,V15,W15)</f>
        <v>0</v>
      </c>
      <c r="Y15" s="28">
        <v>0</v>
      </c>
      <c r="Z15" s="26">
        <v>1826969.93</v>
      </c>
      <c r="AA15" s="46" t="s">
        <v>119</v>
      </c>
      <c r="AB15" s="8"/>
    </row>
    <row r="16" spans="1:28" customHeight="1" ht="409.5">
      <c r="A16" s="7" t="s">
        <v>30</v>
      </c>
      <c r="B16" s="19" t="s">
        <v>85</v>
      </c>
      <c r="C16" s="20" t="s">
        <v>120</v>
      </c>
      <c r="D16" s="30" t="s">
        <v>121</v>
      </c>
      <c r="E16" s="20" t="s">
        <v>122</v>
      </c>
      <c r="F16" s="21" t="s">
        <v>43</v>
      </c>
      <c r="G16" s="8" t="s">
        <v>34</v>
      </c>
      <c r="H16" s="19" t="s">
        <v>22</v>
      </c>
      <c r="I16" s="7" t="s">
        <v>123</v>
      </c>
      <c r="J16" s="19" t="s">
        <v>124</v>
      </c>
      <c r="K16" s="8" t="s">
        <v>43</v>
      </c>
      <c r="L16" s="8" t="s">
        <v>125</v>
      </c>
      <c r="M16" s="22">
        <v>39532</v>
      </c>
      <c r="N16" s="22">
        <v>40725</v>
      </c>
      <c r="O16" s="13">
        <v>42528</v>
      </c>
      <c r="P16" s="22">
        <v>39554</v>
      </c>
      <c r="Q16" s="39">
        <v>976365</v>
      </c>
      <c r="R16" s="25" t="str">
        <f>(Q16/Z16)</f>
        <v>0</v>
      </c>
      <c r="S16" s="26">
        <v>0</v>
      </c>
      <c r="T16" s="26">
        <v>130380</v>
      </c>
      <c r="U16" s="26">
        <v>0</v>
      </c>
      <c r="V16" s="26">
        <v>0</v>
      </c>
      <c r="W16" s="26">
        <v>1417239.6</v>
      </c>
      <c r="X16" s="26" t="str">
        <f>SUM(Q16,S16,T16,U16,V16,W16)</f>
        <v>0</v>
      </c>
      <c r="Y16" s="26">
        <v>0</v>
      </c>
      <c r="Z16" s="26">
        <v>2503500</v>
      </c>
      <c r="AA16" s="7" t="s">
        <v>126</v>
      </c>
      <c r="AB16" s="8"/>
    </row>
    <row r="17" spans="1:28" customHeight="1" ht="409.5">
      <c r="A17" s="18" t="s">
        <v>30</v>
      </c>
      <c r="B17" s="19" t="s">
        <v>40</v>
      </c>
      <c r="C17" s="20" t="s">
        <v>127</v>
      </c>
      <c r="D17" s="30" t="s">
        <v>128</v>
      </c>
      <c r="E17" s="20" t="s">
        <v>129</v>
      </c>
      <c r="F17" s="21" t="s">
        <v>43</v>
      </c>
      <c r="G17" s="7" t="s">
        <v>34</v>
      </c>
      <c r="H17" s="35" t="s">
        <v>22</v>
      </c>
      <c r="I17" s="31" t="s">
        <v>130</v>
      </c>
      <c r="J17" s="19" t="s">
        <v>131</v>
      </c>
      <c r="K17" s="8" t="s">
        <v>43</v>
      </c>
      <c r="L17" s="8" t="s">
        <v>132</v>
      </c>
      <c r="M17" s="22">
        <v>39643</v>
      </c>
      <c r="N17" s="22">
        <v>40451</v>
      </c>
      <c r="O17" s="22">
        <v>42528</v>
      </c>
      <c r="P17" s="22">
        <v>39762</v>
      </c>
      <c r="Q17" s="24">
        <v>534266.36</v>
      </c>
      <c r="R17" s="25" t="str">
        <f>(Q17/Z17)</f>
        <v>0</v>
      </c>
      <c r="S17" s="26">
        <v>326090.53</v>
      </c>
      <c r="T17" s="26">
        <v>0</v>
      </c>
      <c r="U17" s="26">
        <v>0</v>
      </c>
      <c r="V17" s="26">
        <v>0</v>
      </c>
      <c r="W17" s="26">
        <v>16431.38</v>
      </c>
      <c r="X17" s="26" t="str">
        <f>SUM(Q17,S17,T17,U17,V17,W17)</f>
        <v>0</v>
      </c>
      <c r="Y17" s="26">
        <v>493126.32</v>
      </c>
      <c r="Z17" s="26">
        <v>1369914.56</v>
      </c>
      <c r="AA17" s="7" t="s">
        <v>133</v>
      </c>
      <c r="AB17" s="8"/>
    </row>
    <row r="18" spans="1:28" customHeight="1" ht="409.5">
      <c r="A18" s="7" t="s">
        <v>30</v>
      </c>
      <c r="B18" s="19" t="s">
        <v>85</v>
      </c>
      <c r="C18" s="20" t="s">
        <v>134</v>
      </c>
      <c r="D18" s="30" t="s">
        <v>135</v>
      </c>
      <c r="E18" s="20" t="s">
        <v>60</v>
      </c>
      <c r="F18" s="21" t="s">
        <v>43</v>
      </c>
      <c r="G18" s="8" t="s">
        <v>34</v>
      </c>
      <c r="H18" s="19" t="s">
        <v>21</v>
      </c>
      <c r="I18" s="46" t="s">
        <v>61</v>
      </c>
      <c r="J18" s="35" t="s">
        <v>62</v>
      </c>
      <c r="K18" s="36" t="s">
        <v>63</v>
      </c>
      <c r="L18" s="8" t="s">
        <v>136</v>
      </c>
      <c r="M18" s="22">
        <v>39598</v>
      </c>
      <c r="N18" s="22">
        <v>40482</v>
      </c>
      <c r="O18" s="13">
        <v>42528</v>
      </c>
      <c r="P18" s="22">
        <v>39633</v>
      </c>
      <c r="Q18" s="24">
        <v>442025.68</v>
      </c>
      <c r="R18" s="25" t="str">
        <f>(Q18/Z18)</f>
        <v>0</v>
      </c>
      <c r="S18" s="26">
        <v>491655.66</v>
      </c>
      <c r="T18" s="26">
        <v>199716.79</v>
      </c>
      <c r="U18" s="26">
        <v>0</v>
      </c>
      <c r="V18" s="26">
        <v>0</v>
      </c>
      <c r="W18" s="26">
        <v>0</v>
      </c>
      <c r="X18" s="26" t="str">
        <f>SUM(Q18,S18,T18,U18,V18,W18)</f>
        <v>0</v>
      </c>
      <c r="Y18" s="26">
        <v>0</v>
      </c>
      <c r="Z18" s="26">
        <v>1133397.84</v>
      </c>
      <c r="AA18" s="7" t="s">
        <v>137</v>
      </c>
      <c r="AB18" s="8"/>
    </row>
    <row r="19" spans="1:28" customHeight="1" ht="409.5">
      <c r="A19" s="18" t="s">
        <v>30</v>
      </c>
      <c r="B19" s="19" t="s">
        <v>112</v>
      </c>
      <c r="C19" s="20" t="s">
        <v>138</v>
      </c>
      <c r="D19" s="30" t="s">
        <v>139</v>
      </c>
      <c r="E19" s="20" t="s">
        <v>140</v>
      </c>
      <c r="F19" s="21" t="s">
        <v>43</v>
      </c>
      <c r="G19" s="7" t="s">
        <v>34</v>
      </c>
      <c r="H19" s="19" t="s">
        <v>21</v>
      </c>
      <c r="I19" s="7" t="s">
        <v>141</v>
      </c>
      <c r="J19" s="19" t="s">
        <v>55</v>
      </c>
      <c r="K19" s="9" t="s">
        <v>43</v>
      </c>
      <c r="L19" s="8" t="s">
        <v>142</v>
      </c>
      <c r="M19" s="22">
        <v>39440</v>
      </c>
      <c r="N19" s="22">
        <v>40512</v>
      </c>
      <c r="O19" s="22">
        <v>42528</v>
      </c>
      <c r="P19" s="22">
        <v>40512</v>
      </c>
      <c r="Q19" s="24">
        <v>1200000</v>
      </c>
      <c r="R19" s="25" t="str">
        <f>(Q19/Z19)</f>
        <v>0</v>
      </c>
      <c r="S19" s="26">
        <v>0</v>
      </c>
      <c r="T19" s="26">
        <v>0</v>
      </c>
      <c r="U19" s="26">
        <v>0</v>
      </c>
      <c r="V19" s="26">
        <v>0</v>
      </c>
      <c r="W19" s="26">
        <v>2174237.58</v>
      </c>
      <c r="X19" s="26" t="str">
        <f>SUM(Q19,S19,T19,U19,V19,W19)</f>
        <v>0</v>
      </c>
      <c r="Y19" s="26">
        <v>0</v>
      </c>
      <c r="Z19" s="26">
        <v>3374237.58</v>
      </c>
      <c r="AA19" s="7" t="s">
        <v>143</v>
      </c>
      <c r="AB19" s="8"/>
    </row>
    <row r="20" spans="1:28" customHeight="1" ht="409.5">
      <c r="A20" s="7" t="s">
        <v>30</v>
      </c>
      <c r="B20" s="19" t="s">
        <v>112</v>
      </c>
      <c r="C20" s="20" t="s">
        <v>144</v>
      </c>
      <c r="D20" s="30" t="s">
        <v>145</v>
      </c>
      <c r="E20" s="20" t="s">
        <v>146</v>
      </c>
      <c r="F20" s="21" t="s">
        <v>43</v>
      </c>
      <c r="G20" s="8" t="s">
        <v>34</v>
      </c>
      <c r="H20" s="19" t="s">
        <v>21</v>
      </c>
      <c r="I20" s="7" t="s">
        <v>147</v>
      </c>
      <c r="J20" s="19" t="s">
        <v>148</v>
      </c>
      <c r="K20" s="9" t="s">
        <v>43</v>
      </c>
      <c r="L20" s="8" t="s">
        <v>149</v>
      </c>
      <c r="M20" s="22">
        <v>39520</v>
      </c>
      <c r="N20" s="22">
        <v>40575</v>
      </c>
      <c r="O20" s="13">
        <v>42528</v>
      </c>
      <c r="P20" s="22">
        <v>39665</v>
      </c>
      <c r="Q20" s="47">
        <v>1020471</v>
      </c>
      <c r="R20" s="48" t="str">
        <f>(Q20/Z20)</f>
        <v>0</v>
      </c>
      <c r="S20" s="44">
        <v>0</v>
      </c>
      <c r="T20" s="44">
        <v>0</v>
      </c>
      <c r="U20" s="44">
        <v>0</v>
      </c>
      <c r="V20" s="44">
        <v>0</v>
      </c>
      <c r="W20" s="44">
        <v>1862432.03</v>
      </c>
      <c r="X20" s="44" t="str">
        <f>SUM(Q20,S20,T20,U20,V20,W20)</f>
        <v>0</v>
      </c>
      <c r="Y20" s="44">
        <v>0</v>
      </c>
      <c r="Z20" s="43">
        <v>2882903.03</v>
      </c>
      <c r="AA20" s="7" t="s">
        <v>150</v>
      </c>
      <c r="AB20" s="8"/>
    </row>
    <row r="21" spans="1:28" customHeight="1" ht="210">
      <c r="A21" s="18" t="s">
        <v>30</v>
      </c>
      <c r="B21" s="19" t="s">
        <v>40</v>
      </c>
      <c r="C21" s="20" t="s">
        <v>151</v>
      </c>
      <c r="D21" s="30" t="s">
        <v>152</v>
      </c>
      <c r="E21" s="20" t="s">
        <v>153</v>
      </c>
      <c r="F21" s="21" t="s">
        <v>43</v>
      </c>
      <c r="G21" s="7" t="s">
        <v>34</v>
      </c>
      <c r="H21" s="19" t="s">
        <v>23</v>
      </c>
      <c r="I21" s="7" t="s">
        <v>154</v>
      </c>
      <c r="J21" s="19" t="s">
        <v>155</v>
      </c>
      <c r="K21" s="9" t="s">
        <v>43</v>
      </c>
      <c r="L21" s="8" t="s">
        <v>156</v>
      </c>
      <c r="M21" s="22">
        <v>39630</v>
      </c>
      <c r="N21" s="22">
        <v>40633</v>
      </c>
      <c r="O21" s="22">
        <v>42528</v>
      </c>
      <c r="P21" s="22">
        <v>39792</v>
      </c>
      <c r="Q21" s="24">
        <v>125000</v>
      </c>
      <c r="R21" s="25" t="str">
        <f>(Q21/Z21)</f>
        <v>0</v>
      </c>
      <c r="S21" s="26">
        <v>83333.33</v>
      </c>
      <c r="T21" s="26">
        <v>0</v>
      </c>
      <c r="U21" s="26">
        <v>0</v>
      </c>
      <c r="V21" s="26">
        <v>41666.67</v>
      </c>
      <c r="W21" s="26">
        <v>0</v>
      </c>
      <c r="X21" s="26" t="str">
        <f>SUM(Q21,S21,T21,U21,V21,W21)</f>
        <v>0</v>
      </c>
      <c r="Y21" s="26">
        <v>620994.37</v>
      </c>
      <c r="Z21" s="26">
        <v>870994.27</v>
      </c>
      <c r="AA21" s="7" t="s">
        <v>157</v>
      </c>
      <c r="AB21" s="8"/>
    </row>
    <row r="22" spans="1:28" customHeight="1" ht="345">
      <c r="A22" s="7" t="s">
        <v>30</v>
      </c>
      <c r="B22" s="19" t="s">
        <v>112</v>
      </c>
      <c r="C22" s="20" t="s">
        <v>158</v>
      </c>
      <c r="D22" s="30" t="s">
        <v>159</v>
      </c>
      <c r="E22" s="20" t="s">
        <v>160</v>
      </c>
      <c r="F22" s="21" t="s">
        <v>43</v>
      </c>
      <c r="G22" s="8" t="s">
        <v>34</v>
      </c>
      <c r="H22" s="19" t="s">
        <v>23</v>
      </c>
      <c r="I22" s="7" t="s">
        <v>161</v>
      </c>
      <c r="J22" s="19" t="s">
        <v>162</v>
      </c>
      <c r="K22" s="9" t="s">
        <v>43</v>
      </c>
      <c r="L22" s="8" t="s">
        <v>163</v>
      </c>
      <c r="M22" s="22">
        <v>39595</v>
      </c>
      <c r="N22" s="22">
        <v>41320</v>
      </c>
      <c r="O22" s="13">
        <v>42528</v>
      </c>
      <c r="P22" s="22">
        <v>39723</v>
      </c>
      <c r="Q22" s="26">
        <v>1440000</v>
      </c>
      <c r="R22" s="25" t="str">
        <f>(Q22/Z22)</f>
        <v>0</v>
      </c>
      <c r="S22" s="26">
        <v>0</v>
      </c>
      <c r="T22" s="26">
        <v>0</v>
      </c>
      <c r="U22" s="26">
        <v>0</v>
      </c>
      <c r="V22" s="26">
        <v>0</v>
      </c>
      <c r="W22" s="26">
        <v>2171185</v>
      </c>
      <c r="X22" s="26" t="str">
        <f>SUM(Q22,S22,T22,U22,V22,W22)</f>
        <v>0</v>
      </c>
      <c r="Y22" s="26">
        <v>0</v>
      </c>
      <c r="Z22" s="26">
        <v>3611185</v>
      </c>
      <c r="AA22" s="7" t="s">
        <v>164</v>
      </c>
      <c r="AB22" s="8"/>
    </row>
    <row r="23" spans="1:28" customHeight="1" ht="225">
      <c r="A23" s="18" t="s">
        <v>30</v>
      </c>
      <c r="B23" s="19" t="s">
        <v>40</v>
      </c>
      <c r="C23" s="20" t="s">
        <v>165</v>
      </c>
      <c r="D23" s="30" t="s">
        <v>165</v>
      </c>
      <c r="E23" s="20" t="s">
        <v>166</v>
      </c>
      <c r="F23" s="21" t="s">
        <v>43</v>
      </c>
      <c r="G23" s="7" t="s">
        <v>34</v>
      </c>
      <c r="H23" s="19" t="s">
        <v>23</v>
      </c>
      <c r="I23" s="7" t="s">
        <v>167</v>
      </c>
      <c r="J23" s="19" t="s">
        <v>168</v>
      </c>
      <c r="K23" s="49" t="s">
        <v>43</v>
      </c>
      <c r="L23" s="50" t="s">
        <v>169</v>
      </c>
      <c r="M23" s="51">
        <v>39710</v>
      </c>
      <c r="N23" s="51">
        <v>40471</v>
      </c>
      <c r="O23" s="51">
        <v>42528</v>
      </c>
      <c r="P23" s="51">
        <v>39762</v>
      </c>
      <c r="Q23" s="52">
        <v>66453.94</v>
      </c>
      <c r="R23" s="25" t="str">
        <f>(Q23/Z23)</f>
        <v>0</v>
      </c>
      <c r="S23" s="52">
        <v>44302.62</v>
      </c>
      <c r="T23" s="52">
        <v>0</v>
      </c>
      <c r="U23" s="52">
        <v>0</v>
      </c>
      <c r="V23" s="52">
        <v>22151.31</v>
      </c>
      <c r="W23" s="52">
        <v>0</v>
      </c>
      <c r="X23" s="52" t="str">
        <f>SUM(Q23,S23,T23,U23,V23,W23)</f>
        <v>0</v>
      </c>
      <c r="Y23" s="52">
        <v>246829.12</v>
      </c>
      <c r="Z23" s="52">
        <v>379736.44</v>
      </c>
      <c r="AA23" s="7" t="s">
        <v>170</v>
      </c>
      <c r="AB23" s="8"/>
    </row>
    <row r="24" spans="1:28" customHeight="1" ht="270">
      <c r="A24" s="7" t="s">
        <v>30</v>
      </c>
      <c r="B24" s="19" t="s">
        <v>40</v>
      </c>
      <c r="C24" s="20" t="s">
        <v>171</v>
      </c>
      <c r="D24" s="30" t="s">
        <v>172</v>
      </c>
      <c r="E24" s="20" t="s">
        <v>173</v>
      </c>
      <c r="F24" s="21" t="s">
        <v>43</v>
      </c>
      <c r="G24" s="8" t="s">
        <v>34</v>
      </c>
      <c r="H24" s="19" t="s">
        <v>23</v>
      </c>
      <c r="I24" s="7" t="s">
        <v>174</v>
      </c>
      <c r="J24" s="19" t="s">
        <v>175</v>
      </c>
      <c r="K24" s="8" t="s">
        <v>43</v>
      </c>
      <c r="L24" s="8" t="s">
        <v>176</v>
      </c>
      <c r="M24" s="22">
        <v>39699</v>
      </c>
      <c r="N24" s="22">
        <v>40794</v>
      </c>
      <c r="O24" s="13">
        <v>42528</v>
      </c>
      <c r="P24" s="22">
        <v>39762</v>
      </c>
      <c r="Q24" s="53">
        <v>82802</v>
      </c>
      <c r="R24" s="25" t="str">
        <f>(Q24/Z24)</f>
        <v>0</v>
      </c>
      <c r="S24" s="52">
        <v>22202</v>
      </c>
      <c r="T24" s="52">
        <v>0</v>
      </c>
      <c r="U24" s="52">
        <v>0</v>
      </c>
      <c r="V24" s="52">
        <v>11101</v>
      </c>
      <c r="W24" s="54">
        <v>49500</v>
      </c>
      <c r="X24" s="52" t="str">
        <f>SUM(Q24,S24,T24,U24,V24,W24)</f>
        <v>0</v>
      </c>
      <c r="Y24" s="52">
        <v>913513.14</v>
      </c>
      <c r="Z24" s="52">
        <v>1079118.14</v>
      </c>
      <c r="AA24" s="7" t="s">
        <v>177</v>
      </c>
      <c r="AB24" s="8"/>
    </row>
    <row r="25" spans="1:28" customHeight="1" ht="255">
      <c r="A25" s="18" t="s">
        <v>30</v>
      </c>
      <c r="B25" s="19" t="s">
        <v>40</v>
      </c>
      <c r="C25" s="20" t="s">
        <v>178</v>
      </c>
      <c r="D25" s="30" t="s">
        <v>179</v>
      </c>
      <c r="E25" s="20" t="s">
        <v>180</v>
      </c>
      <c r="F25" s="21" t="s">
        <v>43</v>
      </c>
      <c r="G25" s="7" t="s">
        <v>34</v>
      </c>
      <c r="H25" s="19" t="s">
        <v>23</v>
      </c>
      <c r="I25" s="7" t="s">
        <v>181</v>
      </c>
      <c r="J25" s="19" t="s">
        <v>182</v>
      </c>
      <c r="K25" s="36" t="s">
        <v>43</v>
      </c>
      <c r="L25" s="50" t="s">
        <v>183</v>
      </c>
      <c r="M25" s="22">
        <v>39694</v>
      </c>
      <c r="N25" s="22">
        <v>40422</v>
      </c>
      <c r="O25" s="22">
        <v>42528</v>
      </c>
      <c r="P25" s="22">
        <v>39762</v>
      </c>
      <c r="Q25" s="52">
        <v>125000</v>
      </c>
      <c r="R25" s="25" t="str">
        <f>(Q25/Z25)</f>
        <v>0</v>
      </c>
      <c r="S25" s="52">
        <v>83333.33</v>
      </c>
      <c r="T25" s="52">
        <v>0</v>
      </c>
      <c r="U25" s="52">
        <v>0</v>
      </c>
      <c r="V25" s="52">
        <v>41666.67</v>
      </c>
      <c r="W25" s="52">
        <v>0</v>
      </c>
      <c r="X25" s="52" t="str">
        <f>SUM(Q25,S25,T25,U25,V25,W25)</f>
        <v>0</v>
      </c>
      <c r="Y25" s="52">
        <v>674467.41</v>
      </c>
      <c r="Z25" s="52">
        <v>924466.77</v>
      </c>
      <c r="AA25" s="7" t="s">
        <v>184</v>
      </c>
      <c r="AB25" s="8"/>
    </row>
    <row r="26" spans="1:28" customHeight="1" ht="409.5">
      <c r="A26" s="7" t="s">
        <v>30</v>
      </c>
      <c r="B26" s="19" t="s">
        <v>40</v>
      </c>
      <c r="C26" s="20" t="s">
        <v>185</v>
      </c>
      <c r="D26" s="30" t="s">
        <v>186</v>
      </c>
      <c r="E26" s="20" t="s">
        <v>187</v>
      </c>
      <c r="F26" s="21" t="s">
        <v>43</v>
      </c>
      <c r="G26" s="8" t="s">
        <v>34</v>
      </c>
      <c r="H26" s="19" t="s">
        <v>23</v>
      </c>
      <c r="I26" s="7" t="s">
        <v>188</v>
      </c>
      <c r="J26" s="19" t="s">
        <v>189</v>
      </c>
      <c r="K26" s="9" t="s">
        <v>43</v>
      </c>
      <c r="L26" s="8" t="s">
        <v>190</v>
      </c>
      <c r="M26" s="22">
        <v>39643</v>
      </c>
      <c r="N26" s="22">
        <v>40025</v>
      </c>
      <c r="O26" s="13">
        <v>42528</v>
      </c>
      <c r="P26" s="22">
        <v>39798</v>
      </c>
      <c r="Q26" s="52">
        <v>48365</v>
      </c>
      <c r="R26" s="25" t="str">
        <f>(Q26/Z26)</f>
        <v>0</v>
      </c>
      <c r="S26" s="52">
        <v>32244</v>
      </c>
      <c r="T26" s="52">
        <v>0</v>
      </c>
      <c r="U26" s="52">
        <v>0</v>
      </c>
      <c r="V26" s="52">
        <v>16122</v>
      </c>
      <c r="W26" s="52">
        <v>0</v>
      </c>
      <c r="X26" s="52" t="str">
        <f>SUM(Q26,S26,T26,U26,V26,W26)</f>
        <v>0</v>
      </c>
      <c r="Y26" s="52">
        <v>198802.54</v>
      </c>
      <c r="Z26" s="52">
        <v>295533.54</v>
      </c>
      <c r="AA26" s="7" t="s">
        <v>191</v>
      </c>
      <c r="AB26" s="8"/>
    </row>
    <row r="27" spans="1:28" customHeight="1" ht="390">
      <c r="A27" s="18" t="s">
        <v>30</v>
      </c>
      <c r="B27" s="19" t="s">
        <v>40</v>
      </c>
      <c r="C27" s="20" t="s">
        <v>192</v>
      </c>
      <c r="D27" s="8" t="s">
        <v>193</v>
      </c>
      <c r="E27" s="20" t="s">
        <v>194</v>
      </c>
      <c r="F27" s="21" t="s">
        <v>43</v>
      </c>
      <c r="G27" s="7" t="s">
        <v>34</v>
      </c>
      <c r="H27" s="19" t="s">
        <v>23</v>
      </c>
      <c r="I27" s="7" t="s">
        <v>195</v>
      </c>
      <c r="J27" s="19" t="s">
        <v>196</v>
      </c>
      <c r="K27" s="9" t="s">
        <v>43</v>
      </c>
      <c r="L27" s="8" t="s">
        <v>197</v>
      </c>
      <c r="M27" s="22">
        <v>39650</v>
      </c>
      <c r="N27" s="22">
        <v>40359</v>
      </c>
      <c r="O27" s="22">
        <v>42528</v>
      </c>
      <c r="P27" s="22">
        <v>39736</v>
      </c>
      <c r="Q27" s="52">
        <v>115412</v>
      </c>
      <c r="R27" s="25" t="str">
        <f>(Q27/Z27)</f>
        <v>0</v>
      </c>
      <c r="S27" s="52">
        <v>76942</v>
      </c>
      <c r="T27" s="52">
        <v>0</v>
      </c>
      <c r="U27" s="52">
        <v>0</v>
      </c>
      <c r="V27" s="52">
        <v>38471</v>
      </c>
      <c r="W27" s="52">
        <v>0</v>
      </c>
      <c r="X27" s="52" t="str">
        <f>SUM(Q27,S27,T27,U27,V27,W27)</f>
        <v>0</v>
      </c>
      <c r="Y27" s="52">
        <v>445827.15</v>
      </c>
      <c r="Z27" s="52">
        <v>676652.15</v>
      </c>
      <c r="AA27" s="7" t="s">
        <v>198</v>
      </c>
      <c r="AB27" s="8"/>
    </row>
    <row r="28" spans="1:28" customHeight="1" ht="360">
      <c r="A28" s="7" t="s">
        <v>30</v>
      </c>
      <c r="B28" s="19" t="s">
        <v>40</v>
      </c>
      <c r="C28" s="20" t="s">
        <v>199</v>
      </c>
      <c r="D28" s="20" t="s">
        <v>200</v>
      </c>
      <c r="E28" s="20" t="s">
        <v>201</v>
      </c>
      <c r="F28" s="21" t="s">
        <v>43</v>
      </c>
      <c r="G28" s="8" t="s">
        <v>34</v>
      </c>
      <c r="H28" s="19" t="s">
        <v>23</v>
      </c>
      <c r="I28" s="7" t="s">
        <v>202</v>
      </c>
      <c r="J28" s="19" t="s">
        <v>203</v>
      </c>
      <c r="K28" s="9" t="s">
        <v>43</v>
      </c>
      <c r="L28" s="8" t="s">
        <v>204</v>
      </c>
      <c r="M28" s="22">
        <v>39632</v>
      </c>
      <c r="N28" s="22">
        <v>40374</v>
      </c>
      <c r="O28" s="13">
        <v>42528</v>
      </c>
      <c r="P28" s="22">
        <v>39715</v>
      </c>
      <c r="Q28" s="52">
        <v>13343</v>
      </c>
      <c r="R28" s="25" t="str">
        <f>(Q28/Z28)</f>
        <v>0</v>
      </c>
      <c r="S28" s="52">
        <v>8896</v>
      </c>
      <c r="T28" s="52">
        <v>0</v>
      </c>
      <c r="U28" s="52">
        <v>0</v>
      </c>
      <c r="V28" s="52">
        <v>4448</v>
      </c>
      <c r="W28" s="52">
        <v>0</v>
      </c>
      <c r="X28" s="52" t="str">
        <f>SUM(Q28,S28,T28,U28,V28,W28)</f>
        <v>0</v>
      </c>
      <c r="Y28" s="52">
        <v>55850.16</v>
      </c>
      <c r="Z28" s="52">
        <v>82537.16</v>
      </c>
      <c r="AA28" s="7" t="s">
        <v>205</v>
      </c>
      <c r="AB28" s="8"/>
    </row>
    <row r="29" spans="1:28" customHeight="1" ht="409.5">
      <c r="A29" s="18" t="s">
        <v>30</v>
      </c>
      <c r="B29" s="19" t="s">
        <v>40</v>
      </c>
      <c r="C29" s="20" t="s">
        <v>206</v>
      </c>
      <c r="D29" s="20" t="s">
        <v>206</v>
      </c>
      <c r="E29" s="20" t="s">
        <v>207</v>
      </c>
      <c r="F29" s="21" t="s">
        <v>43</v>
      </c>
      <c r="G29" s="7" t="s">
        <v>34</v>
      </c>
      <c r="H29" s="19" t="s">
        <v>23</v>
      </c>
      <c r="I29" s="7" t="s">
        <v>208</v>
      </c>
      <c r="J29" s="19" t="s">
        <v>45</v>
      </c>
      <c r="K29" s="9" t="s">
        <v>43</v>
      </c>
      <c r="L29" s="8" t="s">
        <v>209</v>
      </c>
      <c r="M29" s="22">
        <v>39626</v>
      </c>
      <c r="N29" s="22">
        <v>40178</v>
      </c>
      <c r="O29" s="22">
        <v>42528</v>
      </c>
      <c r="P29" s="22">
        <v>39715</v>
      </c>
      <c r="Q29" s="52">
        <v>15000</v>
      </c>
      <c r="R29" s="25" t="str">
        <f>(Q29/Z29)</f>
        <v>0</v>
      </c>
      <c r="S29" s="52">
        <v>10000</v>
      </c>
      <c r="T29" s="52">
        <v>0</v>
      </c>
      <c r="U29" s="52">
        <v>0</v>
      </c>
      <c r="V29" s="52">
        <v>5000</v>
      </c>
      <c r="W29" s="52">
        <v>0</v>
      </c>
      <c r="X29" s="52" t="str">
        <f>SUM(Q29,S29,T29,U29,V29,W29)</f>
        <v>0</v>
      </c>
      <c r="Y29" s="52">
        <v>112053.55</v>
      </c>
      <c r="Z29" s="52">
        <v>142053.54</v>
      </c>
      <c r="AA29" s="7" t="s">
        <v>210</v>
      </c>
      <c r="AB29" s="8"/>
    </row>
    <row r="30" spans="1:28" customHeight="1" ht="409.5">
      <c r="A30" s="7" t="s">
        <v>30</v>
      </c>
      <c r="B30" s="19" t="s">
        <v>40</v>
      </c>
      <c r="C30" s="20" t="s">
        <v>211</v>
      </c>
      <c r="D30" s="30" t="s">
        <v>212</v>
      </c>
      <c r="E30" s="20" t="s">
        <v>213</v>
      </c>
      <c r="F30" s="21" t="s">
        <v>43</v>
      </c>
      <c r="G30" s="8" t="s">
        <v>34</v>
      </c>
      <c r="H30" s="19" t="s">
        <v>22</v>
      </c>
      <c r="I30" s="7" t="s">
        <v>214</v>
      </c>
      <c r="J30" s="19" t="s">
        <v>215</v>
      </c>
      <c r="K30" s="9" t="s">
        <v>43</v>
      </c>
      <c r="L30" s="8" t="s">
        <v>216</v>
      </c>
      <c r="M30" s="22">
        <v>39610</v>
      </c>
      <c r="N30" s="22">
        <v>39994</v>
      </c>
      <c r="O30" s="13">
        <v>42528</v>
      </c>
      <c r="P30" s="22">
        <v>39715</v>
      </c>
      <c r="Q30" s="52">
        <v>2155.13</v>
      </c>
      <c r="R30" s="25" t="str">
        <f>(Q30/Z30)</f>
        <v>0</v>
      </c>
      <c r="S30" s="52">
        <v>1436.75</v>
      </c>
      <c r="T30" s="52">
        <v>0</v>
      </c>
      <c r="U30" s="52">
        <v>718.37</v>
      </c>
      <c r="V30" s="52">
        <v>0</v>
      </c>
      <c r="W30" s="52">
        <v>0</v>
      </c>
      <c r="X30" s="52" t="str">
        <f>SUM(Q30,S30,T30,U30,V30,W30)</f>
        <v>0</v>
      </c>
      <c r="Y30" s="52">
        <v>8004.75</v>
      </c>
      <c r="Z30" s="52">
        <v>12315</v>
      </c>
      <c r="AA30" s="7" t="s">
        <v>217</v>
      </c>
      <c r="AB30" s="8"/>
    </row>
    <row r="31" spans="1:28" customHeight="1" ht="405">
      <c r="A31" s="18" t="s">
        <v>30</v>
      </c>
      <c r="B31" s="19" t="s">
        <v>40</v>
      </c>
      <c r="C31" s="20" t="s">
        <v>218</v>
      </c>
      <c r="D31" s="8" t="s">
        <v>219</v>
      </c>
      <c r="E31" s="20" t="s">
        <v>220</v>
      </c>
      <c r="F31" s="21" t="s">
        <v>43</v>
      </c>
      <c r="G31" s="7" t="s">
        <v>34</v>
      </c>
      <c r="H31" s="19" t="s">
        <v>23</v>
      </c>
      <c r="I31" s="7" t="s">
        <v>221</v>
      </c>
      <c r="J31" s="19" t="s">
        <v>45</v>
      </c>
      <c r="K31" s="9" t="s">
        <v>43</v>
      </c>
      <c r="L31" s="8" t="s">
        <v>222</v>
      </c>
      <c r="M31" s="22">
        <v>39598</v>
      </c>
      <c r="N31" s="22">
        <v>40057</v>
      </c>
      <c r="O31" s="22">
        <v>42528</v>
      </c>
      <c r="P31" s="22">
        <v>39646</v>
      </c>
      <c r="Q31" s="52">
        <v>11004.94</v>
      </c>
      <c r="R31" s="25" t="str">
        <f>(Q31/Z31)</f>
        <v>0</v>
      </c>
      <c r="S31" s="52">
        <v>7336.63</v>
      </c>
      <c r="T31" s="52">
        <v>0</v>
      </c>
      <c r="U31" s="52">
        <v>0</v>
      </c>
      <c r="V31" s="52">
        <v>3668.31</v>
      </c>
      <c r="W31" s="52">
        <v>0</v>
      </c>
      <c r="X31" s="52" t="str">
        <f>SUM(Q31,S31,T31,U31,V31,W31)</f>
        <v>0</v>
      </c>
      <c r="Y31" s="52">
        <v>40875.49</v>
      </c>
      <c r="Z31" s="52">
        <v>62885.35</v>
      </c>
      <c r="AA31" s="7" t="s">
        <v>223</v>
      </c>
      <c r="AB31" s="8"/>
    </row>
    <row r="32" spans="1:28" customHeight="1" ht="330">
      <c r="A32" s="7" t="s">
        <v>30</v>
      </c>
      <c r="B32" s="19" t="s">
        <v>40</v>
      </c>
      <c r="C32" s="20" t="s">
        <v>224</v>
      </c>
      <c r="D32" s="30" t="s">
        <v>225</v>
      </c>
      <c r="E32" s="20" t="s">
        <v>226</v>
      </c>
      <c r="F32" s="21" t="s">
        <v>43</v>
      </c>
      <c r="G32" s="8" t="s">
        <v>34</v>
      </c>
      <c r="H32" s="19" t="s">
        <v>23</v>
      </c>
      <c r="I32" s="7" t="s">
        <v>227</v>
      </c>
      <c r="J32" s="19" t="s">
        <v>228</v>
      </c>
      <c r="K32" s="9" t="s">
        <v>43</v>
      </c>
      <c r="L32" s="8" t="s">
        <v>229</v>
      </c>
      <c r="M32" s="22">
        <v>39588</v>
      </c>
      <c r="N32" s="22">
        <v>39946</v>
      </c>
      <c r="O32" s="13">
        <v>42528</v>
      </c>
      <c r="P32" s="22">
        <v>39672</v>
      </c>
      <c r="Q32" s="52">
        <v>12500</v>
      </c>
      <c r="R32" s="25" t="str">
        <f>(Q32/Z32)</f>
        <v>0</v>
      </c>
      <c r="S32" s="52">
        <v>8333.33</v>
      </c>
      <c r="T32" s="52">
        <v>0</v>
      </c>
      <c r="U32" s="52">
        <v>0</v>
      </c>
      <c r="V32" s="52">
        <v>4166.67</v>
      </c>
      <c r="W32" s="52">
        <v>0</v>
      </c>
      <c r="X32" s="52" t="str">
        <f>SUM(Q32,S32,T32,U32,V32,W32)</f>
        <v>0</v>
      </c>
      <c r="Y32" s="52">
        <v>52854.17</v>
      </c>
      <c r="Z32" s="52">
        <v>81123.74</v>
      </c>
      <c r="AA32" s="7" t="s">
        <v>230</v>
      </c>
      <c r="AB32" s="8"/>
    </row>
    <row r="33" spans="1:28" customHeight="1" ht="409.5">
      <c r="A33" s="18" t="s">
        <v>30</v>
      </c>
      <c r="B33" s="19" t="s">
        <v>40</v>
      </c>
      <c r="C33" s="20" t="s">
        <v>231</v>
      </c>
      <c r="D33" s="30" t="s">
        <v>231</v>
      </c>
      <c r="E33" s="20" t="s">
        <v>232</v>
      </c>
      <c r="F33" s="21" t="s">
        <v>43</v>
      </c>
      <c r="G33" s="7" t="s">
        <v>34</v>
      </c>
      <c r="H33" s="19" t="s">
        <v>23</v>
      </c>
      <c r="I33" s="7" t="s">
        <v>233</v>
      </c>
      <c r="J33" s="19" t="s">
        <v>234</v>
      </c>
      <c r="K33" s="8" t="s">
        <v>43</v>
      </c>
      <c r="L33" s="8" t="s">
        <v>235</v>
      </c>
      <c r="M33" s="22">
        <v>39573</v>
      </c>
      <c r="N33" s="22">
        <v>40329</v>
      </c>
      <c r="O33" s="22">
        <v>42528</v>
      </c>
      <c r="P33" s="22">
        <v>39715</v>
      </c>
      <c r="Q33" s="52">
        <v>89732.58</v>
      </c>
      <c r="R33" s="25" t="str">
        <f>(Q33/Z33)</f>
        <v>0</v>
      </c>
      <c r="S33" s="52">
        <v>59821.69</v>
      </c>
      <c r="T33" s="52">
        <v>0</v>
      </c>
      <c r="U33" s="52">
        <v>0</v>
      </c>
      <c r="V33" s="52">
        <v>29910.7</v>
      </c>
      <c r="W33" s="52">
        <v>0</v>
      </c>
      <c r="X33" s="52" t="str">
        <f>SUM(Q33,S33,T33,U33,V33,W33)</f>
        <v>0</v>
      </c>
      <c r="Y33" s="52">
        <v>333292.43</v>
      </c>
      <c r="Z33" s="52">
        <v>512757.59</v>
      </c>
      <c r="AA33" s="7" t="s">
        <v>236</v>
      </c>
      <c r="AB33" s="8"/>
    </row>
    <row r="34" spans="1:28" customHeight="1" ht="255">
      <c r="A34" s="7" t="s">
        <v>30</v>
      </c>
      <c r="B34" s="19" t="s">
        <v>40</v>
      </c>
      <c r="C34" s="20" t="s">
        <v>237</v>
      </c>
      <c r="D34" s="20" t="s">
        <v>238</v>
      </c>
      <c r="E34" s="20" t="s">
        <v>239</v>
      </c>
      <c r="F34" s="21" t="s">
        <v>43</v>
      </c>
      <c r="G34" s="8" t="s">
        <v>34</v>
      </c>
      <c r="H34" s="19" t="s">
        <v>23</v>
      </c>
      <c r="I34" s="7" t="s">
        <v>240</v>
      </c>
      <c r="J34" s="19" t="s">
        <v>70</v>
      </c>
      <c r="K34" s="36" t="s">
        <v>241</v>
      </c>
      <c r="L34" s="8" t="s">
        <v>242</v>
      </c>
      <c r="M34" s="22">
        <v>39567</v>
      </c>
      <c r="N34" s="22">
        <v>40575</v>
      </c>
      <c r="O34" s="13">
        <v>42528</v>
      </c>
      <c r="P34" s="22">
        <v>39715</v>
      </c>
      <c r="Q34" s="52">
        <v>125000</v>
      </c>
      <c r="R34" s="25" t="str">
        <f>(Q34/Z34)</f>
        <v>0</v>
      </c>
      <c r="S34" s="52">
        <v>83333.33</v>
      </c>
      <c r="T34" s="52">
        <v>0</v>
      </c>
      <c r="U34" s="52">
        <v>0</v>
      </c>
      <c r="V34" s="52">
        <v>41666.67</v>
      </c>
      <c r="W34" s="52">
        <v>0</v>
      </c>
      <c r="X34" s="52" t="str">
        <f>SUM(Q34,S34,T34,U34,V34,W34)</f>
        <v>0</v>
      </c>
      <c r="Y34" s="52">
        <v>596070.72</v>
      </c>
      <c r="Z34" s="52">
        <v>846070.72</v>
      </c>
      <c r="AA34" s="7" t="s">
        <v>243</v>
      </c>
      <c r="AB34" s="8"/>
    </row>
    <row r="35" spans="1:28" customHeight="1" ht="409.5">
      <c r="A35" s="18" t="s">
        <v>30</v>
      </c>
      <c r="B35" s="19" t="s">
        <v>40</v>
      </c>
      <c r="C35" s="20" t="s">
        <v>244</v>
      </c>
      <c r="D35" s="20" t="s">
        <v>244</v>
      </c>
      <c r="E35" s="20" t="s">
        <v>245</v>
      </c>
      <c r="F35" s="21" t="s">
        <v>43</v>
      </c>
      <c r="G35" s="7" t="s">
        <v>34</v>
      </c>
      <c r="H35" s="19" t="s">
        <v>23</v>
      </c>
      <c r="I35" s="7" t="s">
        <v>246</v>
      </c>
      <c r="J35" s="19" t="s">
        <v>247</v>
      </c>
      <c r="K35" s="9" t="s">
        <v>43</v>
      </c>
      <c r="L35" s="8" t="s">
        <v>248</v>
      </c>
      <c r="M35" s="22">
        <v>39567</v>
      </c>
      <c r="N35" s="22">
        <v>39567</v>
      </c>
      <c r="O35" s="22">
        <v>42528</v>
      </c>
      <c r="P35" s="22">
        <v>39736</v>
      </c>
      <c r="Q35" s="52">
        <v>112785.6</v>
      </c>
      <c r="R35" s="55" t="str">
        <f>(Q35/Z35)</f>
        <v>0</v>
      </c>
      <c r="S35" s="52">
        <v>75190.32</v>
      </c>
      <c r="T35" s="52">
        <v>0</v>
      </c>
      <c r="U35" s="52">
        <v>0</v>
      </c>
      <c r="V35" s="52">
        <v>37594.95</v>
      </c>
      <c r="W35" s="52">
        <v>0</v>
      </c>
      <c r="X35" s="52" t="str">
        <f>SUM(Q35,S35,T35,U35,V35,W35)</f>
        <v>0</v>
      </c>
      <c r="Y35" s="52">
        <v>418917.14</v>
      </c>
      <c r="Z35" s="52">
        <v>644487.55</v>
      </c>
      <c r="AA35" s="7" t="s">
        <v>249</v>
      </c>
      <c r="AB35" s="8"/>
    </row>
    <row r="36" spans="1:28" customHeight="1" ht="360">
      <c r="A36" s="7" t="s">
        <v>30</v>
      </c>
      <c r="B36" s="19" t="s">
        <v>40</v>
      </c>
      <c r="C36" s="20" t="s">
        <v>250</v>
      </c>
      <c r="D36" s="20" t="s">
        <v>250</v>
      </c>
      <c r="E36" s="20" t="s">
        <v>251</v>
      </c>
      <c r="F36" s="21" t="s">
        <v>43</v>
      </c>
      <c r="G36" s="8" t="s">
        <v>34</v>
      </c>
      <c r="H36" s="19" t="s">
        <v>21</v>
      </c>
      <c r="I36" s="7" t="s">
        <v>252</v>
      </c>
      <c r="J36" s="19" t="s">
        <v>253</v>
      </c>
      <c r="K36" s="8" t="s">
        <v>43</v>
      </c>
      <c r="L36" s="8" t="s">
        <v>254</v>
      </c>
      <c r="M36" s="22">
        <v>39567</v>
      </c>
      <c r="N36" s="22">
        <v>40025</v>
      </c>
      <c r="O36" s="13">
        <v>42528</v>
      </c>
      <c r="P36" s="22">
        <v>39792</v>
      </c>
      <c r="Q36" s="52">
        <v>125000</v>
      </c>
      <c r="R36" s="48" t="str">
        <f>(Q36/Z36)</f>
        <v>0</v>
      </c>
      <c r="S36" s="56">
        <v>83333.33</v>
      </c>
      <c r="T36" s="56">
        <v>41666.67</v>
      </c>
      <c r="U36" s="56">
        <v>0</v>
      </c>
      <c r="V36" s="56">
        <v>0</v>
      </c>
      <c r="W36" s="56">
        <v>0</v>
      </c>
      <c r="X36" s="56" t="str">
        <f>SUM(Q36,S36,T36,U36,V36,W36)</f>
        <v>0</v>
      </c>
      <c r="Y36" s="56">
        <v>626091.63</v>
      </c>
      <c r="Z36" s="57">
        <v>916509.94</v>
      </c>
      <c r="AA36" s="7" t="s">
        <v>255</v>
      </c>
      <c r="AB36" s="8"/>
    </row>
    <row r="37" spans="1:28" customHeight="1" ht="409.5">
      <c r="A37" s="18" t="s">
        <v>30</v>
      </c>
      <c r="B37" s="19" t="s">
        <v>40</v>
      </c>
      <c r="C37" s="20" t="s">
        <v>256</v>
      </c>
      <c r="D37" s="30" t="s">
        <v>257</v>
      </c>
      <c r="E37" s="20" t="s">
        <v>258</v>
      </c>
      <c r="F37" s="21" t="s">
        <v>43</v>
      </c>
      <c r="G37" s="7" t="s">
        <v>34</v>
      </c>
      <c r="H37" s="19" t="s">
        <v>21</v>
      </c>
      <c r="I37" s="7" t="s">
        <v>259</v>
      </c>
      <c r="J37" s="19" t="s">
        <v>260</v>
      </c>
      <c r="K37" s="36" t="s">
        <v>43</v>
      </c>
      <c r="L37" s="8" t="s">
        <v>261</v>
      </c>
      <c r="M37" s="22">
        <v>39566</v>
      </c>
      <c r="N37" s="22">
        <v>39903</v>
      </c>
      <c r="O37" s="22">
        <v>42528</v>
      </c>
      <c r="P37" s="22">
        <v>39770</v>
      </c>
      <c r="Q37" s="53">
        <v>11725</v>
      </c>
      <c r="R37" s="25" t="str">
        <f>(Q37/Z37)</f>
        <v>0</v>
      </c>
      <c r="S37" s="52">
        <v>7816.67</v>
      </c>
      <c r="T37" s="52">
        <v>3908.33</v>
      </c>
      <c r="U37" s="52">
        <v>0</v>
      </c>
      <c r="V37" s="52">
        <v>0</v>
      </c>
      <c r="W37" s="52">
        <v>0</v>
      </c>
      <c r="X37" s="52" t="str">
        <f>SUM(Q37,S37,T37,U37,V37,W37)</f>
        <v>0</v>
      </c>
      <c r="Y37" s="52">
        <v>43550</v>
      </c>
      <c r="Z37" s="52">
        <v>67000</v>
      </c>
      <c r="AA37" s="7" t="s">
        <v>262</v>
      </c>
      <c r="AB37" s="8"/>
    </row>
    <row r="38" spans="1:28" customHeight="1" ht="409.5">
      <c r="A38" s="7" t="s">
        <v>30</v>
      </c>
      <c r="B38" s="19" t="s">
        <v>40</v>
      </c>
      <c r="C38" s="20" t="s">
        <v>263</v>
      </c>
      <c r="D38" s="20" t="s">
        <v>263</v>
      </c>
      <c r="E38" s="20" t="s">
        <v>264</v>
      </c>
      <c r="F38" s="21" t="s">
        <v>43</v>
      </c>
      <c r="G38" s="8" t="s">
        <v>34</v>
      </c>
      <c r="H38" s="19" t="s">
        <v>21</v>
      </c>
      <c r="I38" s="7" t="s">
        <v>265</v>
      </c>
      <c r="J38" s="19" t="s">
        <v>266</v>
      </c>
      <c r="K38" s="9" t="s">
        <v>43</v>
      </c>
      <c r="L38" s="8" t="s">
        <v>267</v>
      </c>
      <c r="M38" s="22">
        <v>39566</v>
      </c>
      <c r="N38" s="22">
        <v>39844</v>
      </c>
      <c r="O38" s="13">
        <v>42528</v>
      </c>
      <c r="P38" s="22">
        <v>39777</v>
      </c>
      <c r="Q38" s="52">
        <v>7323</v>
      </c>
      <c r="R38" s="48" t="str">
        <f>(Q38/Z38)</f>
        <v>0</v>
      </c>
      <c r="S38" s="56">
        <v>4882</v>
      </c>
      <c r="T38" s="56">
        <v>2441</v>
      </c>
      <c r="U38" s="44">
        <v>0</v>
      </c>
      <c r="V38" s="44">
        <v>0</v>
      </c>
      <c r="W38" s="44">
        <v>0</v>
      </c>
      <c r="X38" s="44" t="str">
        <f>SUM(Q38,S38,T38,U38,V38,W38)</f>
        <v>0</v>
      </c>
      <c r="Y38" s="56">
        <v>27213</v>
      </c>
      <c r="Z38" s="57">
        <v>41859</v>
      </c>
      <c r="AA38" s="45" t="s">
        <v>268</v>
      </c>
      <c r="AB38" s="8"/>
    </row>
    <row r="39" spans="1:28" customHeight="1" ht="255">
      <c r="A39" s="18" t="s">
        <v>30</v>
      </c>
      <c r="B39" s="19" t="s">
        <v>40</v>
      </c>
      <c r="C39" s="20" t="s">
        <v>269</v>
      </c>
      <c r="D39" s="30" t="s">
        <v>270</v>
      </c>
      <c r="E39" s="20" t="s">
        <v>271</v>
      </c>
      <c r="F39" s="21" t="s">
        <v>43</v>
      </c>
      <c r="G39" s="45" t="s">
        <v>34</v>
      </c>
      <c r="H39" s="58" t="s">
        <v>21</v>
      </c>
      <c r="I39" s="45" t="s">
        <v>272</v>
      </c>
      <c r="J39" s="58" t="s">
        <v>273</v>
      </c>
      <c r="K39" s="49" t="s">
        <v>43</v>
      </c>
      <c r="L39" s="50" t="s">
        <v>274</v>
      </c>
      <c r="M39" s="51">
        <v>39541</v>
      </c>
      <c r="N39" s="51">
        <v>40633</v>
      </c>
      <c r="O39" s="51">
        <v>42528</v>
      </c>
      <c r="P39" s="51">
        <v>39750</v>
      </c>
      <c r="Q39" s="56">
        <v>36161.73</v>
      </c>
      <c r="R39" s="48" t="str">
        <f>(Q39/Z39)</f>
        <v>0</v>
      </c>
      <c r="S39" s="56">
        <v>24107.91</v>
      </c>
      <c r="T39" s="52">
        <v>12053.82</v>
      </c>
      <c r="U39" s="52">
        <v>0</v>
      </c>
      <c r="V39" s="52">
        <v>0</v>
      </c>
      <c r="W39" s="52">
        <v>0</v>
      </c>
      <c r="X39" s="52" t="str">
        <f>SUM(Q39,S39,T39,U39,V39,W39)</f>
        <v>0</v>
      </c>
      <c r="Y39" s="52">
        <v>134314.99</v>
      </c>
      <c r="Z39" s="52">
        <v>206638.23</v>
      </c>
      <c r="AA39" s="7" t="s">
        <v>275</v>
      </c>
      <c r="AB39" s="8"/>
    </row>
    <row r="40" spans="1:28" customHeight="1" ht="409.5">
      <c r="A40" s="7" t="s">
        <v>30</v>
      </c>
      <c r="B40" s="19" t="s">
        <v>40</v>
      </c>
      <c r="C40" s="20" t="s">
        <v>276</v>
      </c>
      <c r="D40" s="30" t="s">
        <v>277</v>
      </c>
      <c r="E40" s="20" t="s">
        <v>278</v>
      </c>
      <c r="F40" s="21" t="s">
        <v>43</v>
      </c>
      <c r="G40" s="8" t="s">
        <v>34</v>
      </c>
      <c r="H40" s="19" t="s">
        <v>21</v>
      </c>
      <c r="I40" s="31" t="s">
        <v>279</v>
      </c>
      <c r="J40" s="19" t="s">
        <v>280</v>
      </c>
      <c r="K40" s="59" t="s">
        <v>281</v>
      </c>
      <c r="L40" s="8" t="s">
        <v>282</v>
      </c>
      <c r="M40" s="22">
        <v>39527</v>
      </c>
      <c r="N40" s="22">
        <v>40532</v>
      </c>
      <c r="O40" s="13">
        <v>42528</v>
      </c>
      <c r="P40" s="22">
        <v>39750</v>
      </c>
      <c r="Q40" s="52">
        <v>125000</v>
      </c>
      <c r="R40" s="25" t="str">
        <f>(Q40/Z40)</f>
        <v>0</v>
      </c>
      <c r="S40" s="52">
        <v>83333.33</v>
      </c>
      <c r="T40" s="52">
        <v>41666.67</v>
      </c>
      <c r="U40" s="52">
        <v>0</v>
      </c>
      <c r="V40" s="52">
        <v>0</v>
      </c>
      <c r="W40" s="52">
        <v>0</v>
      </c>
      <c r="X40" s="52" t="str">
        <f>SUM(Q40,S40,T40,U40,V40,W40)</f>
        <v>0</v>
      </c>
      <c r="Y40" s="52">
        <v>652202</v>
      </c>
      <c r="Z40" s="52">
        <v>902202</v>
      </c>
      <c r="AA40" s="46" t="s">
        <v>283</v>
      </c>
      <c r="AB40" s="8"/>
    </row>
    <row r="41" spans="1:28" customHeight="1" ht="375">
      <c r="A41" s="18" t="s">
        <v>30</v>
      </c>
      <c r="B41" s="19" t="s">
        <v>40</v>
      </c>
      <c r="C41" s="30" t="s">
        <v>284</v>
      </c>
      <c r="D41" s="20" t="s">
        <v>284</v>
      </c>
      <c r="E41" s="20" t="s">
        <v>285</v>
      </c>
      <c r="F41" s="21" t="s">
        <v>43</v>
      </c>
      <c r="G41" s="46" t="s">
        <v>34</v>
      </c>
      <c r="H41" s="35" t="s">
        <v>23</v>
      </c>
      <c r="I41" s="46" t="s">
        <v>286</v>
      </c>
      <c r="J41" s="19" t="s">
        <v>287</v>
      </c>
      <c r="K41" s="8" t="s">
        <v>288</v>
      </c>
      <c r="L41" s="8" t="s">
        <v>289</v>
      </c>
      <c r="M41" s="22">
        <v>39559</v>
      </c>
      <c r="N41" s="22">
        <v>40452</v>
      </c>
      <c r="O41" s="22">
        <v>42528</v>
      </c>
      <c r="P41" s="22">
        <v>39715</v>
      </c>
      <c r="Q41" s="52">
        <v>125000</v>
      </c>
      <c r="R41" s="55" t="str">
        <f>(Q41/Z41)</f>
        <v>0</v>
      </c>
      <c r="S41" s="53">
        <v>83333.33</v>
      </c>
      <c r="T41" s="52">
        <v>0</v>
      </c>
      <c r="U41" s="52">
        <v>0</v>
      </c>
      <c r="V41" s="52">
        <v>41666.67</v>
      </c>
      <c r="W41" s="52">
        <v>0</v>
      </c>
      <c r="X41" s="52" t="str">
        <f>SUM(Q41,S41,T41,U41,V41,W41)</f>
        <v>0</v>
      </c>
      <c r="Y41" s="52">
        <v>483762.23</v>
      </c>
      <c r="Z41" s="52">
        <v>733761.98</v>
      </c>
      <c r="AA41" s="7" t="s">
        <v>290</v>
      </c>
      <c r="AB41" s="8"/>
    </row>
    <row r="42" spans="1:28" customHeight="1" ht="409.5">
      <c r="A42" s="7" t="s">
        <v>30</v>
      </c>
      <c r="B42" s="19" t="s">
        <v>40</v>
      </c>
      <c r="C42" s="20" t="s">
        <v>291</v>
      </c>
      <c r="D42" s="30" t="s">
        <v>292</v>
      </c>
      <c r="E42" s="20" t="s">
        <v>293</v>
      </c>
      <c r="F42" s="21" t="s">
        <v>43</v>
      </c>
      <c r="G42" s="8" t="s">
        <v>34</v>
      </c>
      <c r="H42" s="19" t="s">
        <v>23</v>
      </c>
      <c r="I42" s="7" t="s">
        <v>294</v>
      </c>
      <c r="J42" s="35" t="s">
        <v>295</v>
      </c>
      <c r="K42" s="36" t="s">
        <v>43</v>
      </c>
      <c r="L42" s="60" t="s">
        <v>296</v>
      </c>
      <c r="M42" s="61">
        <v>39556</v>
      </c>
      <c r="N42" s="22">
        <v>40298</v>
      </c>
      <c r="O42" s="13">
        <v>42604</v>
      </c>
      <c r="P42" s="22">
        <v>39715</v>
      </c>
      <c r="Q42" s="53">
        <v>88784</v>
      </c>
      <c r="R42" s="25" t="str">
        <f>(Q42/Z42)</f>
        <v>0</v>
      </c>
      <c r="S42" s="52">
        <v>59189.33</v>
      </c>
      <c r="T42" s="52">
        <v>0</v>
      </c>
      <c r="U42" s="52">
        <v>0</v>
      </c>
      <c r="V42" s="52">
        <v>29594.67</v>
      </c>
      <c r="W42" s="52">
        <v>0</v>
      </c>
      <c r="X42" s="52" t="str">
        <f>SUM(Q42,S42,T42,U42,V42,W42)</f>
        <v>0</v>
      </c>
      <c r="Y42" s="52">
        <v>462334.51</v>
      </c>
      <c r="Z42" s="52">
        <v>639902.51</v>
      </c>
      <c r="AA42" s="7" t="s">
        <v>297</v>
      </c>
      <c r="AB42" s="8"/>
    </row>
    <row r="43" spans="1:28" customHeight="1" ht="360">
      <c r="A43" s="18" t="s">
        <v>30</v>
      </c>
      <c r="B43" s="19" t="s">
        <v>40</v>
      </c>
      <c r="C43" s="20" t="s">
        <v>298</v>
      </c>
      <c r="D43" s="30" t="s">
        <v>299</v>
      </c>
      <c r="E43" s="20" t="s">
        <v>300</v>
      </c>
      <c r="F43" s="21" t="s">
        <v>43</v>
      </c>
      <c r="G43" s="7" t="s">
        <v>34</v>
      </c>
      <c r="H43" s="19" t="s">
        <v>23</v>
      </c>
      <c r="I43" s="7" t="s">
        <v>301</v>
      </c>
      <c r="J43" s="19" t="s">
        <v>168</v>
      </c>
      <c r="K43" s="9" t="s">
        <v>302</v>
      </c>
      <c r="L43" s="60" t="s">
        <v>303</v>
      </c>
      <c r="M43" s="61">
        <v>39548</v>
      </c>
      <c r="N43" s="22">
        <v>39903</v>
      </c>
      <c r="O43" s="13">
        <v>42604</v>
      </c>
      <c r="P43" s="22">
        <v>39715</v>
      </c>
      <c r="Q43" s="52">
        <v>111308.63</v>
      </c>
      <c r="R43" s="25" t="str">
        <f>(Q43/Z43)</f>
        <v>0</v>
      </c>
      <c r="S43" s="52">
        <v>74205.7</v>
      </c>
      <c r="T43" s="52">
        <v>0</v>
      </c>
      <c r="U43" s="52">
        <v>0</v>
      </c>
      <c r="V43" s="52">
        <v>37102.79</v>
      </c>
      <c r="W43" s="52">
        <v>0</v>
      </c>
      <c r="X43" s="52" t="str">
        <f>SUM(Q43,S43,T43,U43,V43,W43)</f>
        <v>0</v>
      </c>
      <c r="Y43" s="52">
        <v>413431.7</v>
      </c>
      <c r="Z43" s="52">
        <v>636048.67</v>
      </c>
      <c r="AA43" s="7" t="s">
        <v>304</v>
      </c>
      <c r="AB43" s="8"/>
    </row>
    <row r="44" spans="1:28" customHeight="1" ht="210">
      <c r="A44" s="7" t="s">
        <v>30</v>
      </c>
      <c r="B44" s="19" t="s">
        <v>40</v>
      </c>
      <c r="C44" s="20" t="s">
        <v>305</v>
      </c>
      <c r="D44" s="30" t="s">
        <v>306</v>
      </c>
      <c r="E44" s="20" t="s">
        <v>307</v>
      </c>
      <c r="F44" s="21" t="s">
        <v>43</v>
      </c>
      <c r="G44" s="8" t="s">
        <v>34</v>
      </c>
      <c r="H44" s="19" t="s">
        <v>21</v>
      </c>
      <c r="I44" s="7" t="s">
        <v>308</v>
      </c>
      <c r="J44" s="19" t="s">
        <v>148</v>
      </c>
      <c r="K44" s="9" t="s">
        <v>309</v>
      </c>
      <c r="L44" s="60" t="s">
        <v>310</v>
      </c>
      <c r="M44" s="61">
        <v>39548</v>
      </c>
      <c r="N44" s="22">
        <v>39903</v>
      </c>
      <c r="O44" s="13">
        <v>42604</v>
      </c>
      <c r="P44" s="22">
        <v>39715</v>
      </c>
      <c r="Q44" s="56">
        <v>12500</v>
      </c>
      <c r="R44" s="48" t="str">
        <f>(Q44/Z44)</f>
        <v>0</v>
      </c>
      <c r="S44" s="56">
        <v>8333.33</v>
      </c>
      <c r="T44" s="56">
        <v>4166.67</v>
      </c>
      <c r="U44" s="56">
        <v>0</v>
      </c>
      <c r="V44" s="56">
        <v>0</v>
      </c>
      <c r="W44" s="56">
        <v>0</v>
      </c>
      <c r="X44" s="56" t="str">
        <f>SUM(Q44,S44,T44,U44,V44,W44)</f>
        <v>0</v>
      </c>
      <c r="Y44" s="56">
        <v>66505.78</v>
      </c>
      <c r="Z44" s="57">
        <v>91505.78</v>
      </c>
      <c r="AA44" s="7" t="s">
        <v>311</v>
      </c>
      <c r="AB44" s="8"/>
    </row>
    <row r="45" spans="1:28" customHeight="1" ht="315">
      <c r="A45" s="18" t="s">
        <v>30</v>
      </c>
      <c r="B45" s="19" t="s">
        <v>40</v>
      </c>
      <c r="C45" s="20" t="s">
        <v>312</v>
      </c>
      <c r="D45" s="30" t="s">
        <v>313</v>
      </c>
      <c r="E45" s="20" t="s">
        <v>314</v>
      </c>
      <c r="F45" s="21" t="s">
        <v>43</v>
      </c>
      <c r="G45" s="7" t="s">
        <v>34</v>
      </c>
      <c r="H45" s="19" t="s">
        <v>21</v>
      </c>
      <c r="I45" s="7" t="s">
        <v>315</v>
      </c>
      <c r="J45" s="19" t="s">
        <v>316</v>
      </c>
      <c r="K45" s="9" t="s">
        <v>43</v>
      </c>
      <c r="L45" s="60" t="s">
        <v>317</v>
      </c>
      <c r="M45" s="22">
        <v>39540</v>
      </c>
      <c r="N45" s="22">
        <v>40209</v>
      </c>
      <c r="O45" s="13">
        <v>42604</v>
      </c>
      <c r="P45" s="22">
        <v>39784</v>
      </c>
      <c r="Q45" s="52">
        <v>12500</v>
      </c>
      <c r="R45" s="25" t="str">
        <f>(Q45/Z45)</f>
        <v>0</v>
      </c>
      <c r="S45" s="52">
        <v>8333.33</v>
      </c>
      <c r="T45" s="52">
        <v>4166.67</v>
      </c>
      <c r="U45" s="52">
        <v>0</v>
      </c>
      <c r="V45" s="52">
        <v>0</v>
      </c>
      <c r="W45" s="52">
        <v>0</v>
      </c>
      <c r="X45" s="52" t="str">
        <f>SUM(Q45,S45,T45,U45,V45,W45)</f>
        <v>0</v>
      </c>
      <c r="Y45" s="52">
        <v>61018.95</v>
      </c>
      <c r="Z45" s="52">
        <v>86018.95</v>
      </c>
      <c r="AA45" s="7" t="s">
        <v>318</v>
      </c>
      <c r="AB45" s="8"/>
    </row>
    <row r="46" spans="1:28" customHeight="1" ht="360">
      <c r="A46" s="7" t="s">
        <v>30</v>
      </c>
      <c r="B46" s="19" t="s">
        <v>40</v>
      </c>
      <c r="C46" s="20" t="s">
        <v>319</v>
      </c>
      <c r="D46" s="30" t="s">
        <v>320</v>
      </c>
      <c r="E46" s="20" t="s">
        <v>321</v>
      </c>
      <c r="F46" s="21" t="s">
        <v>43</v>
      </c>
      <c r="G46" s="8" t="s">
        <v>34</v>
      </c>
      <c r="H46" s="19" t="s">
        <v>23</v>
      </c>
      <c r="I46" s="31" t="s">
        <v>322</v>
      </c>
      <c r="J46" s="19" t="s">
        <v>323</v>
      </c>
      <c r="K46" s="9" t="s">
        <v>43</v>
      </c>
      <c r="L46" s="60" t="s">
        <v>324</v>
      </c>
      <c r="M46" s="22">
        <v>39539</v>
      </c>
      <c r="N46" s="22">
        <v>40268</v>
      </c>
      <c r="O46" s="13">
        <v>42604</v>
      </c>
      <c r="P46" s="22">
        <v>39646</v>
      </c>
      <c r="Q46" s="52">
        <v>15000</v>
      </c>
      <c r="R46" s="25" t="str">
        <f>(Q46/Z46)</f>
        <v>0</v>
      </c>
      <c r="S46" s="52">
        <v>10000</v>
      </c>
      <c r="T46" s="52">
        <v>0</v>
      </c>
      <c r="U46" s="52">
        <v>0</v>
      </c>
      <c r="V46" s="52">
        <v>5000</v>
      </c>
      <c r="W46" s="52">
        <v>0</v>
      </c>
      <c r="X46" s="52" t="str">
        <f>SUM(Q46,S46,T46,U46,V46,W46)</f>
        <v>0</v>
      </c>
      <c r="Y46" s="52">
        <v>82284.22</v>
      </c>
      <c r="Z46" s="52">
        <v>112284.22</v>
      </c>
      <c r="AA46" s="7" t="s">
        <v>325</v>
      </c>
      <c r="AB46" s="8"/>
    </row>
    <row r="47" spans="1:28" customHeight="1" ht="240">
      <c r="A47" s="18" t="s">
        <v>30</v>
      </c>
      <c r="B47" s="19" t="s">
        <v>40</v>
      </c>
      <c r="C47" s="20" t="s">
        <v>326</v>
      </c>
      <c r="D47" s="30" t="s">
        <v>327</v>
      </c>
      <c r="E47" s="20" t="s">
        <v>328</v>
      </c>
      <c r="F47" s="21" t="s">
        <v>43</v>
      </c>
      <c r="G47" s="7" t="s">
        <v>34</v>
      </c>
      <c r="H47" s="19" t="s">
        <v>21</v>
      </c>
      <c r="I47" s="7" t="s">
        <v>329</v>
      </c>
      <c r="J47" s="19" t="s">
        <v>148</v>
      </c>
      <c r="K47" s="9" t="s">
        <v>43</v>
      </c>
      <c r="L47" s="8" t="s">
        <v>330</v>
      </c>
      <c r="M47" s="22">
        <v>39538</v>
      </c>
      <c r="N47" s="22">
        <v>39917</v>
      </c>
      <c r="O47" s="13">
        <v>42604</v>
      </c>
      <c r="P47" s="22">
        <v>39792</v>
      </c>
      <c r="Q47" s="52">
        <v>124999.67</v>
      </c>
      <c r="R47" s="25" t="str">
        <f>(Q47/Z47)</f>
        <v>0</v>
      </c>
      <c r="S47" s="52">
        <v>83333.11</v>
      </c>
      <c r="T47" s="52">
        <v>41666.56</v>
      </c>
      <c r="U47" s="52">
        <v>0</v>
      </c>
      <c r="V47" s="52">
        <v>0</v>
      </c>
      <c r="W47" s="52">
        <v>0</v>
      </c>
      <c r="X47" s="52" t="str">
        <f>SUM(Q47,S47,T47,U47,V47,W47)</f>
        <v>0</v>
      </c>
      <c r="Y47" s="52">
        <v>850694.03</v>
      </c>
      <c r="Z47" s="52">
        <v>1100693.37</v>
      </c>
      <c r="AA47" s="7" t="s">
        <v>331</v>
      </c>
      <c r="AB47" s="8"/>
    </row>
    <row r="48" spans="1:28" customHeight="1" ht="409.5">
      <c r="A48" s="7" t="s">
        <v>30</v>
      </c>
      <c r="B48" s="19" t="s">
        <v>40</v>
      </c>
      <c r="C48" s="20" t="s">
        <v>206</v>
      </c>
      <c r="D48" s="30" t="s">
        <v>206</v>
      </c>
      <c r="E48" s="20" t="s">
        <v>307</v>
      </c>
      <c r="F48" s="21" t="s">
        <v>43</v>
      </c>
      <c r="G48" s="8" t="s">
        <v>34</v>
      </c>
      <c r="H48" s="19" t="s">
        <v>21</v>
      </c>
      <c r="I48" s="7" t="s">
        <v>308</v>
      </c>
      <c r="J48" s="19" t="s">
        <v>148</v>
      </c>
      <c r="K48" s="9" t="s">
        <v>309</v>
      </c>
      <c r="L48" s="60" t="s">
        <v>332</v>
      </c>
      <c r="M48" s="22">
        <v>39538</v>
      </c>
      <c r="N48" s="22">
        <v>40178</v>
      </c>
      <c r="O48" s="13">
        <v>42604</v>
      </c>
      <c r="P48" s="22">
        <v>39646</v>
      </c>
      <c r="Q48" s="52">
        <v>14348.94</v>
      </c>
      <c r="R48" s="25" t="str">
        <f>(Q48/Z48)</f>
        <v>0</v>
      </c>
      <c r="S48" s="52">
        <v>9565.98</v>
      </c>
      <c r="T48" s="52">
        <v>0</v>
      </c>
      <c r="U48" s="52">
        <v>0</v>
      </c>
      <c r="V48" s="52">
        <v>4782.97</v>
      </c>
      <c r="W48" s="52">
        <v>0</v>
      </c>
      <c r="X48" s="52" t="str">
        <f>SUM(Q48,S48,T48,U48,V48,W48)</f>
        <v>0</v>
      </c>
      <c r="Y48" s="52">
        <v>53296.25</v>
      </c>
      <c r="Z48" s="52">
        <v>81993.87</v>
      </c>
      <c r="AA48" s="7" t="s">
        <v>333</v>
      </c>
      <c r="AB48" s="8"/>
    </row>
    <row r="49" spans="1:28" customHeight="1" ht="225">
      <c r="A49" s="18" t="s">
        <v>30</v>
      </c>
      <c r="B49" s="19" t="s">
        <v>40</v>
      </c>
      <c r="C49" s="20" t="s">
        <v>334</v>
      </c>
      <c r="D49" s="30" t="s">
        <v>334</v>
      </c>
      <c r="E49" s="20" t="s">
        <v>335</v>
      </c>
      <c r="F49" s="21" t="s">
        <v>43</v>
      </c>
      <c r="G49" s="7" t="s">
        <v>34</v>
      </c>
      <c r="H49" s="19" t="s">
        <v>21</v>
      </c>
      <c r="I49" s="7" t="s">
        <v>336</v>
      </c>
      <c r="J49" s="19" t="s">
        <v>337</v>
      </c>
      <c r="K49" s="9" t="s">
        <v>338</v>
      </c>
      <c r="L49" s="8" t="s">
        <v>339</v>
      </c>
      <c r="M49" s="22">
        <v>39538</v>
      </c>
      <c r="N49" s="22">
        <v>39733</v>
      </c>
      <c r="O49" s="13">
        <v>42604</v>
      </c>
      <c r="P49" s="22">
        <v>39672</v>
      </c>
      <c r="Q49" s="52">
        <v>3745</v>
      </c>
      <c r="R49" s="25" t="str">
        <f>(Q49/Z49)</f>
        <v>0</v>
      </c>
      <c r="S49" s="52">
        <v>2496.66</v>
      </c>
      <c r="T49" s="52">
        <v>1248.33</v>
      </c>
      <c r="U49" s="52">
        <v>0</v>
      </c>
      <c r="V49" s="52">
        <v>0</v>
      </c>
      <c r="W49" s="52">
        <v>0</v>
      </c>
      <c r="X49" s="52" t="str">
        <f>SUM(Q49,S49,T49,U49,V49,W49)</f>
        <v>0</v>
      </c>
      <c r="Y49" s="52">
        <v>13910.01</v>
      </c>
      <c r="Z49" s="52">
        <v>21400</v>
      </c>
      <c r="AA49" s="7" t="s">
        <v>340</v>
      </c>
      <c r="AB49" s="8"/>
    </row>
    <row r="50" spans="1:28" customHeight="1" ht="210">
      <c r="A50" s="7" t="s">
        <v>30</v>
      </c>
      <c r="B50" s="19" t="s">
        <v>40</v>
      </c>
      <c r="C50" s="20" t="s">
        <v>341</v>
      </c>
      <c r="D50" s="30" t="s">
        <v>342</v>
      </c>
      <c r="E50" s="20" t="s">
        <v>343</v>
      </c>
      <c r="F50" s="21" t="s">
        <v>43</v>
      </c>
      <c r="G50" s="8" t="s">
        <v>34</v>
      </c>
      <c r="H50" s="19" t="s">
        <v>21</v>
      </c>
      <c r="I50" s="7" t="s">
        <v>344</v>
      </c>
      <c r="J50" s="19" t="s">
        <v>55</v>
      </c>
      <c r="K50" s="9" t="s">
        <v>345</v>
      </c>
      <c r="L50" s="8" t="s">
        <v>346</v>
      </c>
      <c r="M50" s="22">
        <v>39538</v>
      </c>
      <c r="N50" s="22">
        <v>39964</v>
      </c>
      <c r="O50" s="13">
        <v>42604</v>
      </c>
      <c r="P50" s="22">
        <v>39770</v>
      </c>
      <c r="Q50" s="52">
        <v>10795</v>
      </c>
      <c r="R50" s="25" t="str">
        <f>(Q50/Z50)</f>
        <v>0</v>
      </c>
      <c r="S50" s="52">
        <v>7197.33</v>
      </c>
      <c r="T50" s="52">
        <v>3598.67</v>
      </c>
      <c r="U50" s="52">
        <v>0</v>
      </c>
      <c r="V50" s="52">
        <v>0</v>
      </c>
      <c r="W50" s="52">
        <v>0</v>
      </c>
      <c r="X50" s="52" t="str">
        <f>SUM(Q50,S50,T50,U50,V50,W50)</f>
        <v>0</v>
      </c>
      <c r="Y50" s="52">
        <v>40140.26</v>
      </c>
      <c r="Z50" s="52">
        <v>61731.26</v>
      </c>
      <c r="AA50" s="7" t="s">
        <v>347</v>
      </c>
      <c r="AB50" s="8"/>
    </row>
    <row r="51" spans="1:28" customHeight="1" ht="409.5">
      <c r="A51" s="18" t="s">
        <v>30</v>
      </c>
      <c r="B51" s="19" t="s">
        <v>40</v>
      </c>
      <c r="C51" s="20" t="s">
        <v>348</v>
      </c>
      <c r="D51" s="30" t="s">
        <v>349</v>
      </c>
      <c r="E51" s="20" t="s">
        <v>350</v>
      </c>
      <c r="F51" s="21" t="s">
        <v>43</v>
      </c>
      <c r="G51" s="7" t="s">
        <v>34</v>
      </c>
      <c r="H51" s="19" t="s">
        <v>21</v>
      </c>
      <c r="I51" s="31" t="s">
        <v>351</v>
      </c>
      <c r="J51" s="19" t="s">
        <v>266</v>
      </c>
      <c r="K51" s="9" t="s">
        <v>43</v>
      </c>
      <c r="L51" s="60" t="s">
        <v>352</v>
      </c>
      <c r="M51" s="22">
        <v>39506</v>
      </c>
      <c r="N51" s="22">
        <v>39858</v>
      </c>
      <c r="O51" s="13">
        <v>42604</v>
      </c>
      <c r="P51" s="22">
        <v>39715</v>
      </c>
      <c r="Q51" s="52">
        <v>26250</v>
      </c>
      <c r="R51" s="25" t="str">
        <f>(Q51/Z51)</f>
        <v>0</v>
      </c>
      <c r="S51" s="52">
        <v>17500</v>
      </c>
      <c r="T51" s="52">
        <v>8750</v>
      </c>
      <c r="U51" s="52">
        <v>0</v>
      </c>
      <c r="V51" s="52">
        <v>0</v>
      </c>
      <c r="W51" s="52">
        <v>0</v>
      </c>
      <c r="X51" s="52" t="str">
        <f>SUM(Q51,S51,T51,U51,V51,W51)</f>
        <v>0</v>
      </c>
      <c r="Y51" s="52">
        <v>101520.35</v>
      </c>
      <c r="Z51" s="52">
        <v>154020.35</v>
      </c>
      <c r="AA51" s="7" t="s">
        <v>353</v>
      </c>
      <c r="AB51" s="8"/>
    </row>
    <row r="52" spans="1:28" customHeight="1" ht="409.5">
      <c r="A52" s="7" t="s">
        <v>30</v>
      </c>
      <c r="B52" s="19" t="s">
        <v>40</v>
      </c>
      <c r="C52" s="20" t="s">
        <v>354</v>
      </c>
      <c r="D52" s="20" t="s">
        <v>354</v>
      </c>
      <c r="E52" s="20" t="s">
        <v>355</v>
      </c>
      <c r="F52" s="21" t="s">
        <v>43</v>
      </c>
      <c r="G52" s="8" t="s">
        <v>34</v>
      </c>
      <c r="H52" s="19" t="s">
        <v>23</v>
      </c>
      <c r="I52" s="7" t="s">
        <v>356</v>
      </c>
      <c r="J52" s="19" t="s">
        <v>76</v>
      </c>
      <c r="K52" s="9" t="s">
        <v>357</v>
      </c>
      <c r="L52" s="60" t="s">
        <v>358</v>
      </c>
      <c r="M52" s="22">
        <v>39532</v>
      </c>
      <c r="N52" s="22">
        <v>39865</v>
      </c>
      <c r="O52" s="13">
        <v>42604</v>
      </c>
      <c r="P52" s="22">
        <v>39715</v>
      </c>
      <c r="Q52" s="52">
        <v>29918.07</v>
      </c>
      <c r="R52" s="25" t="str">
        <f>(Q52/Z52)</f>
        <v>0</v>
      </c>
      <c r="S52" s="52">
        <v>19945.42</v>
      </c>
      <c r="T52" s="52">
        <v>0</v>
      </c>
      <c r="U52" s="52">
        <v>0</v>
      </c>
      <c r="V52" s="52">
        <v>9972.64</v>
      </c>
      <c r="W52" s="52">
        <v>0</v>
      </c>
      <c r="X52" s="52" t="str">
        <f>SUM(Q52,S52,T52,U52,V52,W52)</f>
        <v>0</v>
      </c>
      <c r="Y52" s="52">
        <v>111124.15</v>
      </c>
      <c r="Z52" s="52">
        <v>170960.01</v>
      </c>
      <c r="AA52" s="7" t="s">
        <v>359</v>
      </c>
      <c r="AB52" s="8"/>
    </row>
    <row r="53" spans="1:28" customHeight="1" ht="409.5">
      <c r="A53" s="18" t="s">
        <v>30</v>
      </c>
      <c r="B53" s="19" t="s">
        <v>40</v>
      </c>
      <c r="C53" s="20" t="s">
        <v>360</v>
      </c>
      <c r="D53" s="20" t="s">
        <v>360</v>
      </c>
      <c r="E53" s="20" t="s">
        <v>361</v>
      </c>
      <c r="F53" s="21" t="s">
        <v>43</v>
      </c>
      <c r="G53" s="7" t="s">
        <v>34</v>
      </c>
      <c r="H53" s="19" t="s">
        <v>23</v>
      </c>
      <c r="I53" s="7" t="s">
        <v>362</v>
      </c>
      <c r="J53" s="19" t="s">
        <v>45</v>
      </c>
      <c r="K53" s="9" t="s">
        <v>43</v>
      </c>
      <c r="L53" s="60" t="s">
        <v>363</v>
      </c>
      <c r="M53" s="22">
        <v>39532</v>
      </c>
      <c r="N53" s="22">
        <v>40969</v>
      </c>
      <c r="O53" s="13">
        <v>42604</v>
      </c>
      <c r="P53" s="22">
        <v>39646</v>
      </c>
      <c r="Q53" s="26">
        <v>0</v>
      </c>
      <c r="R53" s="25" t="str">
        <f>(Q53/Z53)</f>
        <v>0</v>
      </c>
      <c r="S53" s="26">
        <v>0</v>
      </c>
      <c r="T53" s="26">
        <v>0</v>
      </c>
      <c r="U53" s="26">
        <v>0</v>
      </c>
      <c r="V53" s="26">
        <v>0</v>
      </c>
      <c r="W53" s="26">
        <v>0</v>
      </c>
      <c r="X53" s="26">
        <v>0</v>
      </c>
      <c r="Y53" s="26">
        <v>0</v>
      </c>
      <c r="Z53" s="26">
        <v>0</v>
      </c>
      <c r="AA53" s="7" t="s">
        <v>364</v>
      </c>
      <c r="AB53" s="8"/>
    </row>
    <row r="54" spans="1:28" customHeight="1" ht="409.5">
      <c r="A54" s="7" t="s">
        <v>30</v>
      </c>
      <c r="B54" s="19" t="s">
        <v>40</v>
      </c>
      <c r="C54" s="20" t="s">
        <v>365</v>
      </c>
      <c r="D54" s="30" t="s">
        <v>366</v>
      </c>
      <c r="E54" s="20" t="s">
        <v>367</v>
      </c>
      <c r="F54" s="21" t="s">
        <v>43</v>
      </c>
      <c r="G54" s="8" t="s">
        <v>34</v>
      </c>
      <c r="H54" s="19" t="s">
        <v>21</v>
      </c>
      <c r="I54" s="7" t="s">
        <v>368</v>
      </c>
      <c r="J54" s="19" t="s">
        <v>148</v>
      </c>
      <c r="K54" s="9" t="s">
        <v>369</v>
      </c>
      <c r="L54" s="60" t="s">
        <v>370</v>
      </c>
      <c r="M54" s="22">
        <v>39532</v>
      </c>
      <c r="N54" s="22">
        <v>39844</v>
      </c>
      <c r="O54" s="13">
        <v>42604</v>
      </c>
      <c r="P54" s="22">
        <v>39770</v>
      </c>
      <c r="Q54" s="52">
        <v>7430.5</v>
      </c>
      <c r="R54" s="25" t="str">
        <f>(Q54/Z54)</f>
        <v>0</v>
      </c>
      <c r="S54" s="52">
        <v>4953.67</v>
      </c>
      <c r="T54" s="52">
        <v>2476.83</v>
      </c>
      <c r="U54" s="52">
        <v>0</v>
      </c>
      <c r="V54" s="52">
        <v>0</v>
      </c>
      <c r="W54" s="52">
        <v>0</v>
      </c>
      <c r="X54" s="52" t="str">
        <f>SUM(Q54,S54,T54,U54,V54,W54)</f>
        <v>0</v>
      </c>
      <c r="Y54" s="52">
        <v>33236.25</v>
      </c>
      <c r="Z54" s="52">
        <v>48097.25</v>
      </c>
      <c r="AA54" s="7" t="s">
        <v>371</v>
      </c>
      <c r="AB54" s="8"/>
    </row>
    <row r="55" spans="1:28" customHeight="1" ht="409.5">
      <c r="A55" s="18" t="s">
        <v>30</v>
      </c>
      <c r="B55" s="19" t="s">
        <v>40</v>
      </c>
      <c r="C55" s="20" t="s">
        <v>372</v>
      </c>
      <c r="D55" s="30" t="s">
        <v>373</v>
      </c>
      <c r="E55" s="20" t="s">
        <v>374</v>
      </c>
      <c r="F55" s="21" t="s">
        <v>43</v>
      </c>
      <c r="G55" s="7" t="s">
        <v>34</v>
      </c>
      <c r="H55" s="19" t="s">
        <v>23</v>
      </c>
      <c r="I55" s="7" t="s">
        <v>375</v>
      </c>
      <c r="J55" s="19" t="s">
        <v>155</v>
      </c>
      <c r="K55" s="9" t="s">
        <v>376</v>
      </c>
      <c r="L55" s="60" t="s">
        <v>377</v>
      </c>
      <c r="M55" s="22">
        <v>39521</v>
      </c>
      <c r="N55" s="22">
        <v>40256</v>
      </c>
      <c r="O55" s="13">
        <v>42604</v>
      </c>
      <c r="P55" s="22">
        <v>39624</v>
      </c>
      <c r="Q55" s="52">
        <v>39730.5</v>
      </c>
      <c r="R55" s="25" t="str">
        <f>(Q55/Z55)</f>
        <v>0</v>
      </c>
      <c r="S55" s="52">
        <v>26486.67</v>
      </c>
      <c r="T55" s="52">
        <v>0</v>
      </c>
      <c r="U55" s="52">
        <v>0</v>
      </c>
      <c r="V55" s="52">
        <v>13243.33</v>
      </c>
      <c r="W55" s="52">
        <v>0</v>
      </c>
      <c r="X55" s="52" t="str">
        <f>SUM(Q55,S55,T55,U55,V55,W55)</f>
        <v>0</v>
      </c>
      <c r="Y55" s="52">
        <v>164591.15</v>
      </c>
      <c r="Z55" s="52">
        <v>244051.65</v>
      </c>
      <c r="AA55" s="7" t="s">
        <v>378</v>
      </c>
      <c r="AB55" s="8"/>
    </row>
    <row r="56" spans="1:28" customHeight="1" ht="375">
      <c r="A56" s="7" t="s">
        <v>30</v>
      </c>
      <c r="B56" s="19" t="s">
        <v>40</v>
      </c>
      <c r="C56" s="20" t="s">
        <v>379</v>
      </c>
      <c r="D56" s="20" t="s">
        <v>379</v>
      </c>
      <c r="E56" s="20" t="s">
        <v>380</v>
      </c>
      <c r="F56" s="21" t="s">
        <v>43</v>
      </c>
      <c r="G56" s="8" t="s">
        <v>34</v>
      </c>
      <c r="H56" s="19" t="s">
        <v>21</v>
      </c>
      <c r="I56" s="7" t="s">
        <v>381</v>
      </c>
      <c r="J56" s="19" t="s">
        <v>382</v>
      </c>
      <c r="K56" s="9" t="s">
        <v>383</v>
      </c>
      <c r="L56" s="60" t="s">
        <v>384</v>
      </c>
      <c r="M56" s="22">
        <v>39520</v>
      </c>
      <c r="N56" s="22">
        <v>40299</v>
      </c>
      <c r="O56" s="13">
        <v>42604</v>
      </c>
      <c r="P56" s="22">
        <v>39770</v>
      </c>
      <c r="Q56" s="52">
        <v>15000</v>
      </c>
      <c r="R56" s="25" t="str">
        <f>(Q56/Z56)</f>
        <v>0</v>
      </c>
      <c r="S56" s="52">
        <v>10000</v>
      </c>
      <c r="T56" s="52">
        <v>5000</v>
      </c>
      <c r="U56" s="52">
        <v>0</v>
      </c>
      <c r="V56" s="52">
        <v>0</v>
      </c>
      <c r="W56" s="52">
        <v>0</v>
      </c>
      <c r="X56" s="52" t="str">
        <f>SUM(Q56,S56,T56,U56,V56,W56)</f>
        <v>0</v>
      </c>
      <c r="Y56" s="52">
        <v>59039.07</v>
      </c>
      <c r="Z56" s="52">
        <v>89884.28</v>
      </c>
      <c r="AA56" s="7" t="s">
        <v>385</v>
      </c>
      <c r="AB56" s="8"/>
    </row>
    <row r="57" spans="1:28" customHeight="1" ht="405">
      <c r="A57" s="18" t="s">
        <v>30</v>
      </c>
      <c r="B57" s="19" t="s">
        <v>40</v>
      </c>
      <c r="C57" s="20" t="s">
        <v>386</v>
      </c>
      <c r="D57" s="20" t="s">
        <v>386</v>
      </c>
      <c r="E57" s="20" t="s">
        <v>380</v>
      </c>
      <c r="F57" s="21" t="s">
        <v>43</v>
      </c>
      <c r="G57" s="7" t="s">
        <v>34</v>
      </c>
      <c r="H57" s="19" t="s">
        <v>21</v>
      </c>
      <c r="I57" s="7" t="s">
        <v>381</v>
      </c>
      <c r="J57" s="19" t="s">
        <v>382</v>
      </c>
      <c r="K57" s="8" t="s">
        <v>383</v>
      </c>
      <c r="L57" s="60" t="s">
        <v>387</v>
      </c>
      <c r="M57" s="22">
        <v>39520</v>
      </c>
      <c r="N57" s="22">
        <v>39844</v>
      </c>
      <c r="O57" s="13">
        <v>42604</v>
      </c>
      <c r="P57" s="22">
        <v>39770</v>
      </c>
      <c r="Q57" s="52">
        <v>9041.38</v>
      </c>
      <c r="R57" s="55" t="str">
        <f>(Q57/Z57)</f>
        <v>0</v>
      </c>
      <c r="S57" s="52">
        <v>6027.58</v>
      </c>
      <c r="T57" s="52">
        <v>3013.79</v>
      </c>
      <c r="U57" s="52">
        <v>0</v>
      </c>
      <c r="V57" s="52">
        <v>0</v>
      </c>
      <c r="W57" s="52">
        <v>0</v>
      </c>
      <c r="X57" s="52" t="str">
        <f>SUM(Q57,S57,T57,U57,V57,W57)</f>
        <v>0</v>
      </c>
      <c r="Y57" s="52">
        <v>33582.26</v>
      </c>
      <c r="Z57" s="52">
        <v>51665</v>
      </c>
      <c r="AA57" s="7" t="s">
        <v>388</v>
      </c>
      <c r="AB57" s="8"/>
    </row>
    <row r="58" spans="1:28" customHeight="1" ht="390">
      <c r="A58" s="7" t="s">
        <v>30</v>
      </c>
      <c r="B58" s="19" t="s">
        <v>40</v>
      </c>
      <c r="C58" s="20" t="s">
        <v>389</v>
      </c>
      <c r="D58" s="30" t="s">
        <v>390</v>
      </c>
      <c r="E58" s="20" t="s">
        <v>391</v>
      </c>
      <c r="F58" s="21" t="s">
        <v>43</v>
      </c>
      <c r="G58" s="8" t="s">
        <v>34</v>
      </c>
      <c r="H58" s="19" t="s">
        <v>21</v>
      </c>
      <c r="I58" s="7" t="s">
        <v>392</v>
      </c>
      <c r="J58" s="19" t="s">
        <v>393</v>
      </c>
      <c r="K58" s="59" t="s">
        <v>394</v>
      </c>
      <c r="L58" s="60" t="s">
        <v>395</v>
      </c>
      <c r="M58" s="22">
        <v>39569</v>
      </c>
      <c r="N58" s="22">
        <v>40664</v>
      </c>
      <c r="O58" s="13">
        <v>42604</v>
      </c>
      <c r="P58" s="22">
        <v>39685</v>
      </c>
      <c r="Q58" s="52">
        <v>23901.81</v>
      </c>
      <c r="R58" s="25" t="str">
        <f>(Q58/Z58)</f>
        <v>0</v>
      </c>
      <c r="S58" s="52">
        <v>15934.53</v>
      </c>
      <c r="T58" s="52">
        <v>0</v>
      </c>
      <c r="U58" s="52">
        <v>0</v>
      </c>
      <c r="V58" s="52">
        <v>7967.26</v>
      </c>
      <c r="W58" s="52">
        <v>0</v>
      </c>
      <c r="X58" s="52" t="str">
        <f>SUM(Q58,S58,T58,U58,V58,W58)</f>
        <v>0</v>
      </c>
      <c r="Y58" s="52">
        <v>88778.11</v>
      </c>
      <c r="Z58" s="52">
        <v>136581.72</v>
      </c>
      <c r="AA58" s="7" t="s">
        <v>396</v>
      </c>
      <c r="AB58" s="8"/>
    </row>
    <row r="59" spans="1:28" customHeight="1" ht="409.5">
      <c r="A59" s="18" t="s">
        <v>30</v>
      </c>
      <c r="B59" s="19" t="s">
        <v>40</v>
      </c>
      <c r="C59" s="20" t="s">
        <v>397</v>
      </c>
      <c r="D59" s="20" t="s">
        <v>397</v>
      </c>
      <c r="E59" s="20" t="s">
        <v>398</v>
      </c>
      <c r="F59" s="21" t="s">
        <v>43</v>
      </c>
      <c r="G59" s="7" t="s">
        <v>34</v>
      </c>
      <c r="H59" s="19" t="s">
        <v>23</v>
      </c>
      <c r="I59" s="7" t="s">
        <v>399</v>
      </c>
      <c r="J59" s="19" t="s">
        <v>76</v>
      </c>
      <c r="K59" s="36" t="s">
        <v>400</v>
      </c>
      <c r="L59" s="60" t="s">
        <v>401</v>
      </c>
      <c r="M59" s="22">
        <v>39519</v>
      </c>
      <c r="N59" s="22">
        <v>40663</v>
      </c>
      <c r="O59" s="13">
        <v>42604</v>
      </c>
      <c r="P59" s="22">
        <v>39624</v>
      </c>
      <c r="Q59" s="52">
        <v>74195.93</v>
      </c>
      <c r="R59" s="25" t="str">
        <f>(Q59/Z59)</f>
        <v>0</v>
      </c>
      <c r="S59" s="52">
        <v>49463.92</v>
      </c>
      <c r="T59" s="52">
        <v>0</v>
      </c>
      <c r="U59" s="52">
        <v>0</v>
      </c>
      <c r="V59" s="52">
        <v>24731.61</v>
      </c>
      <c r="W59" s="52">
        <v>0</v>
      </c>
      <c r="X59" s="52" t="str">
        <f>SUM(Q59,S59,T59,U59,V59,W59)</f>
        <v>0</v>
      </c>
      <c r="Y59" s="52">
        <v>275584.57</v>
      </c>
      <c r="Z59" s="52">
        <v>423975.84</v>
      </c>
      <c r="AA59" s="7" t="s">
        <v>402</v>
      </c>
      <c r="AB59" s="8"/>
    </row>
    <row r="60" spans="1:28" customHeight="1" ht="360">
      <c r="A60" s="7" t="s">
        <v>30</v>
      </c>
      <c r="B60" s="19" t="s">
        <v>40</v>
      </c>
      <c r="C60" s="20" t="s">
        <v>403</v>
      </c>
      <c r="D60" s="20" t="s">
        <v>403</v>
      </c>
      <c r="E60" s="20" t="s">
        <v>404</v>
      </c>
      <c r="F60" s="21" t="s">
        <v>43</v>
      </c>
      <c r="G60" s="8" t="s">
        <v>34</v>
      </c>
      <c r="H60" s="19" t="s">
        <v>23</v>
      </c>
      <c r="I60" s="7" t="s">
        <v>405</v>
      </c>
      <c r="J60" s="19" t="s">
        <v>196</v>
      </c>
      <c r="K60" s="9" t="s">
        <v>406</v>
      </c>
      <c r="L60" s="60" t="s">
        <v>407</v>
      </c>
      <c r="M60" s="22">
        <v>39510</v>
      </c>
      <c r="N60" s="22">
        <v>40239</v>
      </c>
      <c r="O60" s="13">
        <v>42604</v>
      </c>
      <c r="P60" s="22">
        <v>39770</v>
      </c>
      <c r="Q60" s="52">
        <v>12758.98</v>
      </c>
      <c r="R60" s="25" t="str">
        <f>(Q60/Z60)</f>
        <v>0</v>
      </c>
      <c r="S60" s="52">
        <v>8505.99</v>
      </c>
      <c r="T60" s="52">
        <v>0</v>
      </c>
      <c r="U60" s="52">
        <v>0</v>
      </c>
      <c r="V60" s="52">
        <v>4252.97</v>
      </c>
      <c r="W60" s="52">
        <v>0</v>
      </c>
      <c r="X60" s="52" t="str">
        <f>SUM(Q60,S60,T60,U60,V60,W60)</f>
        <v>0</v>
      </c>
      <c r="Y60" s="52">
        <v>47390.7</v>
      </c>
      <c r="Z60" s="52">
        <v>72908.63</v>
      </c>
      <c r="AA60" s="7" t="s">
        <v>408</v>
      </c>
      <c r="AB60" s="8"/>
    </row>
    <row r="61" spans="1:28" customHeight="1" ht="405">
      <c r="A61" s="18" t="s">
        <v>30</v>
      </c>
      <c r="B61" s="19" t="s">
        <v>40</v>
      </c>
      <c r="C61" s="20" t="s">
        <v>409</v>
      </c>
      <c r="D61" s="30" t="s">
        <v>410</v>
      </c>
      <c r="E61" s="20" t="s">
        <v>207</v>
      </c>
      <c r="F61" s="21" t="s">
        <v>43</v>
      </c>
      <c r="G61" s="7" t="s">
        <v>34</v>
      </c>
      <c r="H61" s="19" t="s">
        <v>23</v>
      </c>
      <c r="I61" s="7" t="s">
        <v>411</v>
      </c>
      <c r="J61" s="19" t="s">
        <v>45</v>
      </c>
      <c r="K61" s="9" t="s">
        <v>412</v>
      </c>
      <c r="L61" s="60" t="s">
        <v>413</v>
      </c>
      <c r="M61" s="22">
        <v>39598</v>
      </c>
      <c r="N61" s="22">
        <v>39813</v>
      </c>
      <c r="O61" s="13">
        <v>42604</v>
      </c>
      <c r="P61" s="22">
        <v>39672</v>
      </c>
      <c r="Q61" s="52">
        <v>12384.84</v>
      </c>
      <c r="R61" s="25" t="str">
        <f>(Q61/Z61)</f>
        <v>0</v>
      </c>
      <c r="S61" s="52">
        <v>8256.53</v>
      </c>
      <c r="T61" s="52">
        <v>0</v>
      </c>
      <c r="U61" s="52">
        <v>0</v>
      </c>
      <c r="V61" s="52">
        <v>4128.27</v>
      </c>
      <c r="W61" s="52">
        <v>0</v>
      </c>
      <c r="X61" s="52" t="str">
        <f>SUM(Q61,S61,T61,U61,V61,W61)</f>
        <v>0</v>
      </c>
      <c r="Y61" s="52">
        <v>46000.75</v>
      </c>
      <c r="Z61" s="52">
        <v>70770.39</v>
      </c>
      <c r="AA61" s="7" t="s">
        <v>414</v>
      </c>
      <c r="AB61" s="8"/>
    </row>
    <row r="62" spans="1:28" customHeight="1" ht="409.5">
      <c r="A62" s="7" t="s">
        <v>30</v>
      </c>
      <c r="B62" s="19" t="s">
        <v>40</v>
      </c>
      <c r="C62" s="20" t="s">
        <v>415</v>
      </c>
      <c r="D62" s="20" t="s">
        <v>415</v>
      </c>
      <c r="E62" s="20" t="s">
        <v>416</v>
      </c>
      <c r="F62" s="21" t="s">
        <v>43</v>
      </c>
      <c r="G62" s="8" t="s">
        <v>34</v>
      </c>
      <c r="H62" s="19" t="s">
        <v>21</v>
      </c>
      <c r="I62" s="7" t="s">
        <v>417</v>
      </c>
      <c r="J62" s="19" t="s">
        <v>148</v>
      </c>
      <c r="K62" s="9" t="s">
        <v>418</v>
      </c>
      <c r="L62" s="60" t="s">
        <v>419</v>
      </c>
      <c r="M62" s="22">
        <v>39604</v>
      </c>
      <c r="N62" s="22">
        <v>39844</v>
      </c>
      <c r="O62" s="13">
        <v>42604</v>
      </c>
      <c r="P62" s="22">
        <v>39762</v>
      </c>
      <c r="Q62" s="56">
        <v>125000</v>
      </c>
      <c r="R62" s="48" t="str">
        <f>(Q62/Z62)</f>
        <v>0</v>
      </c>
      <c r="S62" s="56">
        <v>83333.33</v>
      </c>
      <c r="T62" s="56">
        <v>41666.67</v>
      </c>
      <c r="U62" s="56">
        <v>0</v>
      </c>
      <c r="V62" s="56">
        <v>0</v>
      </c>
      <c r="W62" s="56">
        <v>0</v>
      </c>
      <c r="X62" s="56" t="str">
        <f>SUM(Q62,S62,T62,U62,V62,W62)</f>
        <v>0</v>
      </c>
      <c r="Y62" s="56">
        <v>887806.73</v>
      </c>
      <c r="Z62" s="57">
        <v>1137806.73</v>
      </c>
      <c r="AA62" s="7" t="s">
        <v>420</v>
      </c>
      <c r="AB62" s="8"/>
    </row>
    <row r="63" spans="1:28" customHeight="1" ht="409.5">
      <c r="A63" s="18" t="s">
        <v>30</v>
      </c>
      <c r="B63" s="19" t="s">
        <v>40</v>
      </c>
      <c r="C63" s="20" t="s">
        <v>421</v>
      </c>
      <c r="D63" s="30" t="s">
        <v>422</v>
      </c>
      <c r="E63" s="20" t="s">
        <v>423</v>
      </c>
      <c r="F63" s="21" t="s">
        <v>43</v>
      </c>
      <c r="G63" s="7" t="s">
        <v>34</v>
      </c>
      <c r="H63" s="19" t="s">
        <v>22</v>
      </c>
      <c r="I63" s="7" t="s">
        <v>424</v>
      </c>
      <c r="J63" s="19" t="s">
        <v>425</v>
      </c>
      <c r="K63" s="9" t="s">
        <v>43</v>
      </c>
      <c r="L63" s="62" t="s">
        <v>426</v>
      </c>
      <c r="M63" s="22">
        <v>39645</v>
      </c>
      <c r="N63" s="22">
        <v>39904</v>
      </c>
      <c r="O63" s="13">
        <v>42604</v>
      </c>
      <c r="P63" s="22">
        <v>39784</v>
      </c>
      <c r="Q63" s="52">
        <v>9012.5</v>
      </c>
      <c r="R63" s="25" t="str">
        <f>(Q63/Z63)</f>
        <v>0</v>
      </c>
      <c r="S63" s="52">
        <v>6008.33</v>
      </c>
      <c r="T63" s="52">
        <v>0</v>
      </c>
      <c r="U63" s="52">
        <v>3004.16</v>
      </c>
      <c r="V63" s="52">
        <v>0</v>
      </c>
      <c r="W63" s="52">
        <v>0</v>
      </c>
      <c r="X63" s="52" t="str">
        <f>SUM(Q63,S63,T63,U63,V63,W63)</f>
        <v>0</v>
      </c>
      <c r="Y63" s="52">
        <v>33475</v>
      </c>
      <c r="Z63" s="52">
        <v>51500</v>
      </c>
      <c r="AA63" s="7" t="s">
        <v>427</v>
      </c>
      <c r="AB63" s="8"/>
    </row>
    <row r="64" spans="1:28" customHeight="1" ht="345">
      <c r="A64" s="7" t="s">
        <v>30</v>
      </c>
      <c r="B64" s="19" t="s">
        <v>40</v>
      </c>
      <c r="C64" s="20" t="s">
        <v>428</v>
      </c>
      <c r="D64" s="30" t="s">
        <v>428</v>
      </c>
      <c r="E64" s="20" t="s">
        <v>429</v>
      </c>
      <c r="F64" s="21" t="s">
        <v>43</v>
      </c>
      <c r="G64" s="8" t="s">
        <v>34</v>
      </c>
      <c r="H64" s="19" t="s">
        <v>21</v>
      </c>
      <c r="I64" s="7" t="s">
        <v>430</v>
      </c>
      <c r="J64" s="19" t="s">
        <v>148</v>
      </c>
      <c r="K64" s="9" t="s">
        <v>431</v>
      </c>
      <c r="L64" s="60" t="s">
        <v>432</v>
      </c>
      <c r="M64" s="22">
        <v>39672</v>
      </c>
      <c r="N64" s="22">
        <v>41182</v>
      </c>
      <c r="O64" s="13">
        <v>42604</v>
      </c>
      <c r="P64" s="22">
        <v>39763</v>
      </c>
      <c r="Q64" s="52">
        <v>89951.96</v>
      </c>
      <c r="R64" s="25" t="str">
        <f>(Q64/Z64)</f>
        <v>0</v>
      </c>
      <c r="S64" s="52">
        <v>15552.52</v>
      </c>
      <c r="T64" s="52">
        <v>7776.59</v>
      </c>
      <c r="U64" s="52">
        <v>0</v>
      </c>
      <c r="V64" s="52">
        <v>0</v>
      </c>
      <c r="W64" s="52">
        <v>53059.56</v>
      </c>
      <c r="X64" s="52" t="str">
        <f>SUM(Q64,S64,T64,U64,V64,W64)</f>
        <v>0</v>
      </c>
      <c r="Y64" s="52">
        <v>114975.71</v>
      </c>
      <c r="Z64" s="52">
        <v>281316.26</v>
      </c>
      <c r="AA64" s="7" t="s">
        <v>433</v>
      </c>
      <c r="AB64" s="8"/>
    </row>
    <row r="65" spans="1:28" customHeight="1" ht="409.5">
      <c r="A65" s="18" t="s">
        <v>30</v>
      </c>
      <c r="B65" s="19" t="s">
        <v>40</v>
      </c>
      <c r="C65" s="20" t="s">
        <v>434</v>
      </c>
      <c r="D65" s="30" t="s">
        <v>435</v>
      </c>
      <c r="E65" s="20" t="s">
        <v>436</v>
      </c>
      <c r="F65" s="21" t="s">
        <v>43</v>
      </c>
      <c r="G65" s="7" t="s">
        <v>34</v>
      </c>
      <c r="H65" s="19" t="s">
        <v>21</v>
      </c>
      <c r="I65" s="7" t="s">
        <v>437</v>
      </c>
      <c r="J65" s="19" t="s">
        <v>117</v>
      </c>
      <c r="K65" s="9" t="s">
        <v>438</v>
      </c>
      <c r="L65" s="60" t="s">
        <v>439</v>
      </c>
      <c r="M65" s="22">
        <v>39595</v>
      </c>
      <c r="N65" s="22">
        <v>41274</v>
      </c>
      <c r="O65" s="13">
        <v>42604</v>
      </c>
      <c r="P65" s="22">
        <v>39763</v>
      </c>
      <c r="Q65" s="52">
        <v>4193963</v>
      </c>
      <c r="R65" s="25" t="str">
        <f>(Q65/Z65)</f>
        <v>0</v>
      </c>
      <c r="S65" s="52">
        <v>0</v>
      </c>
      <c r="T65" s="52">
        <v>2000000</v>
      </c>
      <c r="U65" s="52">
        <v>0</v>
      </c>
      <c r="V65" s="52">
        <v>0</v>
      </c>
      <c r="W65" s="52">
        <v>5037571.58</v>
      </c>
      <c r="X65" s="52" t="str">
        <f>SUM(Q65,S65,T65,U65,V65,W65)</f>
        <v>0</v>
      </c>
      <c r="Y65" s="52">
        <v>0</v>
      </c>
      <c r="Z65" s="52">
        <v>11000000</v>
      </c>
      <c r="AA65" s="7" t="s">
        <v>440</v>
      </c>
      <c r="AB65" s="8"/>
    </row>
    <row r="66" spans="1:28" customHeight="1" ht="409.5">
      <c r="A66" s="7" t="s">
        <v>30</v>
      </c>
      <c r="B66" s="19" t="s">
        <v>112</v>
      </c>
      <c r="C66" s="30" t="s">
        <v>441</v>
      </c>
      <c r="D66" s="30" t="s">
        <v>442</v>
      </c>
      <c r="E66" s="20" t="s">
        <v>443</v>
      </c>
      <c r="F66" s="21" t="s">
        <v>43</v>
      </c>
      <c r="G66" s="8" t="s">
        <v>34</v>
      </c>
      <c r="H66" s="19" t="s">
        <v>21</v>
      </c>
      <c r="I66" s="7" t="s">
        <v>444</v>
      </c>
      <c r="J66" s="19" t="s">
        <v>148</v>
      </c>
      <c r="K66" s="9" t="s">
        <v>445</v>
      </c>
      <c r="L66" s="8" t="s">
        <v>446</v>
      </c>
      <c r="M66" s="22">
        <v>39517</v>
      </c>
      <c r="N66" s="22">
        <v>40724</v>
      </c>
      <c r="O66" s="13">
        <v>42604</v>
      </c>
      <c r="P66" s="22">
        <v>39799</v>
      </c>
      <c r="Q66" s="52">
        <v>296749</v>
      </c>
      <c r="R66" s="25" t="str">
        <f>(Q66/Z66)</f>
        <v>0</v>
      </c>
      <c r="S66" s="52">
        <v>0</v>
      </c>
      <c r="T66" s="52">
        <v>0</v>
      </c>
      <c r="U66" s="52">
        <v>0</v>
      </c>
      <c r="V66" s="52">
        <v>0</v>
      </c>
      <c r="W66" s="52">
        <v>325000</v>
      </c>
      <c r="X66" s="52" t="str">
        <f>SUM(Q66,S66,T66,U66,V66,W66)</f>
        <v>0</v>
      </c>
      <c r="Y66" s="52">
        <v>123873.41</v>
      </c>
      <c r="Z66" s="52">
        <v>745622.41</v>
      </c>
      <c r="AA66" s="7" t="s">
        <v>447</v>
      </c>
      <c r="AB66" s="8"/>
    </row>
    <row r="67" spans="1:28" customHeight="1" ht="225">
      <c r="A67" s="18" t="s">
        <v>30</v>
      </c>
      <c r="B67" s="19" t="s">
        <v>40</v>
      </c>
      <c r="C67" s="20" t="s">
        <v>448</v>
      </c>
      <c r="D67" s="20" t="s">
        <v>448</v>
      </c>
      <c r="E67" s="20" t="s">
        <v>449</v>
      </c>
      <c r="F67" s="21" t="s">
        <v>43</v>
      </c>
      <c r="G67" s="7" t="s">
        <v>34</v>
      </c>
      <c r="H67" s="19" t="s">
        <v>21</v>
      </c>
      <c r="I67" s="7" t="s">
        <v>450</v>
      </c>
      <c r="J67" s="19" t="s">
        <v>451</v>
      </c>
      <c r="K67" s="9" t="s">
        <v>452</v>
      </c>
      <c r="L67" s="8" t="s">
        <v>453</v>
      </c>
      <c r="M67" s="22">
        <v>39667</v>
      </c>
      <c r="N67" s="22">
        <v>40031</v>
      </c>
      <c r="O67" s="13">
        <v>42604</v>
      </c>
      <c r="P67" s="22">
        <v>39798</v>
      </c>
      <c r="Q67" s="52">
        <v>14000</v>
      </c>
      <c r="R67" s="25" t="str">
        <f>(Q67/Z67)</f>
        <v>0</v>
      </c>
      <c r="S67" s="52">
        <v>9333.33</v>
      </c>
      <c r="T67" s="52">
        <v>4666.67</v>
      </c>
      <c r="U67" s="52">
        <v>0</v>
      </c>
      <c r="V67" s="52">
        <v>0</v>
      </c>
      <c r="W67" s="52">
        <v>0</v>
      </c>
      <c r="X67" s="52" t="str">
        <f>SUM(Q67,S67,T67,U67,V67,W67)</f>
        <v>0</v>
      </c>
      <c r="Y67" s="52">
        <v>133203.81</v>
      </c>
      <c r="Z67" s="52">
        <v>161203.81</v>
      </c>
      <c r="AA67" s="7" t="s">
        <v>454</v>
      </c>
      <c r="AB67" s="8"/>
    </row>
    <row r="68" spans="1:28" customHeight="1" ht="345">
      <c r="A68" s="7" t="s">
        <v>30</v>
      </c>
      <c r="B68" s="19" t="s">
        <v>40</v>
      </c>
      <c r="C68" s="20" t="s">
        <v>455</v>
      </c>
      <c r="D68" s="20" t="s">
        <v>455</v>
      </c>
      <c r="E68" s="20" t="s">
        <v>456</v>
      </c>
      <c r="F68" s="21" t="s">
        <v>43</v>
      </c>
      <c r="G68" s="8" t="s">
        <v>34</v>
      </c>
      <c r="H68" s="19" t="s">
        <v>21</v>
      </c>
      <c r="I68" s="7" t="s">
        <v>457</v>
      </c>
      <c r="J68" s="19" t="s">
        <v>148</v>
      </c>
      <c r="K68" s="9" t="s">
        <v>43</v>
      </c>
      <c r="L68" s="60" t="s">
        <v>458</v>
      </c>
      <c r="M68" s="22">
        <v>39503</v>
      </c>
      <c r="N68" s="22">
        <v>39994</v>
      </c>
      <c r="O68" s="13">
        <v>42604</v>
      </c>
      <c r="P68" s="22">
        <v>39792</v>
      </c>
      <c r="Q68" s="52">
        <v>125000</v>
      </c>
      <c r="R68" s="25" t="str">
        <f>(Q68/Z68)</f>
        <v>0</v>
      </c>
      <c r="S68" s="52">
        <v>83333.33</v>
      </c>
      <c r="T68" s="52">
        <v>41666.67</v>
      </c>
      <c r="U68" s="52">
        <v>0</v>
      </c>
      <c r="V68" s="52">
        <v>0</v>
      </c>
      <c r="W68" s="52">
        <v>0</v>
      </c>
      <c r="X68" s="52" t="str">
        <f>SUM(Q68,S68,T68,U68,V68,W68)</f>
        <v>0</v>
      </c>
      <c r="Y68" s="52">
        <v>798388.11</v>
      </c>
      <c r="Z68" s="52">
        <v>1048388.11</v>
      </c>
      <c r="AA68" s="7" t="s">
        <v>459</v>
      </c>
      <c r="AB68" s="8"/>
    </row>
    <row r="69" spans="1:28" customHeight="1" ht="240">
      <c r="A69" s="18" t="s">
        <v>30</v>
      </c>
      <c r="B69" s="19" t="s">
        <v>40</v>
      </c>
      <c r="C69" s="20" t="s">
        <v>460</v>
      </c>
      <c r="D69" s="20" t="s">
        <v>460</v>
      </c>
      <c r="E69" s="20" t="s">
        <v>461</v>
      </c>
      <c r="F69" s="21" t="s">
        <v>43</v>
      </c>
      <c r="G69" s="7" t="s">
        <v>34</v>
      </c>
      <c r="H69" s="19" t="s">
        <v>21</v>
      </c>
      <c r="I69" s="7" t="s">
        <v>457</v>
      </c>
      <c r="J69" s="19" t="s">
        <v>148</v>
      </c>
      <c r="K69" s="9" t="s">
        <v>43</v>
      </c>
      <c r="L69" s="60" t="s">
        <v>462</v>
      </c>
      <c r="M69" s="22">
        <v>39503</v>
      </c>
      <c r="N69" s="22">
        <v>39994</v>
      </c>
      <c r="O69" s="13">
        <v>42604</v>
      </c>
      <c r="P69" s="22">
        <v>39792</v>
      </c>
      <c r="Q69" s="52">
        <v>125000</v>
      </c>
      <c r="R69" s="25" t="str">
        <f>(Q69/Z69)</f>
        <v>0</v>
      </c>
      <c r="S69" s="52">
        <v>83333.33</v>
      </c>
      <c r="T69" s="52">
        <v>41666.67</v>
      </c>
      <c r="U69" s="52">
        <v>0</v>
      </c>
      <c r="V69" s="52">
        <v>0</v>
      </c>
      <c r="W69" s="52">
        <v>0</v>
      </c>
      <c r="X69" s="52" t="str">
        <f>SUM(Q69,S69,T69,U69,V69,W69)</f>
        <v>0</v>
      </c>
      <c r="Y69" s="52">
        <v>897380.56</v>
      </c>
      <c r="Z69" s="52">
        <v>1147380.56</v>
      </c>
      <c r="AA69" s="7" t="s">
        <v>463</v>
      </c>
      <c r="AB69" s="8"/>
    </row>
    <row r="70" spans="1:28" customHeight="1" ht="270">
      <c r="A70" s="7" t="s">
        <v>30</v>
      </c>
      <c r="B70" s="19" t="s">
        <v>40</v>
      </c>
      <c r="C70" s="20" t="s">
        <v>464</v>
      </c>
      <c r="D70" s="30" t="s">
        <v>465</v>
      </c>
      <c r="E70" s="20" t="s">
        <v>466</v>
      </c>
      <c r="F70" s="21" t="s">
        <v>43</v>
      </c>
      <c r="G70" s="8" t="s">
        <v>34</v>
      </c>
      <c r="H70" s="19" t="s">
        <v>21</v>
      </c>
      <c r="I70" s="7" t="s">
        <v>467</v>
      </c>
      <c r="J70" s="19" t="s">
        <v>148</v>
      </c>
      <c r="K70" s="9" t="s">
        <v>468</v>
      </c>
      <c r="L70" s="60" t="s">
        <v>469</v>
      </c>
      <c r="M70" s="22">
        <v>39566</v>
      </c>
      <c r="N70" s="22">
        <v>39931</v>
      </c>
      <c r="O70" s="13">
        <v>42604</v>
      </c>
      <c r="P70" s="22">
        <v>39792</v>
      </c>
      <c r="Q70" s="26">
        <v>0</v>
      </c>
      <c r="R70" s="25" t="str">
        <f>(Q70/Z70)</f>
        <v>0</v>
      </c>
      <c r="S70" s="26">
        <v>0</v>
      </c>
      <c r="T70" s="26">
        <v>0</v>
      </c>
      <c r="U70" s="26">
        <v>0</v>
      </c>
      <c r="V70" s="26">
        <v>0</v>
      </c>
      <c r="W70" s="26">
        <v>0</v>
      </c>
      <c r="X70" s="26" t="str">
        <f>SUM(Q70,S70,T70,U70,V70,W70)</f>
        <v>0</v>
      </c>
      <c r="Y70" s="26">
        <v>0</v>
      </c>
      <c r="Z70" s="26">
        <v>0</v>
      </c>
      <c r="AA70" s="7" t="s">
        <v>470</v>
      </c>
      <c r="AB70" s="8"/>
    </row>
    <row r="71" spans="1:28" customHeight="1" ht="195">
      <c r="A71" s="18" t="s">
        <v>30</v>
      </c>
      <c r="B71" s="19" t="s">
        <v>40</v>
      </c>
      <c r="C71" s="20" t="s">
        <v>471</v>
      </c>
      <c r="D71" s="30" t="s">
        <v>472</v>
      </c>
      <c r="E71" s="20" t="s">
        <v>473</v>
      </c>
      <c r="F71" s="21" t="s">
        <v>43</v>
      </c>
      <c r="G71" s="7" t="s">
        <v>34</v>
      </c>
      <c r="H71" s="19" t="s">
        <v>21</v>
      </c>
      <c r="I71" s="7" t="s">
        <v>474</v>
      </c>
      <c r="J71" s="19" t="s">
        <v>475</v>
      </c>
      <c r="K71" s="9" t="s">
        <v>476</v>
      </c>
      <c r="L71" s="8" t="s">
        <v>477</v>
      </c>
      <c r="M71" s="22">
        <v>39589</v>
      </c>
      <c r="N71" s="22">
        <v>40755</v>
      </c>
      <c r="O71" s="13">
        <v>42604</v>
      </c>
      <c r="P71" s="22">
        <v>39792</v>
      </c>
      <c r="Q71" s="52">
        <v>112515</v>
      </c>
      <c r="R71" s="25" t="str">
        <f>(Q71/Z71)</f>
        <v>0</v>
      </c>
      <c r="S71" s="52">
        <v>75010.67</v>
      </c>
      <c r="T71" s="52">
        <v>37505.33</v>
      </c>
      <c r="U71" s="52">
        <v>0</v>
      </c>
      <c r="V71" s="52">
        <v>0</v>
      </c>
      <c r="W71" s="52">
        <v>0</v>
      </c>
      <c r="X71" s="52" t="str">
        <f>SUM(Q71,S71,T71,U71,V71,W71)</f>
        <v>0</v>
      </c>
      <c r="Y71" s="52">
        <v>434200.05</v>
      </c>
      <c r="Z71" s="52">
        <v>659231.05</v>
      </c>
      <c r="AA71" s="7" t="s">
        <v>478</v>
      </c>
      <c r="AB71" s="8"/>
    </row>
    <row r="72" spans="1:28" customHeight="1" ht="285">
      <c r="A72" s="7" t="s">
        <v>30</v>
      </c>
      <c r="B72" s="19" t="s">
        <v>40</v>
      </c>
      <c r="C72" s="20" t="s">
        <v>479</v>
      </c>
      <c r="D72" s="30" t="s">
        <v>480</v>
      </c>
      <c r="E72" s="20" t="s">
        <v>481</v>
      </c>
      <c r="F72" s="21" t="s">
        <v>43</v>
      </c>
      <c r="G72" s="8" t="s">
        <v>34</v>
      </c>
      <c r="H72" s="19" t="s">
        <v>21</v>
      </c>
      <c r="I72" s="7" t="s">
        <v>482</v>
      </c>
      <c r="J72" s="19" t="s">
        <v>62</v>
      </c>
      <c r="K72" s="9" t="s">
        <v>483</v>
      </c>
      <c r="L72" s="60" t="s">
        <v>484</v>
      </c>
      <c r="M72" s="22">
        <v>39587</v>
      </c>
      <c r="N72" s="22">
        <v>40512</v>
      </c>
      <c r="O72" s="13">
        <v>42604</v>
      </c>
      <c r="P72" s="22">
        <v>39792</v>
      </c>
      <c r="Q72" s="52">
        <v>30266.04</v>
      </c>
      <c r="R72" s="25" t="str">
        <f>(Q72/Z72)</f>
        <v>0</v>
      </c>
      <c r="S72" s="52">
        <v>20177.2</v>
      </c>
      <c r="T72" s="52">
        <v>10088.62</v>
      </c>
      <c r="U72" s="52">
        <v>0</v>
      </c>
      <c r="V72" s="52">
        <v>0</v>
      </c>
      <c r="W72" s="52">
        <v>0</v>
      </c>
      <c r="X72" s="52" t="str">
        <f>SUM(Q72,S72,T72,U72,V72,W72)</f>
        <v>0</v>
      </c>
      <c r="Y72" s="52">
        <v>112416.47</v>
      </c>
      <c r="Z72" s="52">
        <v>172947.68</v>
      </c>
      <c r="AA72" s="7" t="s">
        <v>485</v>
      </c>
      <c r="AB72" s="8"/>
    </row>
    <row r="73" spans="1:28" customHeight="1" ht="409.5">
      <c r="A73" s="18" t="s">
        <v>30</v>
      </c>
      <c r="B73" s="19" t="s">
        <v>40</v>
      </c>
      <c r="C73" s="20" t="s">
        <v>486</v>
      </c>
      <c r="D73" s="30" t="s">
        <v>487</v>
      </c>
      <c r="E73" s="20" t="s">
        <v>488</v>
      </c>
      <c r="F73" s="21" t="s">
        <v>43</v>
      </c>
      <c r="G73" s="7" t="s">
        <v>34</v>
      </c>
      <c r="H73" s="19" t="s">
        <v>23</v>
      </c>
      <c r="I73" s="7" t="s">
        <v>489</v>
      </c>
      <c r="J73" s="19" t="s">
        <v>45</v>
      </c>
      <c r="K73" s="9" t="s">
        <v>490</v>
      </c>
      <c r="L73" s="60" t="s">
        <v>491</v>
      </c>
      <c r="M73" s="22">
        <v>39624</v>
      </c>
      <c r="N73" s="22">
        <v>40117</v>
      </c>
      <c r="O73" s="13">
        <v>42604</v>
      </c>
      <c r="P73" s="22">
        <v>39792</v>
      </c>
      <c r="Q73" s="56">
        <v>82600</v>
      </c>
      <c r="R73" s="48" t="str">
        <f>(Q73/Z73)</f>
        <v>0</v>
      </c>
      <c r="S73" s="56">
        <v>55066.67</v>
      </c>
      <c r="T73" s="56">
        <v>0</v>
      </c>
      <c r="U73" s="56">
        <v>0</v>
      </c>
      <c r="V73" s="56">
        <v>27533.33</v>
      </c>
      <c r="W73" s="56">
        <v>0</v>
      </c>
      <c r="X73" s="56" t="str">
        <f>SUM(Q73,S73,T73,U73,V73,W73)</f>
        <v>0</v>
      </c>
      <c r="Y73" s="56">
        <v>307408.78</v>
      </c>
      <c r="Z73" s="57">
        <v>472608.78</v>
      </c>
      <c r="AA73" s="7" t="s">
        <v>492</v>
      </c>
      <c r="AB73" s="8"/>
    </row>
    <row r="74" spans="1:28" customHeight="1" ht="409.5">
      <c r="A74" s="7" t="s">
        <v>30</v>
      </c>
      <c r="B74" s="19" t="s">
        <v>85</v>
      </c>
      <c r="C74" s="20" t="s">
        <v>493</v>
      </c>
      <c r="D74" s="30" t="s">
        <v>494</v>
      </c>
      <c r="E74" s="20" t="s">
        <v>495</v>
      </c>
      <c r="F74" s="21" t="s">
        <v>43</v>
      </c>
      <c r="G74" s="8" t="s">
        <v>34</v>
      </c>
      <c r="H74" s="19" t="s">
        <v>22</v>
      </c>
      <c r="I74" s="31" t="s">
        <v>496</v>
      </c>
      <c r="J74" s="19" t="s">
        <v>497</v>
      </c>
      <c r="K74" s="9" t="s">
        <v>498</v>
      </c>
      <c r="L74" s="60" t="s">
        <v>499</v>
      </c>
      <c r="M74" s="22">
        <v>39652</v>
      </c>
      <c r="N74" s="22">
        <v>41197</v>
      </c>
      <c r="O74" s="13">
        <v>42604</v>
      </c>
      <c r="P74" s="22">
        <v>39832</v>
      </c>
      <c r="Q74" s="52">
        <v>898432.31</v>
      </c>
      <c r="R74" s="25" t="str">
        <f>(Q74/Z74)</f>
        <v>0</v>
      </c>
      <c r="S74" s="52">
        <v>0</v>
      </c>
      <c r="T74" s="52">
        <v>0</v>
      </c>
      <c r="U74" s="52">
        <v>920452.7</v>
      </c>
      <c r="V74" s="52">
        <v>0</v>
      </c>
      <c r="W74" s="52">
        <v>484787.46</v>
      </c>
      <c r="X74" s="52" t="str">
        <f>SUM(Q74,S74,T74,U74,V74,W74)</f>
        <v>0</v>
      </c>
      <c r="Y74" s="52">
        <v>0</v>
      </c>
      <c r="Z74" s="52">
        <v>2303672.21</v>
      </c>
      <c r="AA74" s="7" t="s">
        <v>500</v>
      </c>
      <c r="AB74" s="8"/>
    </row>
    <row r="75" spans="1:28" customHeight="1" ht="405">
      <c r="A75" s="18" t="s">
        <v>30</v>
      </c>
      <c r="B75" s="19" t="s">
        <v>40</v>
      </c>
      <c r="C75" s="20" t="s">
        <v>501</v>
      </c>
      <c r="D75" s="30" t="s">
        <v>502</v>
      </c>
      <c r="E75" s="20" t="s">
        <v>60</v>
      </c>
      <c r="F75" s="21" t="s">
        <v>43</v>
      </c>
      <c r="G75" s="7" t="s">
        <v>34</v>
      </c>
      <c r="H75" s="19" t="s">
        <v>21</v>
      </c>
      <c r="I75" s="7" t="s">
        <v>61</v>
      </c>
      <c r="J75" s="19" t="s">
        <v>62</v>
      </c>
      <c r="K75" s="9" t="s">
        <v>63</v>
      </c>
      <c r="L75" s="60" t="s">
        <v>503</v>
      </c>
      <c r="M75" s="22">
        <v>39647</v>
      </c>
      <c r="N75" s="22">
        <v>40908</v>
      </c>
      <c r="O75" s="13">
        <v>42604</v>
      </c>
      <c r="P75" s="22">
        <v>39832</v>
      </c>
      <c r="Q75" s="52">
        <v>259957.58</v>
      </c>
      <c r="R75" s="25" t="str">
        <f>(Q75/Z75)</f>
        <v>0</v>
      </c>
      <c r="S75" s="56">
        <v>140541.24</v>
      </c>
      <c r="T75" s="56">
        <v>35134.7</v>
      </c>
      <c r="U75" s="56">
        <v>35134.7</v>
      </c>
      <c r="V75" s="56">
        <v>0</v>
      </c>
      <c r="W75" s="56">
        <v>128785.17</v>
      </c>
      <c r="X75" s="56" t="str">
        <f>SUM(Q75,S75,T75,U75,V75,W75)</f>
        <v>0</v>
      </c>
      <c r="Y75" s="56">
        <v>82439.67</v>
      </c>
      <c r="Z75" s="57">
        <v>681993.38</v>
      </c>
      <c r="AA75" s="7" t="s">
        <v>504</v>
      </c>
      <c r="AB75" s="8"/>
    </row>
    <row r="76" spans="1:28" customHeight="1" ht="210">
      <c r="A76" s="7" t="s">
        <v>30</v>
      </c>
      <c r="B76" s="19" t="s">
        <v>40</v>
      </c>
      <c r="C76" s="20" t="s">
        <v>505</v>
      </c>
      <c r="D76" s="30" t="s">
        <v>506</v>
      </c>
      <c r="E76" s="20" t="s">
        <v>507</v>
      </c>
      <c r="F76" s="21" t="s">
        <v>43</v>
      </c>
      <c r="G76" s="8" t="s">
        <v>34</v>
      </c>
      <c r="H76" s="19" t="s">
        <v>23</v>
      </c>
      <c r="I76" s="7" t="s">
        <v>496</v>
      </c>
      <c r="J76" s="19" t="s">
        <v>508</v>
      </c>
      <c r="K76" s="9" t="s">
        <v>43</v>
      </c>
      <c r="L76" s="8" t="s">
        <v>509</v>
      </c>
      <c r="M76" s="22">
        <v>39602</v>
      </c>
      <c r="N76" s="22">
        <v>40451</v>
      </c>
      <c r="O76" s="13">
        <v>42604</v>
      </c>
      <c r="P76" s="22">
        <v>39827</v>
      </c>
      <c r="Q76" s="52">
        <v>15000</v>
      </c>
      <c r="R76" s="25" t="str">
        <f>(Q76/Z76)</f>
        <v>0</v>
      </c>
      <c r="S76" s="52">
        <v>10000</v>
      </c>
      <c r="T76" s="52">
        <v>0</v>
      </c>
      <c r="U76" s="52">
        <v>0</v>
      </c>
      <c r="V76" s="52">
        <v>5000</v>
      </c>
      <c r="W76" s="52">
        <v>0</v>
      </c>
      <c r="X76" s="52" t="str">
        <f>SUM(Q76,S76,T76,U76,V76,W76)</f>
        <v>0</v>
      </c>
      <c r="Y76" s="52">
        <v>103844</v>
      </c>
      <c r="Z76" s="52">
        <v>133844</v>
      </c>
      <c r="AA76" s="7" t="s">
        <v>510</v>
      </c>
      <c r="AB76" s="8"/>
    </row>
    <row r="77" spans="1:28" customHeight="1" ht="345">
      <c r="A77" s="18" t="s">
        <v>30</v>
      </c>
      <c r="B77" s="19" t="s">
        <v>40</v>
      </c>
      <c r="C77" s="20" t="s">
        <v>511</v>
      </c>
      <c r="D77" s="20" t="s">
        <v>511</v>
      </c>
      <c r="E77" s="20" t="s">
        <v>512</v>
      </c>
      <c r="F77" s="21" t="s">
        <v>43</v>
      </c>
      <c r="G77" s="7" t="s">
        <v>34</v>
      </c>
      <c r="H77" s="19" t="s">
        <v>21</v>
      </c>
      <c r="I77" s="7" t="s">
        <v>513</v>
      </c>
      <c r="J77" s="19" t="s">
        <v>148</v>
      </c>
      <c r="K77" s="9" t="s">
        <v>514</v>
      </c>
      <c r="L77" s="60" t="s">
        <v>515</v>
      </c>
      <c r="M77" s="22">
        <v>39519</v>
      </c>
      <c r="N77" s="22">
        <v>39903</v>
      </c>
      <c r="O77" s="13">
        <v>42604</v>
      </c>
      <c r="P77" s="22">
        <v>39827</v>
      </c>
      <c r="Q77" s="52">
        <v>12320</v>
      </c>
      <c r="R77" s="25" t="str">
        <f>(Q77/Z77)</f>
        <v>0</v>
      </c>
      <c r="S77" s="52">
        <v>8213.33</v>
      </c>
      <c r="T77" s="52">
        <v>4106.67</v>
      </c>
      <c r="U77" s="52">
        <v>0</v>
      </c>
      <c r="V77" s="52">
        <v>0</v>
      </c>
      <c r="W77" s="52">
        <v>0</v>
      </c>
      <c r="X77" s="52" t="str">
        <f>SUM(Q77,S77,T77,U77,V77,W77)</f>
        <v>0</v>
      </c>
      <c r="Y77" s="52">
        <v>56105</v>
      </c>
      <c r="Z77" s="52">
        <v>80745</v>
      </c>
      <c r="AA77" s="7" t="s">
        <v>516</v>
      </c>
      <c r="AB77" s="8"/>
    </row>
    <row r="78" spans="1:28" customHeight="1" ht="150">
      <c r="A78" s="7" t="s">
        <v>30</v>
      </c>
      <c r="B78" s="19" t="s">
        <v>40</v>
      </c>
      <c r="C78" s="20" t="s">
        <v>517</v>
      </c>
      <c r="D78" s="30" t="s">
        <v>518</v>
      </c>
      <c r="E78" s="20" t="s">
        <v>519</v>
      </c>
      <c r="F78" s="21" t="s">
        <v>43</v>
      </c>
      <c r="G78" s="8" t="s">
        <v>34</v>
      </c>
      <c r="H78" s="19" t="s">
        <v>21</v>
      </c>
      <c r="I78" s="7" t="s">
        <v>520</v>
      </c>
      <c r="J78" s="19" t="s">
        <v>521</v>
      </c>
      <c r="K78" s="9" t="s">
        <v>522</v>
      </c>
      <c r="L78" s="8" t="s">
        <v>523</v>
      </c>
      <c r="M78" s="22">
        <v>39626</v>
      </c>
      <c r="N78" s="22">
        <v>40401</v>
      </c>
      <c r="O78" s="13">
        <v>42604</v>
      </c>
      <c r="P78" s="22">
        <v>39839</v>
      </c>
      <c r="Q78" s="52">
        <v>12016.58</v>
      </c>
      <c r="R78" s="25" t="str">
        <f>(Q78/Z78)</f>
        <v>0</v>
      </c>
      <c r="S78" s="52">
        <v>8011.03</v>
      </c>
      <c r="T78" s="52">
        <v>4005.56</v>
      </c>
      <c r="U78" s="52">
        <v>0</v>
      </c>
      <c r="V78" s="52">
        <v>0</v>
      </c>
      <c r="W78" s="52">
        <v>0</v>
      </c>
      <c r="X78" s="52" t="str">
        <f>SUM(Q78,S78,T78,U78,V78,W78)</f>
        <v>0</v>
      </c>
      <c r="Y78" s="52">
        <v>44633.2</v>
      </c>
      <c r="Z78" s="52">
        <v>68666.45</v>
      </c>
      <c r="AA78" s="7" t="s">
        <v>524</v>
      </c>
      <c r="AB78" s="8"/>
    </row>
    <row r="79" spans="1:28" customHeight="1" ht="255">
      <c r="A79" s="18" t="s">
        <v>30</v>
      </c>
      <c r="B79" s="19" t="s">
        <v>40</v>
      </c>
      <c r="C79" s="20" t="s">
        <v>525</v>
      </c>
      <c r="D79" s="30" t="s">
        <v>526</v>
      </c>
      <c r="E79" s="20" t="s">
        <v>527</v>
      </c>
      <c r="F79" s="21" t="s">
        <v>43</v>
      </c>
      <c r="G79" s="7" t="s">
        <v>34</v>
      </c>
      <c r="H79" s="19" t="s">
        <v>21</v>
      </c>
      <c r="I79" s="7" t="s">
        <v>528</v>
      </c>
      <c r="J79" s="19" t="s">
        <v>148</v>
      </c>
      <c r="K79" s="9" t="s">
        <v>529</v>
      </c>
      <c r="L79" s="8" t="s">
        <v>530</v>
      </c>
      <c r="M79" s="22">
        <v>39685</v>
      </c>
      <c r="N79" s="22">
        <v>40056</v>
      </c>
      <c r="O79" s="13">
        <v>42604</v>
      </c>
      <c r="P79" s="22">
        <v>39839</v>
      </c>
      <c r="Q79" s="52">
        <v>11657.93</v>
      </c>
      <c r="R79" s="25" t="str">
        <f>(Q79/Z79)</f>
        <v>0</v>
      </c>
      <c r="S79" s="52">
        <v>7771.97</v>
      </c>
      <c r="T79" s="52">
        <v>3885.97</v>
      </c>
      <c r="U79" s="52">
        <v>0</v>
      </c>
      <c r="V79" s="52">
        <v>0</v>
      </c>
      <c r="W79" s="52">
        <v>0</v>
      </c>
      <c r="X79" s="52" t="str">
        <f>SUM(Q79,S79,T79,U79,V79,W79)</f>
        <v>0</v>
      </c>
      <c r="Y79" s="52">
        <v>43301.49</v>
      </c>
      <c r="Z79" s="52">
        <v>66616.73</v>
      </c>
      <c r="AA79" s="7" t="s">
        <v>531</v>
      </c>
      <c r="AB79" s="8"/>
    </row>
    <row r="80" spans="1:28" customHeight="1" ht="330">
      <c r="A80" s="7" t="s">
        <v>30</v>
      </c>
      <c r="B80" s="19" t="s">
        <v>40</v>
      </c>
      <c r="C80" s="20" t="s">
        <v>532</v>
      </c>
      <c r="D80" s="30" t="s">
        <v>533</v>
      </c>
      <c r="E80" s="20" t="s">
        <v>534</v>
      </c>
      <c r="F80" s="21" t="s">
        <v>43</v>
      </c>
      <c r="G80" s="8" t="s">
        <v>34</v>
      </c>
      <c r="H80" s="19" t="s">
        <v>21</v>
      </c>
      <c r="I80" s="7" t="s">
        <v>535</v>
      </c>
      <c r="J80" s="19" t="s">
        <v>536</v>
      </c>
      <c r="K80" s="9" t="s">
        <v>43</v>
      </c>
      <c r="L80" s="60" t="s">
        <v>537</v>
      </c>
      <c r="M80" s="22">
        <v>39595</v>
      </c>
      <c r="N80" s="22">
        <v>39903</v>
      </c>
      <c r="O80" s="13">
        <v>42604</v>
      </c>
      <c r="P80" s="22">
        <v>39839</v>
      </c>
      <c r="Q80" s="52">
        <v>12500</v>
      </c>
      <c r="R80" s="25" t="str">
        <f>(Q80/Z80)</f>
        <v>0</v>
      </c>
      <c r="S80" s="52">
        <v>8333.33</v>
      </c>
      <c r="T80" s="52">
        <v>4166.67</v>
      </c>
      <c r="U80" s="52">
        <v>0</v>
      </c>
      <c r="V80" s="52">
        <v>0</v>
      </c>
      <c r="W80" s="52">
        <v>0</v>
      </c>
      <c r="X80" s="52" t="str">
        <f>SUM(Q80,S80,T80,U80,V80,W80)</f>
        <v>0</v>
      </c>
      <c r="Y80" s="52">
        <v>50000</v>
      </c>
      <c r="Z80" s="52">
        <v>75000</v>
      </c>
      <c r="AA80" s="7" t="s">
        <v>538</v>
      </c>
      <c r="AB80" s="8"/>
    </row>
    <row r="81" spans="1:28" customHeight="1" ht="30">
      <c r="A81" s="18" t="s">
        <v>30</v>
      </c>
      <c r="B81" s="19" t="s">
        <v>40</v>
      </c>
      <c r="C81" s="20" t="s">
        <v>539</v>
      </c>
      <c r="D81" s="30" t="s">
        <v>539</v>
      </c>
      <c r="E81" s="20" t="s">
        <v>540</v>
      </c>
      <c r="F81" s="21" t="s">
        <v>43</v>
      </c>
      <c r="G81" s="7" t="s">
        <v>34</v>
      </c>
      <c r="H81" s="19" t="s">
        <v>21</v>
      </c>
      <c r="I81" s="7" t="s">
        <v>541</v>
      </c>
      <c r="J81" s="19" t="s">
        <v>542</v>
      </c>
      <c r="K81" s="9" t="s">
        <v>43</v>
      </c>
      <c r="L81" s="7"/>
      <c r="M81" s="22">
        <v>39508</v>
      </c>
      <c r="N81" s="22">
        <v>41394</v>
      </c>
      <c r="O81" s="13">
        <v>42604</v>
      </c>
      <c r="P81" s="22">
        <v>39799</v>
      </c>
      <c r="Q81" s="52">
        <v>917288.75</v>
      </c>
      <c r="R81" s="25" t="str">
        <f>(Q81/Z81)</f>
        <v>0</v>
      </c>
      <c r="S81" s="52">
        <v>0</v>
      </c>
      <c r="T81" s="52">
        <v>0</v>
      </c>
      <c r="U81" s="52">
        <v>0</v>
      </c>
      <c r="V81" s="52">
        <v>0</v>
      </c>
      <c r="W81" s="52">
        <v>339278.88</v>
      </c>
      <c r="X81" s="52" t="str">
        <f>SUM(Q81,S81,T81,U81,V81,W81)</f>
        <v>0</v>
      </c>
      <c r="Y81" s="52">
        <v>1036653.35</v>
      </c>
      <c r="Z81" s="52">
        <v>2293221.51</v>
      </c>
      <c r="AA81" s="7" t="s">
        <v>543</v>
      </c>
      <c r="AB81" s="8"/>
    </row>
    <row r="82" spans="1:28" customHeight="1" ht="409.5">
      <c r="A82" s="7" t="s">
        <v>30</v>
      </c>
      <c r="B82" s="19" t="s">
        <v>40</v>
      </c>
      <c r="C82" s="20" t="s">
        <v>544</v>
      </c>
      <c r="D82" s="30" t="s">
        <v>545</v>
      </c>
      <c r="E82" s="20" t="s">
        <v>546</v>
      </c>
      <c r="F82" s="21" t="s">
        <v>43</v>
      </c>
      <c r="G82" s="8" t="s">
        <v>34</v>
      </c>
      <c r="H82" s="19" t="s">
        <v>21</v>
      </c>
      <c r="I82" s="7" t="s">
        <v>547</v>
      </c>
      <c r="J82" s="19" t="s">
        <v>548</v>
      </c>
      <c r="K82" s="9" t="s">
        <v>549</v>
      </c>
      <c r="L82" s="60" t="s">
        <v>550</v>
      </c>
      <c r="M82" s="22">
        <v>39471</v>
      </c>
      <c r="N82" s="22">
        <v>41152</v>
      </c>
      <c r="O82" s="13">
        <v>42604</v>
      </c>
      <c r="P82" s="22">
        <v>39715</v>
      </c>
      <c r="Q82" s="52">
        <v>685393</v>
      </c>
      <c r="R82" s="25" t="str">
        <f>(Q82/Z82)</f>
        <v>0</v>
      </c>
      <c r="S82" s="52">
        <v>471064</v>
      </c>
      <c r="T82" s="52">
        <v>235532</v>
      </c>
      <c r="U82" s="52">
        <v>0</v>
      </c>
      <c r="V82" s="52">
        <v>0</v>
      </c>
      <c r="W82" s="52">
        <v>204313.57</v>
      </c>
      <c r="X82" s="52" t="str">
        <f>SUM(Q82,S82,T82,U82,V82,W82)</f>
        <v>0</v>
      </c>
      <c r="Y82" s="52">
        <v>171493</v>
      </c>
      <c r="Z82" s="52">
        <v>1767795.57</v>
      </c>
      <c r="AA82" s="7" t="s">
        <v>551</v>
      </c>
      <c r="AB82" s="8"/>
    </row>
    <row r="83" spans="1:28" customHeight="1" ht="390">
      <c r="A83" s="18" t="s">
        <v>30</v>
      </c>
      <c r="B83" s="19" t="s">
        <v>112</v>
      </c>
      <c r="C83" s="20" t="s">
        <v>552</v>
      </c>
      <c r="D83" s="20" t="s">
        <v>552</v>
      </c>
      <c r="E83" s="20" t="s">
        <v>553</v>
      </c>
      <c r="F83" s="21" t="s">
        <v>43</v>
      </c>
      <c r="G83" s="7" t="s">
        <v>34</v>
      </c>
      <c r="H83" s="19" t="s">
        <v>21</v>
      </c>
      <c r="I83" s="7" t="s">
        <v>554</v>
      </c>
      <c r="J83" s="19" t="s">
        <v>280</v>
      </c>
      <c r="K83" s="9" t="s">
        <v>555</v>
      </c>
      <c r="L83" s="60" t="s">
        <v>556</v>
      </c>
      <c r="M83" s="22">
        <v>39685</v>
      </c>
      <c r="N83" s="22">
        <v>41670</v>
      </c>
      <c r="O83" s="13">
        <v>42604</v>
      </c>
      <c r="P83" s="22">
        <v>39842</v>
      </c>
      <c r="Q83" s="52">
        <v>416895.53</v>
      </c>
      <c r="R83" s="25" t="str">
        <f>(Q83/Z83)</f>
        <v>0</v>
      </c>
      <c r="S83" s="52">
        <v>0</v>
      </c>
      <c r="T83" s="52">
        <v>0</v>
      </c>
      <c r="U83" s="52">
        <v>0</v>
      </c>
      <c r="V83" s="52">
        <v>0</v>
      </c>
      <c r="W83" s="52">
        <v>625343.18</v>
      </c>
      <c r="X83" s="52" t="str">
        <f>SUM(Q83,S83,T83,U83,V83,W83)</f>
        <v>0</v>
      </c>
      <c r="Y83" s="52">
        <v>0</v>
      </c>
      <c r="Z83" s="52">
        <v>1042238.71</v>
      </c>
      <c r="AA83" s="7" t="s">
        <v>557</v>
      </c>
      <c r="AB83" s="8"/>
    </row>
    <row r="84" spans="1:28" customHeight="1" ht="210">
      <c r="A84" s="7" t="s">
        <v>30</v>
      </c>
      <c r="B84" s="19" t="s">
        <v>40</v>
      </c>
      <c r="C84" s="20" t="s">
        <v>558</v>
      </c>
      <c r="D84" s="30" t="s">
        <v>559</v>
      </c>
      <c r="E84" s="20" t="s">
        <v>560</v>
      </c>
      <c r="F84" s="21" t="s">
        <v>43</v>
      </c>
      <c r="G84" s="8" t="s">
        <v>34</v>
      </c>
      <c r="H84" s="19" t="s">
        <v>21</v>
      </c>
      <c r="I84" s="7" t="s">
        <v>561</v>
      </c>
      <c r="J84" s="19" t="s">
        <v>148</v>
      </c>
      <c r="K84" s="9" t="s">
        <v>562</v>
      </c>
      <c r="L84" s="8" t="s">
        <v>563</v>
      </c>
      <c r="M84" s="22">
        <v>39591</v>
      </c>
      <c r="N84" s="22">
        <v>40543</v>
      </c>
      <c r="O84" s="13">
        <v>42604</v>
      </c>
      <c r="P84" s="22">
        <v>39882</v>
      </c>
      <c r="Q84" s="52">
        <v>109468.1</v>
      </c>
      <c r="R84" s="25" t="str">
        <f>(Q84/Z84)</f>
        <v>0</v>
      </c>
      <c r="S84" s="56">
        <v>72978.74</v>
      </c>
      <c r="T84" s="56">
        <v>36489.31</v>
      </c>
      <c r="U84" s="56">
        <v>0</v>
      </c>
      <c r="V84" s="56">
        <v>0</v>
      </c>
      <c r="W84" s="56">
        <v>0</v>
      </c>
      <c r="X84" s="56" t="str">
        <f>SUM(Q84,S84,T84,U84,V84,W84)</f>
        <v>0</v>
      </c>
      <c r="Y84" s="56">
        <v>406595.8</v>
      </c>
      <c r="Z84" s="57">
        <v>625531.75</v>
      </c>
      <c r="AA84" s="7" t="s">
        <v>564</v>
      </c>
      <c r="AB84" s="8"/>
    </row>
    <row r="85" spans="1:28" customHeight="1" ht="409.5">
      <c r="A85" s="18" t="s">
        <v>30</v>
      </c>
      <c r="B85" s="19" t="s">
        <v>40</v>
      </c>
      <c r="C85" s="20" t="s">
        <v>565</v>
      </c>
      <c r="D85" s="20" t="s">
        <v>565</v>
      </c>
      <c r="E85" s="20" t="s">
        <v>566</v>
      </c>
      <c r="F85" s="21" t="s">
        <v>43</v>
      </c>
      <c r="G85" s="7" t="s">
        <v>34</v>
      </c>
      <c r="H85" s="19" t="s">
        <v>21</v>
      </c>
      <c r="I85" s="7" t="s">
        <v>567</v>
      </c>
      <c r="J85" s="19" t="s">
        <v>148</v>
      </c>
      <c r="K85" s="9" t="s">
        <v>43</v>
      </c>
      <c r="L85" s="60" t="s">
        <v>568</v>
      </c>
      <c r="M85" s="22">
        <v>39595</v>
      </c>
      <c r="N85" s="22">
        <v>40299</v>
      </c>
      <c r="O85" s="13">
        <v>42604</v>
      </c>
      <c r="P85" s="22">
        <v>39882</v>
      </c>
      <c r="Q85" s="52">
        <v>125000</v>
      </c>
      <c r="R85" s="25" t="str">
        <f>(Q85/Z85)</f>
        <v>0</v>
      </c>
      <c r="S85" s="52">
        <v>83333.33</v>
      </c>
      <c r="T85" s="52">
        <v>41666.67</v>
      </c>
      <c r="U85" s="52">
        <v>0</v>
      </c>
      <c r="V85" s="52">
        <v>0</v>
      </c>
      <c r="W85" s="52">
        <v>0</v>
      </c>
      <c r="X85" s="52" t="str">
        <f>SUM(Q85,S85,T85,U85,V85,W85)</f>
        <v>0</v>
      </c>
      <c r="Y85" s="52">
        <v>474878.09</v>
      </c>
      <c r="Z85" s="52">
        <v>724878</v>
      </c>
      <c r="AA85" s="7" t="s">
        <v>569</v>
      </c>
      <c r="AB85" s="8"/>
    </row>
    <row r="86" spans="1:28" customHeight="1" ht="409.5">
      <c r="A86" s="7" t="s">
        <v>30</v>
      </c>
      <c r="B86" s="19" t="s">
        <v>40</v>
      </c>
      <c r="C86" s="20" t="s">
        <v>570</v>
      </c>
      <c r="D86" s="30" t="s">
        <v>571</v>
      </c>
      <c r="E86" s="20" t="s">
        <v>572</v>
      </c>
      <c r="F86" s="21" t="s">
        <v>43</v>
      </c>
      <c r="G86" s="8" t="s">
        <v>34</v>
      </c>
      <c r="H86" s="19" t="s">
        <v>21</v>
      </c>
      <c r="I86" s="7" t="s">
        <v>573</v>
      </c>
      <c r="J86" s="19" t="s">
        <v>55</v>
      </c>
      <c r="K86" s="9" t="s">
        <v>574</v>
      </c>
      <c r="L86" s="60" t="s">
        <v>575</v>
      </c>
      <c r="M86" s="22">
        <v>39601</v>
      </c>
      <c r="N86" s="22">
        <v>40087</v>
      </c>
      <c r="O86" s="13">
        <v>42604</v>
      </c>
      <c r="P86" s="22">
        <v>39882</v>
      </c>
      <c r="Q86" s="56">
        <v>8177.94</v>
      </c>
      <c r="R86" s="48" t="str">
        <f>(Q86/Z86)</f>
        <v>0</v>
      </c>
      <c r="S86" s="56">
        <v>5451.94</v>
      </c>
      <c r="T86" s="56">
        <v>2725.97</v>
      </c>
      <c r="U86" s="56">
        <v>0</v>
      </c>
      <c r="V86" s="56">
        <v>0</v>
      </c>
      <c r="W86" s="56">
        <v>0</v>
      </c>
      <c r="X86" s="56" t="str">
        <f>SUM(Q86,S86,T86,U86,V86,W86)</f>
        <v>0</v>
      </c>
      <c r="Y86" s="56">
        <v>30375.15</v>
      </c>
      <c r="Z86" s="57">
        <v>46731</v>
      </c>
      <c r="AA86" s="7" t="s">
        <v>576</v>
      </c>
      <c r="AB86" s="8"/>
    </row>
    <row r="87" spans="1:28" customHeight="1" ht="360">
      <c r="A87" s="18" t="s">
        <v>30</v>
      </c>
      <c r="B87" s="19" t="s">
        <v>40</v>
      </c>
      <c r="C87" s="20" t="s">
        <v>577</v>
      </c>
      <c r="D87" s="30" t="s">
        <v>577</v>
      </c>
      <c r="E87" s="20" t="s">
        <v>578</v>
      </c>
      <c r="F87" s="21" t="s">
        <v>43</v>
      </c>
      <c r="G87" s="7" t="s">
        <v>34</v>
      </c>
      <c r="H87" s="19" t="s">
        <v>21</v>
      </c>
      <c r="I87" s="31" t="s">
        <v>579</v>
      </c>
      <c r="J87" s="19" t="s">
        <v>580</v>
      </c>
      <c r="K87" s="9" t="s">
        <v>43</v>
      </c>
      <c r="L87" s="60" t="s">
        <v>581</v>
      </c>
      <c r="M87" s="22">
        <v>39602</v>
      </c>
      <c r="N87" s="22">
        <v>39904</v>
      </c>
      <c r="O87" s="13">
        <v>42604</v>
      </c>
      <c r="P87" s="22">
        <v>39839</v>
      </c>
      <c r="Q87" s="52">
        <v>8680</v>
      </c>
      <c r="R87" s="25" t="str">
        <f>(Q87/Z87)</f>
        <v>0</v>
      </c>
      <c r="S87" s="52">
        <v>5786.67</v>
      </c>
      <c r="T87" s="52">
        <v>2893.33</v>
      </c>
      <c r="U87" s="52">
        <v>0</v>
      </c>
      <c r="V87" s="52">
        <v>0</v>
      </c>
      <c r="W87" s="52">
        <v>0</v>
      </c>
      <c r="X87" s="52" t="str">
        <f>SUM(Q87,S87,T87,U87,V87,W87)</f>
        <v>0</v>
      </c>
      <c r="Y87" s="52">
        <v>40779.25</v>
      </c>
      <c r="Z87" s="52">
        <v>58139.25</v>
      </c>
      <c r="AA87" s="7" t="s">
        <v>582</v>
      </c>
      <c r="AB87" s="8"/>
    </row>
    <row r="88" spans="1:28" customHeight="1" ht="210">
      <c r="A88" s="7" t="s">
        <v>30</v>
      </c>
      <c r="B88" s="19" t="s">
        <v>40</v>
      </c>
      <c r="C88" s="20" t="s">
        <v>583</v>
      </c>
      <c r="D88" s="30" t="s">
        <v>583</v>
      </c>
      <c r="E88" s="20" t="s">
        <v>584</v>
      </c>
      <c r="F88" s="21" t="s">
        <v>43</v>
      </c>
      <c r="G88" s="8" t="s">
        <v>34</v>
      </c>
      <c r="H88" s="19" t="s">
        <v>21</v>
      </c>
      <c r="I88" s="7" t="s">
        <v>585</v>
      </c>
      <c r="J88" s="19" t="s">
        <v>148</v>
      </c>
      <c r="K88" s="9" t="s">
        <v>586</v>
      </c>
      <c r="L88" s="8" t="s">
        <v>587</v>
      </c>
      <c r="M88" s="22">
        <v>39629</v>
      </c>
      <c r="N88" s="22">
        <v>40724</v>
      </c>
      <c r="O88" s="13">
        <v>42604</v>
      </c>
      <c r="P88" s="22">
        <v>39882</v>
      </c>
      <c r="Q88" s="52">
        <v>125000</v>
      </c>
      <c r="R88" s="25" t="str">
        <f>(Q88/Z88)</f>
        <v>0</v>
      </c>
      <c r="S88" s="52">
        <v>83333.33</v>
      </c>
      <c r="T88" s="52">
        <v>41666.67</v>
      </c>
      <c r="U88" s="52">
        <v>0</v>
      </c>
      <c r="V88" s="52">
        <v>0</v>
      </c>
      <c r="W88" s="52">
        <v>0</v>
      </c>
      <c r="X88" s="52" t="str">
        <f>SUM(Q88,S88,T88,U88,V88,W88)</f>
        <v>0</v>
      </c>
      <c r="Y88" s="52">
        <v>927076.25</v>
      </c>
      <c r="Z88" s="52">
        <v>1177076.25</v>
      </c>
      <c r="AA88" s="7" t="s">
        <v>588</v>
      </c>
      <c r="AB88" s="8"/>
    </row>
    <row r="89" spans="1:28" customHeight="1" ht="409.5">
      <c r="A89" s="18" t="s">
        <v>30</v>
      </c>
      <c r="B89" s="19" t="s">
        <v>40</v>
      </c>
      <c r="C89" s="20" t="s">
        <v>589</v>
      </c>
      <c r="D89" s="30" t="s">
        <v>590</v>
      </c>
      <c r="E89" s="20" t="s">
        <v>591</v>
      </c>
      <c r="F89" s="21" t="s">
        <v>43</v>
      </c>
      <c r="G89" s="7" t="s">
        <v>34</v>
      </c>
      <c r="H89" s="19" t="s">
        <v>21</v>
      </c>
      <c r="I89" s="7" t="s">
        <v>592</v>
      </c>
      <c r="J89" s="19" t="s">
        <v>148</v>
      </c>
      <c r="K89" s="9" t="s">
        <v>593</v>
      </c>
      <c r="L89" s="60" t="s">
        <v>594</v>
      </c>
      <c r="M89" s="22">
        <v>39576</v>
      </c>
      <c r="N89" s="22">
        <v>41274</v>
      </c>
      <c r="O89" s="13">
        <v>42604</v>
      </c>
      <c r="P89" s="22">
        <v>40225</v>
      </c>
      <c r="Q89" s="56">
        <v>28633.41</v>
      </c>
      <c r="R89" s="48" t="str">
        <f>(Q89/Z89)</f>
        <v>0</v>
      </c>
      <c r="S89" s="56">
        <v>19088.9</v>
      </c>
      <c r="T89" s="56">
        <v>9544.45</v>
      </c>
      <c r="U89" s="56">
        <v>0</v>
      </c>
      <c r="V89" s="56">
        <v>0</v>
      </c>
      <c r="W89" s="56">
        <v>0</v>
      </c>
      <c r="X89" s="56" t="str">
        <f>SUM(Q89,S89,T89,U89,V89,W89)</f>
        <v>0</v>
      </c>
      <c r="Y89" s="56">
        <v>106352.84</v>
      </c>
      <c r="Z89" s="57">
        <v>163619.13</v>
      </c>
      <c r="AA89" s="7" t="s">
        <v>595</v>
      </c>
      <c r="AB89" s="8"/>
    </row>
    <row r="90" spans="1:28" customHeight="1" ht="409.5">
      <c r="A90" s="7" t="s">
        <v>30</v>
      </c>
      <c r="B90" s="19" t="s">
        <v>40</v>
      </c>
      <c r="C90" s="20" t="s">
        <v>596</v>
      </c>
      <c r="D90" s="30" t="s">
        <v>597</v>
      </c>
      <c r="E90" s="20" t="s">
        <v>598</v>
      </c>
      <c r="F90" s="21" t="s">
        <v>43</v>
      </c>
      <c r="G90" s="8" t="s">
        <v>34</v>
      </c>
      <c r="H90" s="19" t="s">
        <v>23</v>
      </c>
      <c r="I90" s="7" t="s">
        <v>599</v>
      </c>
      <c r="J90" s="19" t="s">
        <v>600</v>
      </c>
      <c r="K90" s="9" t="s">
        <v>43</v>
      </c>
      <c r="L90" s="60" t="s">
        <v>601</v>
      </c>
      <c r="M90" s="22">
        <v>39629</v>
      </c>
      <c r="N90" s="22">
        <v>40422</v>
      </c>
      <c r="O90" s="13">
        <v>42604</v>
      </c>
      <c r="P90" s="22">
        <v>39854</v>
      </c>
      <c r="Q90" s="26">
        <v>0</v>
      </c>
      <c r="R90" s="25" t="str">
        <f>(Q90/Z90)</f>
        <v>0</v>
      </c>
      <c r="S90" s="26">
        <v>0</v>
      </c>
      <c r="T90" s="26">
        <v>0</v>
      </c>
      <c r="U90" s="26">
        <v>0</v>
      </c>
      <c r="V90" s="26">
        <v>0</v>
      </c>
      <c r="W90" s="26">
        <v>0</v>
      </c>
      <c r="X90" s="26" t="str">
        <f>SUM(Q90,S90,T90,U90,V90,W90)</f>
        <v>0</v>
      </c>
      <c r="Y90" s="26">
        <v>0</v>
      </c>
      <c r="Z90" s="26">
        <v>0</v>
      </c>
      <c r="AA90" s="7" t="s">
        <v>602</v>
      </c>
      <c r="AB90" s="8"/>
    </row>
    <row r="91" spans="1:28" customHeight="1" ht="135">
      <c r="A91" s="18" t="s">
        <v>30</v>
      </c>
      <c r="B91" s="19" t="s">
        <v>40</v>
      </c>
      <c r="C91" s="20" t="s">
        <v>603</v>
      </c>
      <c r="D91" s="30" t="s">
        <v>604</v>
      </c>
      <c r="E91" s="20" t="s">
        <v>605</v>
      </c>
      <c r="F91" s="21" t="s">
        <v>43</v>
      </c>
      <c r="G91" s="7" t="s">
        <v>34</v>
      </c>
      <c r="H91" s="19" t="s">
        <v>23</v>
      </c>
      <c r="I91" s="7" t="s">
        <v>606</v>
      </c>
      <c r="J91" s="19" t="s">
        <v>76</v>
      </c>
      <c r="K91" s="9" t="s">
        <v>43</v>
      </c>
      <c r="L91" s="8" t="s">
        <v>607</v>
      </c>
      <c r="M91" s="22">
        <v>39632</v>
      </c>
      <c r="N91" s="22">
        <v>40424</v>
      </c>
      <c r="O91" s="13">
        <v>42604</v>
      </c>
      <c r="P91" s="22">
        <v>39911</v>
      </c>
      <c r="Q91" s="52">
        <v>43370.6</v>
      </c>
      <c r="R91" s="25" t="str">
        <f>(Q91/Z91)</f>
        <v>0</v>
      </c>
      <c r="S91" s="52">
        <v>28913.61</v>
      </c>
      <c r="T91" s="52">
        <v>0</v>
      </c>
      <c r="U91" s="52">
        <v>0</v>
      </c>
      <c r="V91" s="52">
        <v>14456.64</v>
      </c>
      <c r="W91" s="52">
        <v>0</v>
      </c>
      <c r="X91" s="52" t="str">
        <f>SUM(Q91,S91,T91,U91,V91,W91)</f>
        <v>0</v>
      </c>
      <c r="Y91" s="52">
        <v>161089.71</v>
      </c>
      <c r="Z91" s="52">
        <v>247830.07</v>
      </c>
      <c r="AA91" s="7" t="s">
        <v>608</v>
      </c>
      <c r="AB91" s="8"/>
    </row>
    <row r="92" spans="1:28" customHeight="1" ht="330">
      <c r="A92" s="7" t="s">
        <v>30</v>
      </c>
      <c r="B92" s="19" t="s">
        <v>40</v>
      </c>
      <c r="C92" s="20" t="s">
        <v>609</v>
      </c>
      <c r="D92" s="30" t="s">
        <v>610</v>
      </c>
      <c r="E92" s="20" t="s">
        <v>611</v>
      </c>
      <c r="F92" s="21" t="s">
        <v>43</v>
      </c>
      <c r="G92" s="8" t="s">
        <v>34</v>
      </c>
      <c r="H92" s="19" t="s">
        <v>21</v>
      </c>
      <c r="I92" s="7" t="s">
        <v>612</v>
      </c>
      <c r="J92" s="19" t="s">
        <v>542</v>
      </c>
      <c r="K92" s="9" t="s">
        <v>613</v>
      </c>
      <c r="L92" s="60" t="s">
        <v>614</v>
      </c>
      <c r="M92" s="22">
        <v>39673</v>
      </c>
      <c r="N92" s="22">
        <v>40268</v>
      </c>
      <c r="O92" s="13">
        <v>42604</v>
      </c>
      <c r="P92" s="22">
        <v>39895</v>
      </c>
      <c r="Q92" s="56">
        <v>27826</v>
      </c>
      <c r="R92" s="48" t="str">
        <f>(Q92/Z92)</f>
        <v>0</v>
      </c>
      <c r="S92" s="56">
        <v>18550.6</v>
      </c>
      <c r="T92" s="56">
        <v>9275.26</v>
      </c>
      <c r="U92" s="56">
        <v>0</v>
      </c>
      <c r="V92" s="56">
        <v>0</v>
      </c>
      <c r="W92" s="56">
        <v>0</v>
      </c>
      <c r="X92" s="56" t="str">
        <f>SUM(Q92,S92,T92,U92,V92,W92)</f>
        <v>0</v>
      </c>
      <c r="Y92" s="56">
        <v>103353.8</v>
      </c>
      <c r="Z92" s="57">
        <v>159005.2</v>
      </c>
      <c r="AA92" s="7" t="s">
        <v>615</v>
      </c>
      <c r="AB92" s="8"/>
    </row>
    <row r="93" spans="1:28" customHeight="1" ht="255">
      <c r="A93" s="18" t="s">
        <v>30</v>
      </c>
      <c r="B93" s="19" t="s">
        <v>40</v>
      </c>
      <c r="C93" s="20" t="s">
        <v>616</v>
      </c>
      <c r="D93" s="30" t="s">
        <v>617</v>
      </c>
      <c r="E93" s="20" t="s">
        <v>618</v>
      </c>
      <c r="F93" s="21" t="s">
        <v>43</v>
      </c>
      <c r="G93" s="7" t="s">
        <v>34</v>
      </c>
      <c r="H93" s="19" t="s">
        <v>22</v>
      </c>
      <c r="I93" s="7" t="s">
        <v>619</v>
      </c>
      <c r="J93" s="19" t="s">
        <v>620</v>
      </c>
      <c r="K93" s="9" t="s">
        <v>43</v>
      </c>
      <c r="L93" s="8" t="s">
        <v>621</v>
      </c>
      <c r="M93" s="22">
        <v>39701</v>
      </c>
      <c r="N93" s="22">
        <v>40602</v>
      </c>
      <c r="O93" s="13">
        <v>42604</v>
      </c>
      <c r="P93" s="22">
        <v>39895</v>
      </c>
      <c r="Q93" s="52">
        <v>15000</v>
      </c>
      <c r="R93" s="25" t="str">
        <f>(Q93/Z93)</f>
        <v>0</v>
      </c>
      <c r="S93" s="52">
        <v>10000</v>
      </c>
      <c r="T93" s="52">
        <v>0</v>
      </c>
      <c r="U93" s="52">
        <v>5000</v>
      </c>
      <c r="V93" s="52">
        <v>0</v>
      </c>
      <c r="W93" s="52">
        <v>0</v>
      </c>
      <c r="X93" s="52" t="str">
        <f>SUM(Q93,S93,T93,U93,V93,W93)</f>
        <v>0</v>
      </c>
      <c r="Y93" s="52">
        <v>109903.48</v>
      </c>
      <c r="Z93" s="52">
        <v>139903.48</v>
      </c>
      <c r="AA93" s="7" t="s">
        <v>622</v>
      </c>
      <c r="AB93" s="8"/>
    </row>
    <row r="94" spans="1:28" customHeight="1" ht="240">
      <c r="A94" s="7" t="s">
        <v>30</v>
      </c>
      <c r="B94" s="19" t="s">
        <v>40</v>
      </c>
      <c r="C94" s="20" t="s">
        <v>623</v>
      </c>
      <c r="D94" s="30" t="s">
        <v>624</v>
      </c>
      <c r="E94" s="20" t="s">
        <v>625</v>
      </c>
      <c r="F94" s="21" t="s">
        <v>43</v>
      </c>
      <c r="G94" s="8" t="s">
        <v>34</v>
      </c>
      <c r="H94" s="19" t="s">
        <v>21</v>
      </c>
      <c r="I94" s="7" t="s">
        <v>626</v>
      </c>
      <c r="J94" s="19" t="s">
        <v>148</v>
      </c>
      <c r="K94" s="9" t="s">
        <v>627</v>
      </c>
      <c r="L94" s="8" t="s">
        <v>628</v>
      </c>
      <c r="M94" s="22">
        <v>39707</v>
      </c>
      <c r="N94" s="22">
        <v>40360</v>
      </c>
      <c r="O94" s="13">
        <v>42604</v>
      </c>
      <c r="P94" s="22">
        <v>39896</v>
      </c>
      <c r="Q94" s="52">
        <v>41910</v>
      </c>
      <c r="R94" s="25" t="str">
        <f>(Q94/Z94)</f>
        <v>0</v>
      </c>
      <c r="S94" s="52">
        <v>27940.4</v>
      </c>
      <c r="T94" s="52">
        <v>13970.4</v>
      </c>
      <c r="U94" s="52">
        <v>0</v>
      </c>
      <c r="V94" s="52">
        <v>0</v>
      </c>
      <c r="W94" s="52">
        <v>0</v>
      </c>
      <c r="X94" s="52" t="str">
        <f>SUM(Q94,S94,T94,U94,V94,W94)</f>
        <v>0</v>
      </c>
      <c r="Y94" s="52">
        <v>158550.29</v>
      </c>
      <c r="Z94" s="52">
        <v>242371.09</v>
      </c>
      <c r="AA94" s="7" t="s">
        <v>629</v>
      </c>
      <c r="AB94" s="8"/>
    </row>
    <row r="95" spans="1:28" customHeight="1" ht="409.5">
      <c r="A95" s="18" t="s">
        <v>30</v>
      </c>
      <c r="B95" s="19" t="s">
        <v>40</v>
      </c>
      <c r="C95" s="20" t="s">
        <v>630</v>
      </c>
      <c r="D95" s="30" t="s">
        <v>631</v>
      </c>
      <c r="E95" s="20" t="s">
        <v>632</v>
      </c>
      <c r="F95" s="21" t="s">
        <v>43</v>
      </c>
      <c r="G95" s="7" t="s">
        <v>34</v>
      </c>
      <c r="H95" s="19" t="s">
        <v>23</v>
      </c>
      <c r="I95" s="7" t="s">
        <v>633</v>
      </c>
      <c r="J95" s="19" t="s">
        <v>634</v>
      </c>
      <c r="K95" s="9" t="s">
        <v>635</v>
      </c>
      <c r="L95" s="60" t="s">
        <v>636</v>
      </c>
      <c r="M95" s="22">
        <v>39701</v>
      </c>
      <c r="N95" s="22">
        <v>40452</v>
      </c>
      <c r="O95" s="13">
        <v>42604</v>
      </c>
      <c r="P95" s="22">
        <v>39884</v>
      </c>
      <c r="Q95" s="52">
        <v>62895</v>
      </c>
      <c r="R95" s="25" t="str">
        <f>(Q95/Z95)</f>
        <v>0</v>
      </c>
      <c r="S95" s="52">
        <v>41930.67</v>
      </c>
      <c r="T95" s="52">
        <v>0</v>
      </c>
      <c r="U95" s="52">
        <v>0</v>
      </c>
      <c r="V95" s="52">
        <v>20965.33</v>
      </c>
      <c r="W95" s="52">
        <v>0</v>
      </c>
      <c r="X95" s="52" t="str">
        <f>SUM(Q95,S95,T95,U95,V95,W95)</f>
        <v>0</v>
      </c>
      <c r="Y95" s="52">
        <v>254892.77</v>
      </c>
      <c r="Z95" s="52">
        <v>380683.77</v>
      </c>
      <c r="AA95" s="7" t="s">
        <v>637</v>
      </c>
      <c r="AB95" s="8"/>
    </row>
    <row r="96" spans="1:28" customHeight="1" ht="405">
      <c r="A96" s="7" t="s">
        <v>30</v>
      </c>
      <c r="B96" s="19" t="s">
        <v>40</v>
      </c>
      <c r="C96" s="20" t="s">
        <v>638</v>
      </c>
      <c r="D96" s="30" t="s">
        <v>639</v>
      </c>
      <c r="E96" s="20" t="s">
        <v>640</v>
      </c>
      <c r="F96" s="21" t="s">
        <v>43</v>
      </c>
      <c r="G96" s="8" t="s">
        <v>34</v>
      </c>
      <c r="H96" s="19" t="s">
        <v>23</v>
      </c>
      <c r="I96" s="7" t="s">
        <v>641</v>
      </c>
      <c r="J96" s="19" t="s">
        <v>168</v>
      </c>
      <c r="K96" s="9" t="s">
        <v>642</v>
      </c>
      <c r="L96" s="60" t="s">
        <v>643</v>
      </c>
      <c r="M96" s="22">
        <v>39717</v>
      </c>
      <c r="N96" s="22">
        <v>40147</v>
      </c>
      <c r="O96" s="13">
        <v>42604</v>
      </c>
      <c r="P96" s="22">
        <v>39895</v>
      </c>
      <c r="Q96" s="52">
        <v>34213.48</v>
      </c>
      <c r="R96" s="25" t="str">
        <f>(Q96/Z96)</f>
        <v>0</v>
      </c>
      <c r="S96" s="52">
        <v>22808.99</v>
      </c>
      <c r="T96" s="52">
        <v>0</v>
      </c>
      <c r="U96" s="52">
        <v>0</v>
      </c>
      <c r="V96" s="52">
        <v>11404.5</v>
      </c>
      <c r="W96" s="52">
        <v>0</v>
      </c>
      <c r="X96" s="52" t="str">
        <f>SUM(Q96,S96,T96,U96,V96,W96)</f>
        <v>0</v>
      </c>
      <c r="Y96" s="52">
        <v>127078.63</v>
      </c>
      <c r="Z96" s="52">
        <v>195505.55</v>
      </c>
      <c r="AA96" s="7" t="s">
        <v>644</v>
      </c>
      <c r="AB96" s="8"/>
    </row>
    <row r="97" spans="1:28" customHeight="1" ht="270">
      <c r="A97" s="18" t="s">
        <v>30</v>
      </c>
      <c r="B97" s="19" t="s">
        <v>40</v>
      </c>
      <c r="C97" s="20" t="s">
        <v>645</v>
      </c>
      <c r="D97" s="30" t="s">
        <v>646</v>
      </c>
      <c r="E97" s="20" t="s">
        <v>647</v>
      </c>
      <c r="F97" s="21" t="s">
        <v>43</v>
      </c>
      <c r="G97" s="7" t="s">
        <v>34</v>
      </c>
      <c r="H97" s="19" t="s">
        <v>23</v>
      </c>
      <c r="I97" s="7" t="s">
        <v>648</v>
      </c>
      <c r="J97" s="19" t="s">
        <v>649</v>
      </c>
      <c r="K97" s="9" t="s">
        <v>650</v>
      </c>
      <c r="L97" s="8" t="s">
        <v>651</v>
      </c>
      <c r="M97" s="22">
        <v>39735</v>
      </c>
      <c r="N97" s="22">
        <v>40329</v>
      </c>
      <c r="O97" s="13">
        <v>42604</v>
      </c>
      <c r="P97" s="22">
        <v>39895</v>
      </c>
      <c r="Q97" s="52">
        <v>13413</v>
      </c>
      <c r="R97" s="55" t="str">
        <f>(Q97/Z97)</f>
        <v>0</v>
      </c>
      <c r="S97" s="52">
        <v>8942</v>
      </c>
      <c r="T97" s="52">
        <v>0</v>
      </c>
      <c r="U97" s="52">
        <v>0</v>
      </c>
      <c r="V97" s="52">
        <v>4471</v>
      </c>
      <c r="W97" s="52">
        <v>0</v>
      </c>
      <c r="X97" s="52" t="str">
        <f>SUM(Q97,S97,T97,U97,V97,W97)</f>
        <v>0</v>
      </c>
      <c r="Y97" s="52">
        <v>55307.3</v>
      </c>
      <c r="Z97" s="52">
        <v>82133.3</v>
      </c>
      <c r="AA97" s="7" t="s">
        <v>652</v>
      </c>
      <c r="AB97" s="8"/>
    </row>
    <row r="98" spans="1:28" customHeight="1" ht="105">
      <c r="A98" s="7" t="s">
        <v>30</v>
      </c>
      <c r="B98" s="19" t="s">
        <v>40</v>
      </c>
      <c r="C98" s="20" t="s">
        <v>653</v>
      </c>
      <c r="D98" s="30" t="s">
        <v>654</v>
      </c>
      <c r="E98" s="20" t="s">
        <v>655</v>
      </c>
      <c r="F98" s="21" t="s">
        <v>43</v>
      </c>
      <c r="G98" s="8" t="s">
        <v>34</v>
      </c>
      <c r="H98" s="19" t="s">
        <v>21</v>
      </c>
      <c r="I98" s="7" t="s">
        <v>656</v>
      </c>
      <c r="J98" s="19" t="s">
        <v>280</v>
      </c>
      <c r="K98" s="9" t="s">
        <v>657</v>
      </c>
      <c r="L98" s="7"/>
      <c r="M98" s="22">
        <v>39750</v>
      </c>
      <c r="N98" s="22">
        <v>40209</v>
      </c>
      <c r="O98" s="13">
        <v>42604</v>
      </c>
      <c r="P98" s="22">
        <v>39905</v>
      </c>
      <c r="Q98" s="52">
        <v>125000</v>
      </c>
      <c r="R98" s="25" t="str">
        <f>(Q98/Z98)</f>
        <v>0</v>
      </c>
      <c r="S98" s="52">
        <v>83333.33</v>
      </c>
      <c r="T98" s="52">
        <v>41666.67</v>
      </c>
      <c r="U98" s="52">
        <v>0</v>
      </c>
      <c r="V98" s="52">
        <v>0</v>
      </c>
      <c r="W98" s="52">
        <v>0</v>
      </c>
      <c r="X98" s="52" t="str">
        <f>SUM(Q98,S98,T98,U98,V98,W98)</f>
        <v>0</v>
      </c>
      <c r="Y98" s="52">
        <v>490586.05</v>
      </c>
      <c r="Z98" s="52">
        <v>740585.83</v>
      </c>
      <c r="AA98" s="7" t="s">
        <v>658</v>
      </c>
      <c r="AB98" s="8"/>
    </row>
    <row r="99" spans="1:28" customHeight="1" ht="409.5">
      <c r="A99" s="18" t="s">
        <v>30</v>
      </c>
      <c r="B99" s="19" t="s">
        <v>40</v>
      </c>
      <c r="C99" s="20" t="s">
        <v>659</v>
      </c>
      <c r="D99" s="20" t="s">
        <v>659</v>
      </c>
      <c r="E99" s="20" t="s">
        <v>660</v>
      </c>
      <c r="F99" s="21" t="s">
        <v>43</v>
      </c>
      <c r="G99" s="7" t="s">
        <v>34</v>
      </c>
      <c r="H99" s="19" t="s">
        <v>21</v>
      </c>
      <c r="I99" s="7" t="s">
        <v>661</v>
      </c>
      <c r="J99" s="19" t="s">
        <v>280</v>
      </c>
      <c r="K99" s="9" t="s">
        <v>662</v>
      </c>
      <c r="L99" s="60" t="s">
        <v>663</v>
      </c>
      <c r="M99" s="22">
        <v>39751</v>
      </c>
      <c r="N99" s="22">
        <v>40908</v>
      </c>
      <c r="O99" s="13">
        <v>42604</v>
      </c>
      <c r="P99" s="22">
        <v>39895</v>
      </c>
      <c r="Q99" s="52">
        <v>59552</v>
      </c>
      <c r="R99" s="25" t="str">
        <f>(Q99/Z99)</f>
        <v>0</v>
      </c>
      <c r="S99" s="52">
        <v>39702</v>
      </c>
      <c r="T99" s="52">
        <v>19851</v>
      </c>
      <c r="U99" s="52">
        <v>0</v>
      </c>
      <c r="V99" s="52">
        <v>0</v>
      </c>
      <c r="W99" s="52">
        <v>0</v>
      </c>
      <c r="X99" s="52" t="str">
        <f>SUM(Q99,S99,T99,U99,V99,W99)</f>
        <v>0</v>
      </c>
      <c r="Y99" s="52">
        <v>251951.93</v>
      </c>
      <c r="Z99" s="52">
        <v>371056.93</v>
      </c>
      <c r="AA99" s="7" t="s">
        <v>664</v>
      </c>
      <c r="AB99" s="8"/>
    </row>
    <row r="100" spans="1:28" customHeight="1" ht="409.5">
      <c r="A100" s="7" t="s">
        <v>30</v>
      </c>
      <c r="B100" s="19" t="s">
        <v>40</v>
      </c>
      <c r="C100" s="20" t="s">
        <v>665</v>
      </c>
      <c r="D100" s="30" t="s">
        <v>666</v>
      </c>
      <c r="E100" s="20" t="s">
        <v>667</v>
      </c>
      <c r="F100" s="21" t="s">
        <v>43</v>
      </c>
      <c r="G100" s="8" t="s">
        <v>34</v>
      </c>
      <c r="H100" s="19" t="s">
        <v>23</v>
      </c>
      <c r="I100" s="7" t="s">
        <v>668</v>
      </c>
      <c r="J100" s="19" t="s">
        <v>182</v>
      </c>
      <c r="K100" s="9" t="s">
        <v>669</v>
      </c>
      <c r="L100" s="60" t="s">
        <v>670</v>
      </c>
      <c r="M100" s="22">
        <v>39748</v>
      </c>
      <c r="N100" s="22">
        <v>40908</v>
      </c>
      <c r="O100" s="13">
        <v>42604</v>
      </c>
      <c r="P100" s="22">
        <v>39895</v>
      </c>
      <c r="Q100" s="52">
        <v>30709.55</v>
      </c>
      <c r="R100" s="25" t="str">
        <f>(Q100/Z100)</f>
        <v>0</v>
      </c>
      <c r="S100" s="52">
        <v>20472.96</v>
      </c>
      <c r="T100" s="52">
        <v>0</v>
      </c>
      <c r="U100" s="52">
        <v>0</v>
      </c>
      <c r="V100" s="52">
        <v>0</v>
      </c>
      <c r="W100" s="52">
        <v>10236.48</v>
      </c>
      <c r="X100" s="52" t="str">
        <f>SUM(Q100,S100,T100,U100,V100,W100)</f>
        <v>0</v>
      </c>
      <c r="Y100" s="52">
        <v>114063.8</v>
      </c>
      <c r="Z100" s="52">
        <v>175482.71</v>
      </c>
      <c r="AA100" s="7" t="s">
        <v>671</v>
      </c>
      <c r="AB100" s="8"/>
    </row>
    <row r="101" spans="1:28" customHeight="1" ht="409.5">
      <c r="A101" s="18" t="s">
        <v>30</v>
      </c>
      <c r="B101" s="19" t="s">
        <v>40</v>
      </c>
      <c r="C101" s="20" t="s">
        <v>672</v>
      </c>
      <c r="D101" s="20" t="s">
        <v>672</v>
      </c>
      <c r="E101" s="20" t="s">
        <v>673</v>
      </c>
      <c r="F101" s="21" t="s">
        <v>43</v>
      </c>
      <c r="G101" s="7" t="s">
        <v>34</v>
      </c>
      <c r="H101" s="19" t="s">
        <v>21</v>
      </c>
      <c r="I101" s="31" t="s">
        <v>674</v>
      </c>
      <c r="J101" s="19" t="s">
        <v>675</v>
      </c>
      <c r="K101" s="9" t="s">
        <v>43</v>
      </c>
      <c r="L101" s="60" t="s">
        <v>676</v>
      </c>
      <c r="M101" s="22">
        <v>39559</v>
      </c>
      <c r="N101" s="22">
        <v>40162</v>
      </c>
      <c r="O101" s="13">
        <v>42618</v>
      </c>
      <c r="P101" s="22">
        <v>39905</v>
      </c>
      <c r="Q101" s="52">
        <v>30371.79</v>
      </c>
      <c r="R101" s="25" t="str">
        <f>(Q101/Z101)</f>
        <v>0</v>
      </c>
      <c r="S101" s="52">
        <v>20247.36</v>
      </c>
      <c r="T101" s="52">
        <v>10123.82</v>
      </c>
      <c r="U101" s="52">
        <v>0</v>
      </c>
      <c r="V101" s="52">
        <v>0</v>
      </c>
      <c r="W101" s="52">
        <v>0</v>
      </c>
      <c r="X101" s="52" t="str">
        <f>SUM(Q101,S101,T101,U101,V101,W101)</f>
        <v>0</v>
      </c>
      <c r="Y101" s="52">
        <v>112809.88</v>
      </c>
      <c r="Z101" s="52">
        <v>173553.2</v>
      </c>
      <c r="AA101" s="7" t="s">
        <v>677</v>
      </c>
      <c r="AB101" s="8"/>
    </row>
    <row r="102" spans="1:28" customHeight="1" ht="409.5">
      <c r="A102" s="7" t="s">
        <v>30</v>
      </c>
      <c r="B102" s="19" t="s">
        <v>40</v>
      </c>
      <c r="C102" s="20" t="s">
        <v>678</v>
      </c>
      <c r="D102" s="30" t="s">
        <v>679</v>
      </c>
      <c r="E102" s="20" t="s">
        <v>680</v>
      </c>
      <c r="F102" s="21" t="s">
        <v>43</v>
      </c>
      <c r="G102" s="8" t="s">
        <v>34</v>
      </c>
      <c r="H102" s="19" t="s">
        <v>21</v>
      </c>
      <c r="I102" s="7" t="s">
        <v>681</v>
      </c>
      <c r="J102" s="19" t="s">
        <v>682</v>
      </c>
      <c r="K102" s="9" t="s">
        <v>683</v>
      </c>
      <c r="L102" s="60" t="s">
        <v>684</v>
      </c>
      <c r="M102" s="22">
        <v>39881</v>
      </c>
      <c r="N102" s="22">
        <v>40543</v>
      </c>
      <c r="O102" s="13">
        <v>42618</v>
      </c>
      <c r="P102" s="22">
        <v>40120</v>
      </c>
      <c r="Q102" s="26">
        <v>0</v>
      </c>
      <c r="R102" s="25" t="str">
        <f>(Q102/Z102)</f>
        <v>0</v>
      </c>
      <c r="S102" s="26">
        <v>0</v>
      </c>
      <c r="T102" s="26">
        <v>0</v>
      </c>
      <c r="U102" s="26">
        <v>0</v>
      </c>
      <c r="V102" s="26">
        <v>0</v>
      </c>
      <c r="W102" s="26">
        <v>0</v>
      </c>
      <c r="X102" s="26">
        <v>0</v>
      </c>
      <c r="Y102" s="26">
        <v>0</v>
      </c>
      <c r="Z102" s="26">
        <v>0</v>
      </c>
      <c r="AA102" s="7" t="s">
        <v>685</v>
      </c>
      <c r="AB102" s="8"/>
    </row>
    <row r="103" spans="1:28" customHeight="1" ht="409.5">
      <c r="A103" s="18" t="s">
        <v>30</v>
      </c>
      <c r="B103" s="19" t="s">
        <v>40</v>
      </c>
      <c r="C103" s="20" t="s">
        <v>686</v>
      </c>
      <c r="D103" s="20" t="s">
        <v>686</v>
      </c>
      <c r="E103" s="20" t="s">
        <v>687</v>
      </c>
      <c r="F103" s="21" t="s">
        <v>43</v>
      </c>
      <c r="G103" s="7" t="s">
        <v>34</v>
      </c>
      <c r="H103" s="19" t="s">
        <v>21</v>
      </c>
      <c r="I103" s="7" t="s">
        <v>688</v>
      </c>
      <c r="J103" s="19" t="s">
        <v>451</v>
      </c>
      <c r="K103" s="9" t="s">
        <v>43</v>
      </c>
      <c r="L103" s="60" t="s">
        <v>689</v>
      </c>
      <c r="M103" s="22">
        <v>39598</v>
      </c>
      <c r="N103" s="22">
        <v>40755</v>
      </c>
      <c r="O103" s="13">
        <v>42618</v>
      </c>
      <c r="P103" s="22">
        <v>39930</v>
      </c>
      <c r="Q103" s="52">
        <v>38760.92</v>
      </c>
      <c r="R103" s="25" t="str">
        <f>(Q103/Z103)</f>
        <v>0</v>
      </c>
      <c r="S103" s="52">
        <v>25840.67</v>
      </c>
      <c r="T103" s="52">
        <v>12920.24</v>
      </c>
      <c r="U103" s="52">
        <v>0</v>
      </c>
      <c r="V103" s="52">
        <v>0</v>
      </c>
      <c r="W103" s="52">
        <v>0</v>
      </c>
      <c r="X103" s="52" t="str">
        <f>SUM(Q103,S103,T103,U103,V103,W103)</f>
        <v>0</v>
      </c>
      <c r="Y103" s="52">
        <v>143968.22</v>
      </c>
      <c r="Z103" s="52">
        <v>221488.57</v>
      </c>
      <c r="AA103" s="7" t="s">
        <v>690</v>
      </c>
      <c r="AB103" s="8"/>
    </row>
    <row r="104" spans="1:28" customHeight="1" ht="409.5">
      <c r="A104" s="7" t="s">
        <v>30</v>
      </c>
      <c r="B104" s="19" t="s">
        <v>40</v>
      </c>
      <c r="C104" s="20" t="s">
        <v>691</v>
      </c>
      <c r="D104" s="30" t="s">
        <v>692</v>
      </c>
      <c r="E104" s="20" t="s">
        <v>693</v>
      </c>
      <c r="F104" s="21" t="s">
        <v>43</v>
      </c>
      <c r="G104" s="8" t="s">
        <v>34</v>
      </c>
      <c r="H104" s="19" t="s">
        <v>21</v>
      </c>
      <c r="I104" s="7" t="s">
        <v>694</v>
      </c>
      <c r="J104" s="19" t="s">
        <v>695</v>
      </c>
      <c r="K104" s="9" t="s">
        <v>696</v>
      </c>
      <c r="L104" s="60" t="s">
        <v>697</v>
      </c>
      <c r="M104" s="22">
        <v>39885</v>
      </c>
      <c r="N104" s="22">
        <v>40252</v>
      </c>
      <c r="O104" s="13">
        <v>42618</v>
      </c>
      <c r="P104" s="22">
        <v>39932</v>
      </c>
      <c r="Q104" s="52">
        <v>9350</v>
      </c>
      <c r="R104" s="25" t="str">
        <f>(Q104/Z104)</f>
        <v>0</v>
      </c>
      <c r="S104" s="52">
        <v>6233.33</v>
      </c>
      <c r="T104" s="52">
        <v>3116.67</v>
      </c>
      <c r="U104" s="52">
        <v>0</v>
      </c>
      <c r="V104" s="52">
        <v>0</v>
      </c>
      <c r="W104" s="52">
        <v>0</v>
      </c>
      <c r="X104" s="52" t="str">
        <f>SUM(Q104,S104,T104,U104,V104,W104)</f>
        <v>0</v>
      </c>
      <c r="Y104" s="52">
        <v>18700</v>
      </c>
      <c r="Z104" s="52">
        <v>37400</v>
      </c>
      <c r="AA104" s="7" t="s">
        <v>698</v>
      </c>
      <c r="AB104" s="8"/>
    </row>
    <row r="105" spans="1:28" customHeight="1" ht="409.5">
      <c r="A105" s="18" t="s">
        <v>30</v>
      </c>
      <c r="B105" s="19" t="s">
        <v>40</v>
      </c>
      <c r="C105" s="20" t="s">
        <v>699</v>
      </c>
      <c r="D105" s="20" t="s">
        <v>699</v>
      </c>
      <c r="E105" s="20" t="s">
        <v>700</v>
      </c>
      <c r="F105" s="21" t="s">
        <v>43</v>
      </c>
      <c r="G105" s="7" t="s">
        <v>34</v>
      </c>
      <c r="H105" s="19" t="s">
        <v>21</v>
      </c>
      <c r="I105" s="7" t="s">
        <v>701</v>
      </c>
      <c r="J105" s="19" t="s">
        <v>393</v>
      </c>
      <c r="K105" s="9" t="s">
        <v>702</v>
      </c>
      <c r="L105" s="60" t="s">
        <v>703</v>
      </c>
      <c r="M105" s="22">
        <v>39560</v>
      </c>
      <c r="N105" s="22">
        <v>40178</v>
      </c>
      <c r="O105" s="13">
        <v>42618</v>
      </c>
      <c r="P105" s="22">
        <v>39939</v>
      </c>
      <c r="Q105" s="52">
        <v>45452.23</v>
      </c>
      <c r="R105" s="25" t="str">
        <f>(Q105/Z105)</f>
        <v>0</v>
      </c>
      <c r="S105" s="52">
        <v>30301.33</v>
      </c>
      <c r="T105" s="52">
        <v>5092.8</v>
      </c>
      <c r="U105" s="52">
        <v>0</v>
      </c>
      <c r="V105" s="52">
        <v>0</v>
      </c>
      <c r="W105" s="52">
        <v>0</v>
      </c>
      <c r="X105" s="52" t="str">
        <f>SUM(Q105,S105,T105,U105,V105,W105)</f>
        <v>0</v>
      </c>
      <c r="Y105" s="52">
        <v>90904.17</v>
      </c>
      <c r="Z105" s="52">
        <v>181807.69</v>
      </c>
      <c r="AA105" s="7" t="s">
        <v>704</v>
      </c>
      <c r="AB105" s="8"/>
    </row>
    <row r="106" spans="1:28" customHeight="1" ht="315">
      <c r="A106" s="7" t="s">
        <v>30</v>
      </c>
      <c r="B106" s="19" t="s">
        <v>40</v>
      </c>
      <c r="C106" s="20" t="s">
        <v>705</v>
      </c>
      <c r="D106" s="30" t="s">
        <v>706</v>
      </c>
      <c r="E106" s="20" t="s">
        <v>707</v>
      </c>
      <c r="F106" s="21" t="s">
        <v>43</v>
      </c>
      <c r="G106" s="8" t="s">
        <v>34</v>
      </c>
      <c r="H106" s="19" t="s">
        <v>22</v>
      </c>
      <c r="I106" s="7" t="s">
        <v>708</v>
      </c>
      <c r="J106" s="19" t="s">
        <v>709</v>
      </c>
      <c r="K106" s="9" t="s">
        <v>710</v>
      </c>
      <c r="L106" s="60" t="s">
        <v>711</v>
      </c>
      <c r="M106" s="22">
        <v>39623</v>
      </c>
      <c r="N106" s="22">
        <v>40353</v>
      </c>
      <c r="O106" s="13">
        <v>42618</v>
      </c>
      <c r="P106" s="22">
        <v>39884</v>
      </c>
      <c r="Q106" s="52">
        <v>63968.94</v>
      </c>
      <c r="R106" s="25" t="str">
        <f>(Q106/Z106)</f>
        <v>0</v>
      </c>
      <c r="S106" s="52">
        <v>42645.96</v>
      </c>
      <c r="T106" s="52">
        <v>21322.97</v>
      </c>
      <c r="U106" s="52">
        <v>0</v>
      </c>
      <c r="V106" s="52">
        <v>0</v>
      </c>
      <c r="W106" s="52">
        <v>0</v>
      </c>
      <c r="X106" s="52" t="str">
        <f>SUM(Q106,S106,T106,U106,V106,W106)</f>
        <v>0</v>
      </c>
      <c r="Y106" s="52">
        <v>237598.68</v>
      </c>
      <c r="Z106" s="52">
        <v>365536.45</v>
      </c>
      <c r="AA106" s="7" t="s">
        <v>712</v>
      </c>
      <c r="AB106" s="8"/>
    </row>
    <row r="107" spans="1:28" customHeight="1" ht="315">
      <c r="A107" s="18" t="s">
        <v>30</v>
      </c>
      <c r="B107" s="19" t="s">
        <v>40</v>
      </c>
      <c r="C107" s="20" t="s">
        <v>713</v>
      </c>
      <c r="D107" s="30" t="s">
        <v>714</v>
      </c>
      <c r="E107" s="20" t="s">
        <v>715</v>
      </c>
      <c r="F107" s="21" t="s">
        <v>43</v>
      </c>
      <c r="G107" s="7" t="s">
        <v>34</v>
      </c>
      <c r="H107" s="19" t="s">
        <v>23</v>
      </c>
      <c r="I107" s="7" t="s">
        <v>716</v>
      </c>
      <c r="J107" s="19" t="s">
        <v>717</v>
      </c>
      <c r="K107" s="9" t="s">
        <v>718</v>
      </c>
      <c r="L107" s="60" t="s">
        <v>719</v>
      </c>
      <c r="M107" s="22">
        <v>39685</v>
      </c>
      <c r="N107" s="22">
        <v>40543</v>
      </c>
      <c r="O107" s="13">
        <v>42618</v>
      </c>
      <c r="P107" s="22">
        <v>39884</v>
      </c>
      <c r="Q107" s="52">
        <v>15000</v>
      </c>
      <c r="R107" s="25" t="str">
        <f>(Q107/Z107)</f>
        <v>0</v>
      </c>
      <c r="S107" s="52">
        <v>10000</v>
      </c>
      <c r="T107" s="52">
        <v>0</v>
      </c>
      <c r="U107" s="52">
        <v>0</v>
      </c>
      <c r="V107" s="52">
        <v>5000</v>
      </c>
      <c r="W107" s="52">
        <v>0</v>
      </c>
      <c r="X107" s="52" t="str">
        <f>SUM(Q107,S107,T107,U107,V107,W107)</f>
        <v>0</v>
      </c>
      <c r="Y107" s="52">
        <v>110543.14</v>
      </c>
      <c r="Z107" s="52">
        <v>140543.14</v>
      </c>
      <c r="AA107" s="7" t="s">
        <v>720</v>
      </c>
      <c r="AB107" s="8"/>
    </row>
    <row r="108" spans="1:28" customHeight="1" ht="150">
      <c r="A108" s="7" t="s">
        <v>30</v>
      </c>
      <c r="B108" s="19" t="s">
        <v>85</v>
      </c>
      <c r="C108" s="20" t="s">
        <v>721</v>
      </c>
      <c r="D108" s="30" t="s">
        <v>722</v>
      </c>
      <c r="E108" s="20" t="s">
        <v>723</v>
      </c>
      <c r="F108" s="21" t="s">
        <v>43</v>
      </c>
      <c r="G108" s="8" t="s">
        <v>34</v>
      </c>
      <c r="H108" s="19" t="s">
        <v>724</v>
      </c>
      <c r="I108" s="7" t="s">
        <v>725</v>
      </c>
      <c r="J108" s="19" t="s">
        <v>726</v>
      </c>
      <c r="K108" s="9" t="s">
        <v>727</v>
      </c>
      <c r="L108" s="8" t="s">
        <v>728</v>
      </c>
      <c r="M108" s="22">
        <v>39888</v>
      </c>
      <c r="N108" s="22">
        <v>40969</v>
      </c>
      <c r="O108" s="13">
        <v>42618</v>
      </c>
      <c r="P108" s="22">
        <v>40079</v>
      </c>
      <c r="Q108" s="52">
        <v>250185</v>
      </c>
      <c r="R108" s="25" t="str">
        <f>(Q108/Z108)</f>
        <v>0</v>
      </c>
      <c r="S108" s="52">
        <v>0</v>
      </c>
      <c r="T108" s="52">
        <v>0</v>
      </c>
      <c r="U108" s="52">
        <v>0</v>
      </c>
      <c r="V108" s="52">
        <v>0</v>
      </c>
      <c r="W108" s="52">
        <v>228093.74</v>
      </c>
      <c r="X108" s="52" t="str">
        <f>SUM(Q108,S108,T108,U108,V108,W108)</f>
        <v>0</v>
      </c>
      <c r="Y108" s="52">
        <v>320750</v>
      </c>
      <c r="Z108" s="52">
        <v>800886.49</v>
      </c>
      <c r="AA108" s="7" t="s">
        <v>729</v>
      </c>
      <c r="AB108" s="8"/>
    </row>
    <row r="109" spans="1:28" customHeight="1" ht="409.5">
      <c r="A109" s="18" t="s">
        <v>30</v>
      </c>
      <c r="B109" s="19" t="s">
        <v>40</v>
      </c>
      <c r="C109" s="20" t="s">
        <v>730</v>
      </c>
      <c r="D109" s="30" t="s">
        <v>731</v>
      </c>
      <c r="E109" s="20" t="s">
        <v>732</v>
      </c>
      <c r="F109" s="21" t="s">
        <v>43</v>
      </c>
      <c r="G109" s="7" t="s">
        <v>34</v>
      </c>
      <c r="H109" s="19" t="s">
        <v>21</v>
      </c>
      <c r="I109" s="7" t="s">
        <v>733</v>
      </c>
      <c r="J109" s="19" t="s">
        <v>148</v>
      </c>
      <c r="K109" s="9" t="s">
        <v>734</v>
      </c>
      <c r="L109" s="60" t="s">
        <v>735</v>
      </c>
      <c r="M109" s="22">
        <v>39896</v>
      </c>
      <c r="N109" s="22">
        <v>40862</v>
      </c>
      <c r="O109" s="13">
        <v>42618</v>
      </c>
      <c r="P109" s="22">
        <v>40246</v>
      </c>
      <c r="Q109" s="52">
        <v>48126</v>
      </c>
      <c r="R109" s="25" t="str">
        <f>(Q109/Z109)</f>
        <v>0</v>
      </c>
      <c r="S109" s="52">
        <v>32084.67</v>
      </c>
      <c r="T109" s="52">
        <v>0</v>
      </c>
      <c r="U109" s="52">
        <v>0</v>
      </c>
      <c r="V109" s="52">
        <v>16042.33</v>
      </c>
      <c r="W109" s="52">
        <v>0</v>
      </c>
      <c r="X109" s="52" t="str">
        <f>SUM(Q109,S109,T109,U109,V109,W109)</f>
        <v>0</v>
      </c>
      <c r="Y109" s="52">
        <v>224432.47</v>
      </c>
      <c r="Z109" s="52">
        <v>320685.47</v>
      </c>
      <c r="AA109" s="7" t="s">
        <v>736</v>
      </c>
      <c r="AB109" s="8"/>
    </row>
    <row r="110" spans="1:28" customHeight="1" ht="390">
      <c r="A110" s="7" t="s">
        <v>30</v>
      </c>
      <c r="B110" s="19" t="s">
        <v>40</v>
      </c>
      <c r="C110" s="20" t="s">
        <v>737</v>
      </c>
      <c r="D110" s="30" t="s">
        <v>738</v>
      </c>
      <c r="E110" s="20" t="s">
        <v>739</v>
      </c>
      <c r="F110" s="21" t="s">
        <v>43</v>
      </c>
      <c r="G110" s="8" t="s">
        <v>34</v>
      </c>
      <c r="H110" s="19" t="s">
        <v>23</v>
      </c>
      <c r="I110" s="7" t="s">
        <v>740</v>
      </c>
      <c r="J110" s="19" t="s">
        <v>741</v>
      </c>
      <c r="K110" s="9" t="s">
        <v>742</v>
      </c>
      <c r="L110" s="60" t="s">
        <v>743</v>
      </c>
      <c r="M110" s="22">
        <v>39896</v>
      </c>
      <c r="N110" s="22">
        <v>40626</v>
      </c>
      <c r="O110" s="13">
        <v>42618</v>
      </c>
      <c r="P110" s="22">
        <v>40077</v>
      </c>
      <c r="Q110" s="52">
        <v>97876</v>
      </c>
      <c r="R110" s="25" t="str">
        <f>(Q110/Z110)</f>
        <v>0</v>
      </c>
      <c r="S110" s="52">
        <v>65251.33</v>
      </c>
      <c r="T110" s="52">
        <v>32625.67</v>
      </c>
      <c r="U110" s="52">
        <v>0</v>
      </c>
      <c r="V110" s="52">
        <v>0</v>
      </c>
      <c r="W110" s="52">
        <v>0</v>
      </c>
      <c r="X110" s="52" t="str">
        <f>SUM(Q110,S110,T110,U110,V110,W110)</f>
        <v>0</v>
      </c>
      <c r="Y110" s="52">
        <v>471915.61</v>
      </c>
      <c r="Z110" s="52">
        <v>667668.61</v>
      </c>
      <c r="AA110" s="7" t="s">
        <v>744</v>
      </c>
      <c r="AB110" s="8"/>
    </row>
    <row r="111" spans="1:28" customHeight="1" ht="330">
      <c r="A111" s="18" t="s">
        <v>30</v>
      </c>
      <c r="B111" s="19" t="s">
        <v>40</v>
      </c>
      <c r="C111" s="20" t="s">
        <v>745</v>
      </c>
      <c r="D111" s="30" t="s">
        <v>746</v>
      </c>
      <c r="E111" s="20" t="s">
        <v>747</v>
      </c>
      <c r="F111" s="21" t="s">
        <v>43</v>
      </c>
      <c r="G111" s="7" t="s">
        <v>34</v>
      </c>
      <c r="H111" s="19" t="s">
        <v>21</v>
      </c>
      <c r="I111" s="7" t="s">
        <v>748</v>
      </c>
      <c r="J111" s="19" t="s">
        <v>749</v>
      </c>
      <c r="K111" s="9" t="s">
        <v>750</v>
      </c>
      <c r="L111" s="60" t="s">
        <v>751</v>
      </c>
      <c r="M111" s="22">
        <v>39633</v>
      </c>
      <c r="N111" s="22">
        <v>40999</v>
      </c>
      <c r="O111" s="13">
        <v>42618</v>
      </c>
      <c r="P111" s="22">
        <v>39939</v>
      </c>
      <c r="Q111" s="52">
        <v>95198.78</v>
      </c>
      <c r="R111" s="25" t="str">
        <f>(Q111/Z111)</f>
        <v>0</v>
      </c>
      <c r="S111" s="52">
        <v>63465.85</v>
      </c>
      <c r="T111" s="52">
        <v>31732.93</v>
      </c>
      <c r="U111" s="52">
        <v>0</v>
      </c>
      <c r="V111" s="52">
        <v>0</v>
      </c>
      <c r="W111" s="52">
        <v>0</v>
      </c>
      <c r="X111" s="52" t="str">
        <f>SUM(Q111,S111,T111,U111,V111,W111)</f>
        <v>0</v>
      </c>
      <c r="Y111" s="52">
        <v>377820.13</v>
      </c>
      <c r="Z111" s="52">
        <v>543993</v>
      </c>
      <c r="AA111" s="7" t="s">
        <v>752</v>
      </c>
      <c r="AB111" s="8"/>
    </row>
    <row r="112" spans="1:28" customHeight="1" ht="409.5">
      <c r="A112" s="7" t="s">
        <v>30</v>
      </c>
      <c r="B112" s="19" t="s">
        <v>40</v>
      </c>
      <c r="C112" s="20" t="s">
        <v>753</v>
      </c>
      <c r="D112" s="30" t="s">
        <v>754</v>
      </c>
      <c r="E112" s="20" t="s">
        <v>755</v>
      </c>
      <c r="F112" s="21" t="s">
        <v>43</v>
      </c>
      <c r="G112" s="8" t="s">
        <v>34</v>
      </c>
      <c r="H112" s="19" t="s">
        <v>23</v>
      </c>
      <c r="I112" s="7" t="s">
        <v>756</v>
      </c>
      <c r="J112" s="19" t="s">
        <v>757</v>
      </c>
      <c r="K112" s="9" t="s">
        <v>758</v>
      </c>
      <c r="L112" s="60" t="s">
        <v>759</v>
      </c>
      <c r="M112" s="22">
        <v>39643</v>
      </c>
      <c r="N112" s="22">
        <v>40368</v>
      </c>
      <c r="O112" s="13">
        <v>42618</v>
      </c>
      <c r="P112" s="22">
        <v>39975</v>
      </c>
      <c r="Q112" s="52">
        <v>11240.43</v>
      </c>
      <c r="R112" s="25" t="str">
        <f>(Q112/Z112)</f>
        <v>0</v>
      </c>
      <c r="S112" s="52">
        <v>7493.62</v>
      </c>
      <c r="T112" s="52">
        <v>0</v>
      </c>
      <c r="U112" s="52">
        <v>0</v>
      </c>
      <c r="V112" s="52">
        <v>3746.81</v>
      </c>
      <c r="W112" s="52">
        <v>0</v>
      </c>
      <c r="X112" s="52" t="str">
        <f>SUM(Q112,S112,T112,U112,V112,W112)</f>
        <v>0</v>
      </c>
      <c r="Y112" s="52">
        <v>44090.73</v>
      </c>
      <c r="Z112" s="52">
        <v>66571.59</v>
      </c>
      <c r="AA112" s="7" t="s">
        <v>760</v>
      </c>
      <c r="AB112" s="8"/>
    </row>
    <row r="113" spans="1:28" customHeight="1" ht="409.5">
      <c r="A113" s="18" t="s">
        <v>30</v>
      </c>
      <c r="B113" s="19" t="s">
        <v>40</v>
      </c>
      <c r="C113" s="20" t="s">
        <v>761</v>
      </c>
      <c r="D113" s="20" t="s">
        <v>761</v>
      </c>
      <c r="E113" s="20" t="s">
        <v>762</v>
      </c>
      <c r="F113" s="21" t="s">
        <v>43</v>
      </c>
      <c r="G113" s="7" t="s">
        <v>34</v>
      </c>
      <c r="H113" s="19" t="s">
        <v>23</v>
      </c>
      <c r="I113" s="7" t="s">
        <v>763</v>
      </c>
      <c r="J113" s="19" t="s">
        <v>155</v>
      </c>
      <c r="K113" s="9" t="s">
        <v>43</v>
      </c>
      <c r="L113" s="60" t="s">
        <v>764</v>
      </c>
      <c r="M113" s="22">
        <v>39682</v>
      </c>
      <c r="N113" s="22">
        <v>40725</v>
      </c>
      <c r="O113" s="13">
        <v>42618</v>
      </c>
      <c r="P113" s="22">
        <v>40002</v>
      </c>
      <c r="Q113" s="52">
        <v>15000</v>
      </c>
      <c r="R113" s="25" t="str">
        <f>(Q113/Z113)</f>
        <v>0</v>
      </c>
      <c r="S113" s="52">
        <v>10000</v>
      </c>
      <c r="T113" s="52">
        <v>0</v>
      </c>
      <c r="U113" s="52">
        <v>0</v>
      </c>
      <c r="V113" s="52">
        <v>5000</v>
      </c>
      <c r="W113" s="52">
        <v>0</v>
      </c>
      <c r="X113" s="52" t="str">
        <f>SUM(Q113,S113,T113,U113,V113,W113)</f>
        <v>0</v>
      </c>
      <c r="Y113" s="52">
        <v>70409.8</v>
      </c>
      <c r="Z113" s="52">
        <v>100409.71</v>
      </c>
      <c r="AA113" s="7" t="s">
        <v>765</v>
      </c>
      <c r="AB113" s="8"/>
    </row>
    <row r="114" spans="1:28" customHeight="1" ht="330">
      <c r="A114" s="7" t="s">
        <v>30</v>
      </c>
      <c r="B114" s="19" t="s">
        <v>40</v>
      </c>
      <c r="C114" s="20" t="s">
        <v>766</v>
      </c>
      <c r="D114" s="30" t="s">
        <v>767</v>
      </c>
      <c r="E114" s="20" t="s">
        <v>768</v>
      </c>
      <c r="F114" s="21" t="s">
        <v>43</v>
      </c>
      <c r="G114" s="8" t="s">
        <v>34</v>
      </c>
      <c r="H114" s="19" t="s">
        <v>21</v>
      </c>
      <c r="I114" s="31" t="s">
        <v>769</v>
      </c>
      <c r="J114" s="19" t="s">
        <v>770</v>
      </c>
      <c r="K114" s="9" t="s">
        <v>771</v>
      </c>
      <c r="L114" s="60" t="s">
        <v>772</v>
      </c>
      <c r="M114" s="22">
        <v>39645</v>
      </c>
      <c r="N114" s="22">
        <v>40766</v>
      </c>
      <c r="O114" s="13">
        <v>42618</v>
      </c>
      <c r="P114" s="22">
        <v>39995</v>
      </c>
      <c r="Q114" s="52">
        <v>7854.29</v>
      </c>
      <c r="R114" s="25" t="str">
        <f>(Q114/Z114)</f>
        <v>0</v>
      </c>
      <c r="S114" s="52">
        <v>5236.15</v>
      </c>
      <c r="T114" s="52">
        <v>2618.08</v>
      </c>
      <c r="U114" s="52">
        <v>0</v>
      </c>
      <c r="V114" s="52">
        <v>0</v>
      </c>
      <c r="W114" s="52">
        <v>0</v>
      </c>
      <c r="X114" s="52" t="str">
        <f>SUM(Q114,S114,T114,U114,V114,W114)</f>
        <v>0</v>
      </c>
      <c r="Y114" s="52">
        <v>29173.29</v>
      </c>
      <c r="Z114" s="52">
        <v>44881.4</v>
      </c>
      <c r="AA114" s="7" t="s">
        <v>773</v>
      </c>
      <c r="AB114" s="8"/>
    </row>
    <row r="115" spans="1:28" customHeight="1" ht="409.5">
      <c r="A115" s="18" t="s">
        <v>30</v>
      </c>
      <c r="B115" s="19" t="s">
        <v>40</v>
      </c>
      <c r="C115" s="20" t="s">
        <v>774</v>
      </c>
      <c r="D115" s="63" t="s">
        <v>775</v>
      </c>
      <c r="E115" s="20" t="s">
        <v>776</v>
      </c>
      <c r="F115" s="21" t="s">
        <v>43</v>
      </c>
      <c r="G115" s="7" t="s">
        <v>34</v>
      </c>
      <c r="H115" s="19" t="s">
        <v>21</v>
      </c>
      <c r="I115" s="7" t="s">
        <v>777</v>
      </c>
      <c r="J115" s="19" t="s">
        <v>778</v>
      </c>
      <c r="K115" s="9" t="s">
        <v>779</v>
      </c>
      <c r="L115" s="60" t="s">
        <v>780</v>
      </c>
      <c r="M115" s="22">
        <v>39652</v>
      </c>
      <c r="N115" s="22">
        <v>40162</v>
      </c>
      <c r="O115" s="13">
        <v>42618</v>
      </c>
      <c r="P115" s="22">
        <v>40042</v>
      </c>
      <c r="Q115" s="52">
        <v>53422</v>
      </c>
      <c r="R115" s="25" t="str">
        <f>(Q115/Z115)</f>
        <v>0</v>
      </c>
      <c r="S115" s="52">
        <v>35614.67</v>
      </c>
      <c r="T115" s="52">
        <v>17807.33</v>
      </c>
      <c r="U115" s="52">
        <v>0</v>
      </c>
      <c r="V115" s="52">
        <v>0</v>
      </c>
      <c r="W115" s="52">
        <v>0</v>
      </c>
      <c r="X115" s="52" t="str">
        <f>SUM(Q115,S115,T115,U115,V115,W115)</f>
        <v>0</v>
      </c>
      <c r="Y115" s="52">
        <v>249869.63</v>
      </c>
      <c r="Z115" s="52">
        <v>356713.63</v>
      </c>
      <c r="AA115" s="7" t="s">
        <v>781</v>
      </c>
      <c r="AB115" s="8"/>
    </row>
    <row r="116" spans="1:28" customHeight="1" ht="409.5">
      <c r="A116" s="7" t="s">
        <v>30</v>
      </c>
      <c r="B116" s="19" t="s">
        <v>40</v>
      </c>
      <c r="C116" s="20" t="s">
        <v>782</v>
      </c>
      <c r="D116" s="30" t="s">
        <v>783</v>
      </c>
      <c r="E116" s="20" t="s">
        <v>784</v>
      </c>
      <c r="F116" s="21" t="s">
        <v>43</v>
      </c>
      <c r="G116" s="8" t="s">
        <v>34</v>
      </c>
      <c r="H116" s="19" t="s">
        <v>21</v>
      </c>
      <c r="I116" s="7" t="s">
        <v>785</v>
      </c>
      <c r="J116" s="19" t="s">
        <v>786</v>
      </c>
      <c r="K116" s="9" t="s">
        <v>787</v>
      </c>
      <c r="L116" s="60" t="s">
        <v>788</v>
      </c>
      <c r="M116" s="22">
        <v>39678</v>
      </c>
      <c r="N116" s="22">
        <v>40773</v>
      </c>
      <c r="O116" s="13">
        <v>42618</v>
      </c>
      <c r="P116" s="22">
        <v>40042</v>
      </c>
      <c r="Q116" s="52">
        <v>125000</v>
      </c>
      <c r="R116" s="25" t="str">
        <f>(Q116/Z116)</f>
        <v>0</v>
      </c>
      <c r="S116" s="52">
        <v>83333.33</v>
      </c>
      <c r="T116" s="52">
        <v>41666.67</v>
      </c>
      <c r="U116" s="52">
        <v>0</v>
      </c>
      <c r="V116" s="52">
        <v>0</v>
      </c>
      <c r="W116" s="52">
        <v>0</v>
      </c>
      <c r="X116" s="52" t="str">
        <f>SUM(Q116,S116,T116,U116,V116,W116)</f>
        <v>0</v>
      </c>
      <c r="Y116" s="52">
        <v>797135.31</v>
      </c>
      <c r="Z116" s="52">
        <v>1047135.23</v>
      </c>
      <c r="AA116" s="7" t="s">
        <v>789</v>
      </c>
      <c r="AB116" s="8"/>
    </row>
    <row r="117" spans="1:28" customHeight="1" ht="409.5">
      <c r="A117" s="18" t="s">
        <v>30</v>
      </c>
      <c r="B117" s="19" t="s">
        <v>40</v>
      </c>
      <c r="C117" s="20" t="s">
        <v>790</v>
      </c>
      <c r="D117" s="30" t="s">
        <v>791</v>
      </c>
      <c r="E117" s="20" t="s">
        <v>792</v>
      </c>
      <c r="F117" s="21" t="s">
        <v>43</v>
      </c>
      <c r="G117" s="7" t="s">
        <v>34</v>
      </c>
      <c r="H117" s="19" t="s">
        <v>21</v>
      </c>
      <c r="I117" s="7" t="s">
        <v>793</v>
      </c>
      <c r="J117" s="19" t="s">
        <v>521</v>
      </c>
      <c r="K117" s="9" t="s">
        <v>794</v>
      </c>
      <c r="L117" s="60" t="s">
        <v>795</v>
      </c>
      <c r="M117" s="22">
        <v>39701</v>
      </c>
      <c r="N117" s="22">
        <v>40086</v>
      </c>
      <c r="O117" s="13">
        <v>42618</v>
      </c>
      <c r="P117" s="22">
        <v>40002</v>
      </c>
      <c r="Q117" s="52">
        <v>12500</v>
      </c>
      <c r="R117" s="25" t="str">
        <f>(Q117/Z117)</f>
        <v>0</v>
      </c>
      <c r="S117" s="52">
        <v>8333.33</v>
      </c>
      <c r="T117" s="52">
        <v>4166.67</v>
      </c>
      <c r="U117" s="52">
        <v>0</v>
      </c>
      <c r="V117" s="52">
        <v>0</v>
      </c>
      <c r="W117" s="52">
        <v>0</v>
      </c>
      <c r="X117" s="52" t="str">
        <f>SUM(Q117,S117,T117,U117,V117,W117)</f>
        <v>0</v>
      </c>
      <c r="Y117" s="52">
        <v>56249.92</v>
      </c>
      <c r="Z117" s="52">
        <v>81249.91</v>
      </c>
      <c r="AA117" s="7" t="s">
        <v>796</v>
      </c>
      <c r="AB117" s="8"/>
    </row>
    <row r="118" spans="1:28" customHeight="1" ht="195">
      <c r="A118" s="7" t="s">
        <v>30</v>
      </c>
      <c r="B118" s="19" t="s">
        <v>40</v>
      </c>
      <c r="C118" s="20" t="s">
        <v>797</v>
      </c>
      <c r="D118" s="30" t="s">
        <v>798</v>
      </c>
      <c r="E118" s="20" t="s">
        <v>799</v>
      </c>
      <c r="F118" s="21" t="s">
        <v>43</v>
      </c>
      <c r="G118" s="8" t="s">
        <v>34</v>
      </c>
      <c r="H118" s="19" t="s">
        <v>21</v>
      </c>
      <c r="I118" s="7" t="s">
        <v>800</v>
      </c>
      <c r="J118" s="19" t="s">
        <v>280</v>
      </c>
      <c r="K118" s="9" t="s">
        <v>801</v>
      </c>
      <c r="L118" s="8" t="s">
        <v>802</v>
      </c>
      <c r="M118" s="22">
        <v>39692</v>
      </c>
      <c r="N118" s="22">
        <v>40422</v>
      </c>
      <c r="O118" s="13">
        <v>42618</v>
      </c>
      <c r="P118" s="22">
        <v>39968</v>
      </c>
      <c r="Q118" s="56">
        <v>71864.22</v>
      </c>
      <c r="R118" s="48" t="str">
        <f>(Q118/Z118)</f>
        <v>0</v>
      </c>
      <c r="S118" s="56">
        <v>47909.51</v>
      </c>
      <c r="T118" s="56">
        <v>23954.57</v>
      </c>
      <c r="U118" s="56">
        <v>0</v>
      </c>
      <c r="V118" s="56">
        <v>0</v>
      </c>
      <c r="W118" s="56">
        <v>0</v>
      </c>
      <c r="X118" s="56" t="str">
        <f>SUM(Q118,S118,T118,U118,V118,W118)</f>
        <v>0</v>
      </c>
      <c r="Y118" s="56">
        <v>266925.02</v>
      </c>
      <c r="Z118" s="57">
        <v>410652.58</v>
      </c>
      <c r="AA118" s="7" t="s">
        <v>803</v>
      </c>
      <c r="AB118" s="8"/>
    </row>
    <row r="119" spans="1:28" customHeight="1" ht="405">
      <c r="A119" s="18" t="s">
        <v>30</v>
      </c>
      <c r="B119" s="19" t="s">
        <v>40</v>
      </c>
      <c r="C119" s="20" t="s">
        <v>804</v>
      </c>
      <c r="D119" s="20" t="s">
        <v>804</v>
      </c>
      <c r="E119" s="20" t="s">
        <v>805</v>
      </c>
      <c r="F119" s="21" t="s">
        <v>43</v>
      </c>
      <c r="G119" s="7" t="s">
        <v>34</v>
      </c>
      <c r="H119" s="19" t="s">
        <v>21</v>
      </c>
      <c r="I119" s="7" t="s">
        <v>806</v>
      </c>
      <c r="J119" s="19" t="s">
        <v>148</v>
      </c>
      <c r="K119" s="9" t="s">
        <v>807</v>
      </c>
      <c r="L119" s="60" t="s">
        <v>808</v>
      </c>
      <c r="M119" s="22">
        <v>39644</v>
      </c>
      <c r="N119" s="22">
        <v>41455</v>
      </c>
      <c r="O119" s="13">
        <v>42618</v>
      </c>
      <c r="P119" s="22">
        <v>39820</v>
      </c>
      <c r="Q119" s="52">
        <v>1923264</v>
      </c>
      <c r="R119" s="25" t="str">
        <f>(Q119/Z119)</f>
        <v>0</v>
      </c>
      <c r="S119" s="52">
        <v>589931</v>
      </c>
      <c r="T119" s="52">
        <v>294965</v>
      </c>
      <c r="U119" s="52">
        <v>0</v>
      </c>
      <c r="V119" s="52">
        <v>0</v>
      </c>
      <c r="W119" s="52">
        <v>2037680.57</v>
      </c>
      <c r="X119" s="52" t="str">
        <f>SUM(Q119,S119,T119,U119,V119,W119)</f>
        <v>0</v>
      </c>
      <c r="Y119" s="52">
        <v>0</v>
      </c>
      <c r="Z119" s="52">
        <v>4845840.67</v>
      </c>
      <c r="AA119" s="7" t="s">
        <v>809</v>
      </c>
      <c r="AB119" s="8"/>
    </row>
    <row r="120" spans="1:28" customHeight="1" ht="409.5">
      <c r="A120" s="7" t="s">
        <v>30</v>
      </c>
      <c r="B120" s="19" t="s">
        <v>40</v>
      </c>
      <c r="C120" s="20" t="s">
        <v>810</v>
      </c>
      <c r="D120" s="20" t="s">
        <v>810</v>
      </c>
      <c r="E120" s="20" t="s">
        <v>811</v>
      </c>
      <c r="F120" s="21" t="s">
        <v>43</v>
      </c>
      <c r="G120" s="8" t="s">
        <v>34</v>
      </c>
      <c r="H120" s="19" t="s">
        <v>21</v>
      </c>
      <c r="I120" s="7" t="s">
        <v>812</v>
      </c>
      <c r="J120" s="19" t="s">
        <v>117</v>
      </c>
      <c r="K120" s="9" t="s">
        <v>813</v>
      </c>
      <c r="L120" s="60" t="s">
        <v>814</v>
      </c>
      <c r="M120" s="22">
        <v>40023</v>
      </c>
      <c r="N120" s="22">
        <v>40482</v>
      </c>
      <c r="O120" s="13">
        <v>42618</v>
      </c>
      <c r="P120" s="22">
        <v>40038</v>
      </c>
      <c r="Q120" s="52">
        <v>79115</v>
      </c>
      <c r="R120" s="25" t="str">
        <f>(Q120/Z120)</f>
        <v>0</v>
      </c>
      <c r="S120" s="52">
        <v>52743.33</v>
      </c>
      <c r="T120" s="52">
        <v>26371.67</v>
      </c>
      <c r="U120" s="52">
        <v>0</v>
      </c>
      <c r="V120" s="52">
        <v>0</v>
      </c>
      <c r="W120" s="52">
        <v>0</v>
      </c>
      <c r="X120" s="52" t="str">
        <f>SUM(Q120,S120,T120,U120,V120,W120)</f>
        <v>0</v>
      </c>
      <c r="Y120" s="52">
        <v>334911.7</v>
      </c>
      <c r="Z120" s="52">
        <v>493141.7</v>
      </c>
      <c r="AA120" s="7" t="s">
        <v>815</v>
      </c>
      <c r="AB120" s="8"/>
    </row>
    <row r="121" spans="1:28" customHeight="1" ht="409.5">
      <c r="A121" s="18" t="s">
        <v>30</v>
      </c>
      <c r="B121" s="19" t="s">
        <v>40</v>
      </c>
      <c r="C121" s="30" t="s">
        <v>816</v>
      </c>
      <c r="D121" s="20" t="s">
        <v>816</v>
      </c>
      <c r="E121" s="20" t="s">
        <v>817</v>
      </c>
      <c r="F121" s="21" t="s">
        <v>43</v>
      </c>
      <c r="G121" s="7" t="s">
        <v>34</v>
      </c>
      <c r="H121" s="19" t="s">
        <v>21</v>
      </c>
      <c r="I121" s="7" t="s">
        <v>818</v>
      </c>
      <c r="J121" s="19" t="s">
        <v>148</v>
      </c>
      <c r="K121" s="9" t="s">
        <v>43</v>
      </c>
      <c r="L121" s="60" t="s">
        <v>819</v>
      </c>
      <c r="M121" s="22">
        <v>39714</v>
      </c>
      <c r="N121" s="22">
        <v>40602</v>
      </c>
      <c r="O121" s="13">
        <v>42618</v>
      </c>
      <c r="P121" s="22">
        <v>39968</v>
      </c>
      <c r="Q121" s="52">
        <v>108843</v>
      </c>
      <c r="R121" s="25" t="str">
        <f>(Q121/Z121)</f>
        <v>0</v>
      </c>
      <c r="S121" s="52">
        <v>72562</v>
      </c>
      <c r="T121" s="52">
        <v>36281</v>
      </c>
      <c r="U121" s="52">
        <v>0</v>
      </c>
      <c r="V121" s="52">
        <v>0</v>
      </c>
      <c r="W121" s="52">
        <v>0</v>
      </c>
      <c r="X121" s="52" t="str">
        <f>SUM(Q121,S121,T121,U121,V121,W121)</f>
        <v>0</v>
      </c>
      <c r="Y121" s="52">
        <v>409134.34</v>
      </c>
      <c r="Z121" s="52">
        <v>626820.34</v>
      </c>
      <c r="AA121" s="7" t="s">
        <v>820</v>
      </c>
      <c r="AB121" s="8"/>
    </row>
    <row r="122" spans="1:28" customHeight="1" ht="409.5">
      <c r="A122" s="7" t="s">
        <v>30</v>
      </c>
      <c r="B122" s="19" t="s">
        <v>40</v>
      </c>
      <c r="C122" s="20" t="s">
        <v>821</v>
      </c>
      <c r="D122" s="30" t="s">
        <v>822</v>
      </c>
      <c r="E122" s="20" t="s">
        <v>823</v>
      </c>
      <c r="F122" s="21" t="s">
        <v>43</v>
      </c>
      <c r="G122" s="8" t="s">
        <v>34</v>
      </c>
      <c r="H122" s="19" t="s">
        <v>21</v>
      </c>
      <c r="I122" s="7" t="s">
        <v>824</v>
      </c>
      <c r="J122" s="19" t="s">
        <v>825</v>
      </c>
      <c r="K122" s="9" t="s">
        <v>826</v>
      </c>
      <c r="L122" s="60" t="s">
        <v>827</v>
      </c>
      <c r="M122" s="22">
        <v>39658</v>
      </c>
      <c r="N122" s="22">
        <v>40390</v>
      </c>
      <c r="O122" s="13">
        <v>42618</v>
      </c>
      <c r="P122" s="22">
        <v>39975</v>
      </c>
      <c r="Q122" s="52">
        <v>13903.37</v>
      </c>
      <c r="R122" s="25" t="str">
        <f>(Q122/Z122)</f>
        <v>0</v>
      </c>
      <c r="S122" s="52">
        <v>9268.9</v>
      </c>
      <c r="T122" s="52">
        <v>4634.44</v>
      </c>
      <c r="U122" s="52">
        <v>0</v>
      </c>
      <c r="V122" s="52">
        <v>0</v>
      </c>
      <c r="W122" s="52">
        <v>0</v>
      </c>
      <c r="X122" s="52" t="str">
        <f>SUM(Q122,S122,T122,U122,V122,W122)</f>
        <v>0</v>
      </c>
      <c r="Y122" s="52">
        <v>51641.06</v>
      </c>
      <c r="Z122" s="52">
        <v>79447.76</v>
      </c>
      <c r="AA122" s="7" t="s">
        <v>828</v>
      </c>
      <c r="AB122" s="8"/>
    </row>
    <row r="123" spans="1:28" customHeight="1" ht="409.5">
      <c r="A123" s="18" t="s">
        <v>30</v>
      </c>
      <c r="B123" s="19" t="s">
        <v>40</v>
      </c>
      <c r="C123" s="20" t="s">
        <v>829</v>
      </c>
      <c r="D123" s="20" t="s">
        <v>829</v>
      </c>
      <c r="E123" s="20" t="s">
        <v>461</v>
      </c>
      <c r="F123" s="21" t="s">
        <v>43</v>
      </c>
      <c r="G123" s="7" t="s">
        <v>34</v>
      </c>
      <c r="H123" s="19" t="s">
        <v>21</v>
      </c>
      <c r="I123" s="7" t="s">
        <v>457</v>
      </c>
      <c r="J123" s="19" t="s">
        <v>148</v>
      </c>
      <c r="K123" s="9" t="s">
        <v>43</v>
      </c>
      <c r="L123" s="60" t="s">
        <v>830</v>
      </c>
      <c r="M123" s="22">
        <v>39668</v>
      </c>
      <c r="N123" s="22">
        <v>40178</v>
      </c>
      <c r="O123" s="13">
        <v>42618</v>
      </c>
      <c r="P123" s="22">
        <v>39995</v>
      </c>
      <c r="Q123" s="52">
        <v>125000</v>
      </c>
      <c r="R123" s="25" t="str">
        <f>(Q123/Z123)</f>
        <v>0</v>
      </c>
      <c r="S123" s="52">
        <v>83333.33</v>
      </c>
      <c r="T123" s="52">
        <v>41666.67</v>
      </c>
      <c r="U123" s="52">
        <v>0</v>
      </c>
      <c r="V123" s="52">
        <v>0</v>
      </c>
      <c r="W123" s="52">
        <v>0</v>
      </c>
      <c r="X123" s="52" t="str">
        <f>SUM(Q123,S123,T123,U123,V123,W123)</f>
        <v>0</v>
      </c>
      <c r="Y123" s="52">
        <v>661656.41</v>
      </c>
      <c r="Z123" s="52">
        <v>911655.99</v>
      </c>
      <c r="AA123" s="7" t="s">
        <v>831</v>
      </c>
      <c r="AB123" s="8"/>
    </row>
    <row r="124" spans="1:28" customHeight="1" ht="409.5">
      <c r="A124" s="7" t="s">
        <v>30</v>
      </c>
      <c r="B124" s="19" t="s">
        <v>40</v>
      </c>
      <c r="C124" s="20" t="s">
        <v>832</v>
      </c>
      <c r="D124" s="20" t="s">
        <v>832</v>
      </c>
      <c r="E124" s="20" t="s">
        <v>833</v>
      </c>
      <c r="F124" s="21" t="s">
        <v>43</v>
      </c>
      <c r="G124" s="8" t="s">
        <v>34</v>
      </c>
      <c r="H124" s="19" t="s">
        <v>21</v>
      </c>
      <c r="I124" s="7" t="s">
        <v>834</v>
      </c>
      <c r="J124" s="19" t="s">
        <v>835</v>
      </c>
      <c r="K124" s="9" t="s">
        <v>836</v>
      </c>
      <c r="L124" s="60" t="s">
        <v>837</v>
      </c>
      <c r="M124" s="22">
        <v>39679</v>
      </c>
      <c r="N124" s="22">
        <v>40086</v>
      </c>
      <c r="O124" s="13">
        <v>42618</v>
      </c>
      <c r="P124" s="22">
        <v>40038</v>
      </c>
      <c r="Q124" s="52">
        <v>8270.24</v>
      </c>
      <c r="R124" s="25" t="str">
        <f>(Q124/Z124)</f>
        <v>0</v>
      </c>
      <c r="S124" s="52">
        <v>5513.5</v>
      </c>
      <c r="T124" s="52">
        <v>2756.75</v>
      </c>
      <c r="U124" s="52">
        <v>0</v>
      </c>
      <c r="V124" s="52">
        <v>0</v>
      </c>
      <c r="W124" s="52">
        <v>0</v>
      </c>
      <c r="X124" s="52" t="str">
        <f>SUM(Q124,S124,T124,U124,V124,W124)</f>
        <v>0</v>
      </c>
      <c r="Y124" s="52">
        <v>30718.04</v>
      </c>
      <c r="Z124" s="52">
        <v>47258.52</v>
      </c>
      <c r="AA124" s="7" t="s">
        <v>838</v>
      </c>
      <c r="AB124" s="8"/>
    </row>
    <row r="125" spans="1:28" customHeight="1" ht="315">
      <c r="A125" s="18" t="s">
        <v>30</v>
      </c>
      <c r="B125" s="19" t="s">
        <v>40</v>
      </c>
      <c r="C125" s="20" t="s">
        <v>839</v>
      </c>
      <c r="D125" s="20" t="s">
        <v>839</v>
      </c>
      <c r="E125" s="20" t="s">
        <v>840</v>
      </c>
      <c r="F125" s="21" t="s">
        <v>43</v>
      </c>
      <c r="G125" s="7" t="s">
        <v>34</v>
      </c>
      <c r="H125" s="19" t="s">
        <v>21</v>
      </c>
      <c r="I125" s="7" t="s">
        <v>841</v>
      </c>
      <c r="J125" s="19" t="s">
        <v>148</v>
      </c>
      <c r="K125" s="9" t="s">
        <v>842</v>
      </c>
      <c r="L125" s="60" t="s">
        <v>843</v>
      </c>
      <c r="M125" s="22">
        <v>39721</v>
      </c>
      <c r="N125" s="22">
        <v>40359</v>
      </c>
      <c r="O125" s="13">
        <v>42618</v>
      </c>
      <c r="P125" s="22">
        <v>39939</v>
      </c>
      <c r="Q125" s="52">
        <v>61243.45</v>
      </c>
      <c r="R125" s="25" t="str">
        <f>(Q125/Z125)</f>
        <v>0</v>
      </c>
      <c r="S125" s="52">
        <v>40828.94</v>
      </c>
      <c r="T125" s="52">
        <v>20414.41</v>
      </c>
      <c r="U125" s="52">
        <v>0</v>
      </c>
      <c r="V125" s="52">
        <v>0</v>
      </c>
      <c r="W125" s="52">
        <v>0</v>
      </c>
      <c r="X125" s="52" t="str">
        <f>SUM(Q125,S125,T125,U125,V125,W125)</f>
        <v>0</v>
      </c>
      <c r="Y125" s="52">
        <v>227475.81</v>
      </c>
      <c r="Z125" s="52">
        <v>349962.31</v>
      </c>
      <c r="AA125" s="7" t="s">
        <v>844</v>
      </c>
      <c r="AB125" s="8"/>
    </row>
    <row r="126" spans="1:28" customHeight="1" ht="409.5">
      <c r="A126" s="7" t="s">
        <v>30</v>
      </c>
      <c r="B126" s="19" t="s">
        <v>40</v>
      </c>
      <c r="C126" s="20" t="s">
        <v>845</v>
      </c>
      <c r="D126" s="30" t="s">
        <v>846</v>
      </c>
      <c r="E126" s="20" t="s">
        <v>847</v>
      </c>
      <c r="F126" s="21" t="s">
        <v>43</v>
      </c>
      <c r="G126" s="8" t="s">
        <v>34</v>
      </c>
      <c r="H126" s="19" t="s">
        <v>21</v>
      </c>
      <c r="I126" s="7" t="s">
        <v>848</v>
      </c>
      <c r="J126" s="19" t="s">
        <v>849</v>
      </c>
      <c r="K126" s="9" t="s">
        <v>850</v>
      </c>
      <c r="L126" s="60" t="s">
        <v>851</v>
      </c>
      <c r="M126" s="22">
        <v>39672</v>
      </c>
      <c r="N126" s="22">
        <v>40602</v>
      </c>
      <c r="O126" s="13">
        <v>42618</v>
      </c>
      <c r="P126" s="22">
        <v>39968</v>
      </c>
      <c r="Q126" s="52">
        <v>93769</v>
      </c>
      <c r="R126" s="25" t="str">
        <f>(Q126/Z126)</f>
        <v>0</v>
      </c>
      <c r="S126" s="52">
        <v>62512.67</v>
      </c>
      <c r="T126" s="52">
        <v>31256.33</v>
      </c>
      <c r="U126" s="52">
        <v>0</v>
      </c>
      <c r="V126" s="52">
        <v>0</v>
      </c>
      <c r="W126" s="52">
        <v>0</v>
      </c>
      <c r="X126" s="52" t="str">
        <f>SUM(Q126,S126,T126,U126,V126,W126)</f>
        <v>0</v>
      </c>
      <c r="Y126" s="52">
        <v>375317.87</v>
      </c>
      <c r="Z126" s="52">
        <v>562855.87</v>
      </c>
      <c r="AA126" s="7" t="s">
        <v>852</v>
      </c>
      <c r="AB126" s="8"/>
    </row>
    <row r="127" spans="1:28" customHeight="1" ht="405">
      <c r="A127" s="18" t="s">
        <v>30</v>
      </c>
      <c r="B127" s="19" t="s">
        <v>40</v>
      </c>
      <c r="C127" s="20" t="s">
        <v>853</v>
      </c>
      <c r="D127" s="30" t="s">
        <v>854</v>
      </c>
      <c r="E127" s="20" t="s">
        <v>855</v>
      </c>
      <c r="F127" s="21" t="s">
        <v>43</v>
      </c>
      <c r="G127" s="7" t="s">
        <v>34</v>
      </c>
      <c r="H127" s="19" t="s">
        <v>23</v>
      </c>
      <c r="I127" s="7" t="s">
        <v>856</v>
      </c>
      <c r="J127" s="19" t="s">
        <v>45</v>
      </c>
      <c r="K127" s="9" t="s">
        <v>857</v>
      </c>
      <c r="L127" s="60" t="s">
        <v>858</v>
      </c>
      <c r="M127" s="22">
        <v>39654</v>
      </c>
      <c r="N127" s="22">
        <v>40178</v>
      </c>
      <c r="O127" s="13">
        <v>42618</v>
      </c>
      <c r="P127" s="22">
        <v>39968</v>
      </c>
      <c r="Q127" s="52">
        <v>14331.34</v>
      </c>
      <c r="R127" s="25" t="str">
        <f>(Q127/Z127)</f>
        <v>0</v>
      </c>
      <c r="S127" s="52">
        <v>9554.19</v>
      </c>
      <c r="T127" s="52">
        <v>0</v>
      </c>
      <c r="U127" s="52">
        <v>0</v>
      </c>
      <c r="V127" s="52">
        <v>4777.12</v>
      </c>
      <c r="W127" s="52">
        <v>0</v>
      </c>
      <c r="X127" s="52" t="str">
        <f>SUM(Q127,S127,T127,U127,V127,W127)</f>
        <v>0</v>
      </c>
      <c r="Y127" s="52">
        <v>53230.67</v>
      </c>
      <c r="Z127" s="52">
        <v>562855.87</v>
      </c>
      <c r="AA127" s="7" t="s">
        <v>859</v>
      </c>
      <c r="AB127" s="8"/>
    </row>
    <row r="128" spans="1:28" customHeight="1" ht="285">
      <c r="A128" s="7" t="s">
        <v>30</v>
      </c>
      <c r="B128" s="19" t="s">
        <v>40</v>
      </c>
      <c r="C128" s="20" t="s">
        <v>860</v>
      </c>
      <c r="D128" s="20" t="s">
        <v>860</v>
      </c>
      <c r="E128" s="20" t="s">
        <v>861</v>
      </c>
      <c r="F128" s="21" t="s">
        <v>43</v>
      </c>
      <c r="G128" s="8" t="s">
        <v>34</v>
      </c>
      <c r="H128" s="19" t="s">
        <v>21</v>
      </c>
      <c r="I128" s="7" t="s">
        <v>54</v>
      </c>
      <c r="J128" s="19" t="s">
        <v>55</v>
      </c>
      <c r="K128" s="9" t="s">
        <v>862</v>
      </c>
      <c r="L128" s="60" t="s">
        <v>863</v>
      </c>
      <c r="M128" s="22">
        <v>39689</v>
      </c>
      <c r="N128" s="22">
        <v>40421</v>
      </c>
      <c r="O128" s="13">
        <v>42618</v>
      </c>
      <c r="P128" s="22">
        <v>39996</v>
      </c>
      <c r="Q128" s="52">
        <v>7783.62</v>
      </c>
      <c r="R128" s="25" t="str">
        <f>(Q128/Z128)</f>
        <v>0</v>
      </c>
      <c r="S128" s="52">
        <v>5189.1</v>
      </c>
      <c r="T128" s="52">
        <v>2594.53</v>
      </c>
      <c r="U128" s="52">
        <v>0</v>
      </c>
      <c r="V128" s="52">
        <v>0</v>
      </c>
      <c r="W128" s="52">
        <v>0</v>
      </c>
      <c r="X128" s="52" t="str">
        <f>SUM(Q128,S128,T128,U128,V128,W128)</f>
        <v>0</v>
      </c>
      <c r="Y128" s="52">
        <v>28911.2</v>
      </c>
      <c r="Z128" s="52">
        <v>44478</v>
      </c>
      <c r="AA128" s="7" t="s">
        <v>864</v>
      </c>
      <c r="AB128" s="8"/>
    </row>
    <row r="129" spans="1:28" customHeight="1" ht="409.5">
      <c r="A129" s="18" t="s">
        <v>30</v>
      </c>
      <c r="B129" s="19" t="s">
        <v>85</v>
      </c>
      <c r="C129" s="20" t="s">
        <v>865</v>
      </c>
      <c r="D129" s="30" t="s">
        <v>866</v>
      </c>
      <c r="E129" s="20" t="s">
        <v>867</v>
      </c>
      <c r="F129" s="21" t="s">
        <v>43</v>
      </c>
      <c r="G129" s="7" t="s">
        <v>34</v>
      </c>
      <c r="H129" s="19" t="s">
        <v>21</v>
      </c>
      <c r="I129" s="7" t="s">
        <v>147</v>
      </c>
      <c r="J129" s="19" t="s">
        <v>148</v>
      </c>
      <c r="K129" s="9" t="s">
        <v>868</v>
      </c>
      <c r="L129" s="60" t="s">
        <v>869</v>
      </c>
      <c r="M129" s="22">
        <v>39752</v>
      </c>
      <c r="N129" s="22">
        <v>41791</v>
      </c>
      <c r="O129" s="13">
        <v>42618</v>
      </c>
      <c r="P129" s="22">
        <v>40077</v>
      </c>
      <c r="Q129" s="52">
        <v>2052255.83</v>
      </c>
      <c r="R129" s="25" t="str">
        <f>(Q129/Z129)</f>
        <v>0</v>
      </c>
      <c r="S129" s="52">
        <v>0</v>
      </c>
      <c r="T129" s="52">
        <v>0</v>
      </c>
      <c r="U129" s="52">
        <v>0</v>
      </c>
      <c r="V129" s="52">
        <v>0</v>
      </c>
      <c r="W129" s="52">
        <v>8273338.59</v>
      </c>
      <c r="X129" s="52" t="str">
        <f>SUM(Q129,S129,T129,U129,V129,W129)</f>
        <v>0</v>
      </c>
      <c r="Y129" s="52">
        <v>0</v>
      </c>
      <c r="Z129" s="52">
        <v>11109389.91</v>
      </c>
      <c r="AA129" s="7" t="s">
        <v>870</v>
      </c>
      <c r="AB129" s="8"/>
    </row>
    <row r="130" spans="1:28" customHeight="1" ht="409.5">
      <c r="A130" s="7" t="s">
        <v>30</v>
      </c>
      <c r="B130" s="19" t="s">
        <v>40</v>
      </c>
      <c r="C130" s="20" t="s">
        <v>871</v>
      </c>
      <c r="D130" s="30" t="s">
        <v>872</v>
      </c>
      <c r="E130" s="20" t="s">
        <v>873</v>
      </c>
      <c r="F130" s="21" t="s">
        <v>43</v>
      </c>
      <c r="G130" s="8" t="s">
        <v>34</v>
      </c>
      <c r="H130" s="19" t="s">
        <v>21</v>
      </c>
      <c r="I130" s="7" t="s">
        <v>874</v>
      </c>
      <c r="J130" s="19" t="s">
        <v>682</v>
      </c>
      <c r="K130" s="9" t="s">
        <v>43</v>
      </c>
      <c r="L130" s="60" t="s">
        <v>875</v>
      </c>
      <c r="M130" s="22">
        <v>39721</v>
      </c>
      <c r="N130" s="22">
        <v>40359</v>
      </c>
      <c r="O130" s="13">
        <v>42618</v>
      </c>
      <c r="P130" s="22">
        <v>40077</v>
      </c>
      <c r="Q130" s="52">
        <v>97710</v>
      </c>
      <c r="R130" s="25" t="str">
        <f>(Q130/Z130)</f>
        <v>0</v>
      </c>
      <c r="S130" s="52">
        <v>65140</v>
      </c>
      <c r="T130" s="52">
        <v>32570</v>
      </c>
      <c r="U130" s="52">
        <v>0</v>
      </c>
      <c r="V130" s="52">
        <v>0</v>
      </c>
      <c r="W130" s="52">
        <v>0</v>
      </c>
      <c r="X130" s="52" t="str">
        <f>SUM(Q130,S130,T130,U130,V130,W130)</f>
        <v>0</v>
      </c>
      <c r="Y130" s="52">
        <v>423097.59</v>
      </c>
      <c r="Z130" s="52">
        <v>618517.59</v>
      </c>
      <c r="AA130" s="7" t="s">
        <v>876</v>
      </c>
      <c r="AB130" s="8"/>
    </row>
    <row r="131" spans="1:28" customHeight="1" ht="409.5">
      <c r="A131" s="18" t="s">
        <v>30</v>
      </c>
      <c r="B131" s="19" t="s">
        <v>40</v>
      </c>
      <c r="C131" s="20" t="s">
        <v>877</v>
      </c>
      <c r="D131" s="30" t="s">
        <v>878</v>
      </c>
      <c r="E131" s="20" t="s">
        <v>879</v>
      </c>
      <c r="F131" s="21" t="s">
        <v>43</v>
      </c>
      <c r="G131" s="7" t="s">
        <v>34</v>
      </c>
      <c r="H131" s="19" t="s">
        <v>21</v>
      </c>
      <c r="I131" s="7" t="s">
        <v>880</v>
      </c>
      <c r="J131" s="19" t="s">
        <v>148</v>
      </c>
      <c r="K131" s="9" t="s">
        <v>881</v>
      </c>
      <c r="L131" s="60" t="s">
        <v>882</v>
      </c>
      <c r="M131" s="22">
        <v>39727</v>
      </c>
      <c r="N131" s="22">
        <v>40178</v>
      </c>
      <c r="O131" s="13">
        <v>42618</v>
      </c>
      <c r="P131" s="22">
        <v>39939</v>
      </c>
      <c r="Q131" s="56">
        <v>80966.9</v>
      </c>
      <c r="R131" s="48" t="str">
        <f>(Q131/Z131)</f>
        <v>0</v>
      </c>
      <c r="S131" s="56">
        <v>53978.02</v>
      </c>
      <c r="T131" s="57">
        <v>26988.98</v>
      </c>
      <c r="U131" s="56">
        <v>0</v>
      </c>
      <c r="V131" s="56">
        <v>0</v>
      </c>
      <c r="W131" s="56">
        <v>0</v>
      </c>
      <c r="X131" s="56" t="str">
        <f>SUM(Q131,S131,T131,U131,V131,W131)</f>
        <v>0</v>
      </c>
      <c r="Y131" s="56">
        <v>300734.08</v>
      </c>
      <c r="Z131" s="56">
        <v>462667.46</v>
      </c>
      <c r="AA131" s="7" t="s">
        <v>883</v>
      </c>
      <c r="AB131" s="8"/>
    </row>
    <row r="132" spans="1:28" customHeight="1" ht="45">
      <c r="A132" s="7" t="s">
        <v>30</v>
      </c>
      <c r="B132" s="19" t="s">
        <v>40</v>
      </c>
      <c r="C132" s="30" t="s">
        <v>884</v>
      </c>
      <c r="D132" s="20" t="s">
        <v>884</v>
      </c>
      <c r="E132" s="20" t="s">
        <v>885</v>
      </c>
      <c r="F132" s="21" t="s">
        <v>43</v>
      </c>
      <c r="G132" s="8" t="s">
        <v>34</v>
      </c>
      <c r="H132" s="19" t="s">
        <v>21</v>
      </c>
      <c r="I132" s="7" t="s">
        <v>886</v>
      </c>
      <c r="J132" s="19" t="s">
        <v>695</v>
      </c>
      <c r="K132" s="9" t="s">
        <v>887</v>
      </c>
      <c r="L132" s="7"/>
      <c r="M132" s="22">
        <v>39881</v>
      </c>
      <c r="N132" s="22">
        <v>41274</v>
      </c>
      <c r="O132" s="13">
        <v>42618</v>
      </c>
      <c r="P132" s="22">
        <v>40080</v>
      </c>
      <c r="Q132" s="52">
        <v>23004.76</v>
      </c>
      <c r="R132" s="25" t="str">
        <f>(Q132/Z132)</f>
        <v>0</v>
      </c>
      <c r="S132" s="52">
        <v>15336.54</v>
      </c>
      <c r="T132" s="52">
        <v>7668.27</v>
      </c>
      <c r="U132" s="52">
        <v>0</v>
      </c>
      <c r="V132" s="52">
        <v>0</v>
      </c>
      <c r="W132" s="52">
        <v>0</v>
      </c>
      <c r="X132" s="52" t="str">
        <f>SUM(Q132,S132,T132,U132,V132,W132)</f>
        <v>0</v>
      </c>
      <c r="Y132" s="52">
        <v>85446.25</v>
      </c>
      <c r="Z132" s="52">
        <v>131455.56</v>
      </c>
      <c r="AA132" s="7" t="s">
        <v>888</v>
      </c>
      <c r="AB132" s="8"/>
    </row>
    <row r="133" spans="1:28" customHeight="1" ht="409.5">
      <c r="A133" s="18" t="s">
        <v>30</v>
      </c>
      <c r="B133" s="19" t="s">
        <v>40</v>
      </c>
      <c r="C133" s="20" t="s">
        <v>889</v>
      </c>
      <c r="D133" s="30" t="s">
        <v>890</v>
      </c>
      <c r="E133" s="20" t="s">
        <v>891</v>
      </c>
      <c r="F133" s="21" t="s">
        <v>43</v>
      </c>
      <c r="G133" s="7" t="s">
        <v>34</v>
      </c>
      <c r="H133" s="19" t="s">
        <v>21</v>
      </c>
      <c r="I133" s="31" t="s">
        <v>892</v>
      </c>
      <c r="J133" s="19" t="s">
        <v>280</v>
      </c>
      <c r="K133" s="9" t="s">
        <v>43</v>
      </c>
      <c r="L133" s="60" t="s">
        <v>893</v>
      </c>
      <c r="M133" s="37">
        <v>39654</v>
      </c>
      <c r="N133" s="37">
        <v>40178</v>
      </c>
      <c r="O133" s="13">
        <v>42618</v>
      </c>
      <c r="P133" s="37">
        <v>39895</v>
      </c>
      <c r="Q133" s="52">
        <v>991.22</v>
      </c>
      <c r="R133" s="25" t="str">
        <f>(Q133/Z133)</f>
        <v>0</v>
      </c>
      <c r="S133" s="52">
        <v>660.81</v>
      </c>
      <c r="T133" s="52">
        <v>330.41</v>
      </c>
      <c r="U133" s="52">
        <v>0</v>
      </c>
      <c r="V133" s="52">
        <v>0</v>
      </c>
      <c r="W133" s="52">
        <v>0</v>
      </c>
      <c r="X133" s="52" t="str">
        <f>SUM(Q133,S133,T133,U133,V133,W133)</f>
        <v>0</v>
      </c>
      <c r="Y133" s="52">
        <v>3681.7</v>
      </c>
      <c r="Z133" s="52">
        <v>5664.08</v>
      </c>
      <c r="AA133" s="7" t="s">
        <v>894</v>
      </c>
      <c r="AB133" s="8"/>
    </row>
    <row r="134" spans="1:28" customHeight="1" ht="210">
      <c r="A134" s="7" t="s">
        <v>30</v>
      </c>
      <c r="B134" s="19" t="s">
        <v>40</v>
      </c>
      <c r="C134" s="20" t="s">
        <v>895</v>
      </c>
      <c r="D134" s="30" t="s">
        <v>896</v>
      </c>
      <c r="E134" s="20" t="s">
        <v>897</v>
      </c>
      <c r="F134" s="21" t="s">
        <v>43</v>
      </c>
      <c r="G134" s="8" t="s">
        <v>34</v>
      </c>
      <c r="H134" s="19" t="s">
        <v>21</v>
      </c>
      <c r="I134" s="7" t="s">
        <v>898</v>
      </c>
      <c r="J134" s="19" t="s">
        <v>899</v>
      </c>
      <c r="K134" s="9" t="s">
        <v>900</v>
      </c>
      <c r="L134" s="8" t="s">
        <v>901</v>
      </c>
      <c r="M134" s="22">
        <v>39734</v>
      </c>
      <c r="N134" s="22">
        <v>40694</v>
      </c>
      <c r="O134" s="13">
        <v>42618</v>
      </c>
      <c r="P134" s="22">
        <v>40302</v>
      </c>
      <c r="Q134" s="52">
        <v>92972.78</v>
      </c>
      <c r="R134" s="25" t="str">
        <f>(Q134/Z134)</f>
        <v>0</v>
      </c>
      <c r="S134" s="52">
        <v>61981.85</v>
      </c>
      <c r="T134" s="52">
        <v>30990.93</v>
      </c>
      <c r="U134" s="52">
        <v>0</v>
      </c>
      <c r="V134" s="52">
        <v>0</v>
      </c>
      <c r="W134" s="52">
        <v>0</v>
      </c>
      <c r="X134" s="52" t="str">
        <f>SUM(Q134,S134,T134,U134,V134,W134)</f>
        <v>0</v>
      </c>
      <c r="Y134" s="52">
        <v>581928.07</v>
      </c>
      <c r="Z134" s="52">
        <v>767873.63</v>
      </c>
      <c r="AA134" s="7" t="s">
        <v>902</v>
      </c>
      <c r="AB134" s="8"/>
    </row>
    <row r="135" spans="1:28" customHeight="1" ht="409.5">
      <c r="A135" s="18" t="s">
        <v>30</v>
      </c>
      <c r="B135" s="19" t="s">
        <v>40</v>
      </c>
      <c r="C135" s="20" t="s">
        <v>903</v>
      </c>
      <c r="D135" s="30" t="s">
        <v>904</v>
      </c>
      <c r="E135" s="20" t="s">
        <v>905</v>
      </c>
      <c r="F135" s="21" t="s">
        <v>43</v>
      </c>
      <c r="G135" s="7" t="s">
        <v>34</v>
      </c>
      <c r="H135" s="19" t="s">
        <v>23</v>
      </c>
      <c r="I135" s="7" t="s">
        <v>906</v>
      </c>
      <c r="J135" s="19" t="s">
        <v>287</v>
      </c>
      <c r="K135" s="9" t="s">
        <v>907</v>
      </c>
      <c r="L135" s="60" t="s">
        <v>908</v>
      </c>
      <c r="M135" s="22">
        <v>39645</v>
      </c>
      <c r="N135" s="22">
        <v>40421</v>
      </c>
      <c r="O135" s="13">
        <v>42618</v>
      </c>
      <c r="P135" s="22">
        <v>39911</v>
      </c>
      <c r="Q135" s="52">
        <v>7966.96</v>
      </c>
      <c r="R135" s="25" t="str">
        <f>(Q135/Z135)</f>
        <v>0</v>
      </c>
      <c r="S135" s="52">
        <v>5311.3</v>
      </c>
      <c r="T135" s="52">
        <v>0</v>
      </c>
      <c r="U135" s="52">
        <v>0</v>
      </c>
      <c r="V135" s="52">
        <v>2655.66</v>
      </c>
      <c r="W135" s="52">
        <v>0</v>
      </c>
      <c r="X135" s="52" t="str">
        <f>SUM(Q135,S135,T135,U135,V135,W135)</f>
        <v>0</v>
      </c>
      <c r="Y135" s="52">
        <v>29591.63</v>
      </c>
      <c r="Z135" s="52">
        <v>45525.43</v>
      </c>
      <c r="AA135" s="7" t="s">
        <v>909</v>
      </c>
      <c r="AB135" s="8"/>
    </row>
    <row r="136" spans="1:28" customHeight="1" ht="240">
      <c r="A136" s="7" t="s">
        <v>30</v>
      </c>
      <c r="B136" s="19" t="s">
        <v>40</v>
      </c>
      <c r="C136" s="20" t="s">
        <v>910</v>
      </c>
      <c r="D136" s="20" t="s">
        <v>910</v>
      </c>
      <c r="E136" s="20" t="s">
        <v>911</v>
      </c>
      <c r="F136" s="21" t="s">
        <v>43</v>
      </c>
      <c r="G136" s="8" t="s">
        <v>34</v>
      </c>
      <c r="H136" s="19" t="s">
        <v>21</v>
      </c>
      <c r="I136" s="7" t="s">
        <v>912</v>
      </c>
      <c r="J136" s="19" t="s">
        <v>148</v>
      </c>
      <c r="K136" s="9" t="s">
        <v>913</v>
      </c>
      <c r="L136" s="8" t="s">
        <v>914</v>
      </c>
      <c r="M136" s="22">
        <v>39752</v>
      </c>
      <c r="N136" s="22">
        <v>40026</v>
      </c>
      <c r="O136" s="13">
        <v>42618</v>
      </c>
      <c r="P136" s="22">
        <v>39968</v>
      </c>
      <c r="Q136" s="52">
        <v>125000</v>
      </c>
      <c r="R136" s="25" t="str">
        <f>(Q136/Z136)</f>
        <v>0</v>
      </c>
      <c r="S136" s="52">
        <v>83333.33</v>
      </c>
      <c r="T136" s="52">
        <v>41666.67</v>
      </c>
      <c r="U136" s="52">
        <v>0</v>
      </c>
      <c r="V136" s="52">
        <v>0</v>
      </c>
      <c r="W136" s="52">
        <v>0</v>
      </c>
      <c r="X136" s="52" t="str">
        <f>SUM(Q136,S136,T136,U136,V136,W136)</f>
        <v>0</v>
      </c>
      <c r="Y136" s="52">
        <v>960993.97</v>
      </c>
      <c r="Z136" s="52">
        <v>1388521.68</v>
      </c>
      <c r="AA136" s="7" t="s">
        <v>915</v>
      </c>
      <c r="AB136" s="8"/>
    </row>
    <row r="137" spans="1:28" customHeight="1" ht="409.5">
      <c r="A137" s="18" t="s">
        <v>30</v>
      </c>
      <c r="B137" s="19" t="s">
        <v>40</v>
      </c>
      <c r="C137" s="20" t="s">
        <v>916</v>
      </c>
      <c r="D137" s="20" t="s">
        <v>916</v>
      </c>
      <c r="E137" s="20" t="s">
        <v>917</v>
      </c>
      <c r="F137" s="21" t="s">
        <v>43</v>
      </c>
      <c r="G137" s="7" t="s">
        <v>34</v>
      </c>
      <c r="H137" s="19" t="s">
        <v>21</v>
      </c>
      <c r="I137" s="7" t="s">
        <v>918</v>
      </c>
      <c r="J137" s="19" t="s">
        <v>62</v>
      </c>
      <c r="K137" s="9" t="s">
        <v>919</v>
      </c>
      <c r="L137" s="60" t="s">
        <v>920</v>
      </c>
      <c r="M137" s="22">
        <v>39756</v>
      </c>
      <c r="N137" s="22">
        <v>40543</v>
      </c>
      <c r="O137" s="13">
        <v>42618</v>
      </c>
      <c r="P137" s="22">
        <v>40049</v>
      </c>
      <c r="Q137" s="52">
        <v>96849</v>
      </c>
      <c r="R137" s="25" t="str">
        <f>(Q137/Z137)</f>
        <v>0</v>
      </c>
      <c r="S137" s="52">
        <v>64566</v>
      </c>
      <c r="T137" s="52">
        <v>32283</v>
      </c>
      <c r="U137" s="52">
        <v>0</v>
      </c>
      <c r="V137" s="52">
        <v>0</v>
      </c>
      <c r="W137" s="52">
        <v>0</v>
      </c>
      <c r="X137" s="52" t="str">
        <f>SUM(Q137,S137,T137,U137,V137,W137)</f>
        <v>0</v>
      </c>
      <c r="Y137" s="52">
        <v>385441.6</v>
      </c>
      <c r="Z137" s="52">
        <v>579139.6</v>
      </c>
      <c r="AA137" s="7" t="s">
        <v>921</v>
      </c>
      <c r="AB137" s="8"/>
    </row>
    <row r="138" spans="1:28" customHeight="1" ht="409.5">
      <c r="A138" s="7" t="s">
        <v>30</v>
      </c>
      <c r="B138" s="19" t="s">
        <v>40</v>
      </c>
      <c r="C138" s="20" t="s">
        <v>922</v>
      </c>
      <c r="D138" s="20" t="s">
        <v>922</v>
      </c>
      <c r="E138" s="20" t="s">
        <v>923</v>
      </c>
      <c r="F138" s="21" t="s">
        <v>43</v>
      </c>
      <c r="G138" s="8" t="s">
        <v>34</v>
      </c>
      <c r="H138" s="19" t="s">
        <v>21</v>
      </c>
      <c r="I138" s="31" t="s">
        <v>924</v>
      </c>
      <c r="J138" s="19" t="s">
        <v>260</v>
      </c>
      <c r="K138" s="9" t="s">
        <v>925</v>
      </c>
      <c r="L138" s="60" t="s">
        <v>926</v>
      </c>
      <c r="M138" s="22">
        <v>39878</v>
      </c>
      <c r="N138" s="22">
        <v>40062</v>
      </c>
      <c r="O138" s="13">
        <v>42618</v>
      </c>
      <c r="P138" s="22">
        <v>39975</v>
      </c>
      <c r="Q138" s="56">
        <v>5162.24</v>
      </c>
      <c r="R138" s="48" t="str">
        <f>(Q138/Z138)</f>
        <v>0</v>
      </c>
      <c r="S138" s="56">
        <v>3441.48</v>
      </c>
      <c r="T138" s="56">
        <v>1720.76</v>
      </c>
      <c r="U138" s="56">
        <v>0</v>
      </c>
      <c r="V138" s="56">
        <v>0</v>
      </c>
      <c r="W138" s="56">
        <v>0</v>
      </c>
      <c r="X138" s="56" t="str">
        <f>SUM(Q138,S138,T138,U138,V138,W138)</f>
        <v>0</v>
      </c>
      <c r="Y138" s="56">
        <v>19174.03</v>
      </c>
      <c r="Z138" s="57">
        <v>29498.5</v>
      </c>
      <c r="AA138" s="7" t="s">
        <v>927</v>
      </c>
      <c r="AB138" s="8"/>
    </row>
    <row r="139" spans="1:28" customHeight="1" ht="255">
      <c r="A139" s="18" t="s">
        <v>30</v>
      </c>
      <c r="B139" s="19" t="s">
        <v>40</v>
      </c>
      <c r="C139" s="20" t="s">
        <v>928</v>
      </c>
      <c r="D139" s="20" t="s">
        <v>928</v>
      </c>
      <c r="E139" s="20" t="s">
        <v>929</v>
      </c>
      <c r="F139" s="21" t="s">
        <v>43</v>
      </c>
      <c r="G139" s="7" t="s">
        <v>34</v>
      </c>
      <c r="H139" s="19" t="s">
        <v>23</v>
      </c>
      <c r="I139" s="31" t="s">
        <v>930</v>
      </c>
      <c r="J139" s="19" t="s">
        <v>45</v>
      </c>
      <c r="K139" s="9" t="s">
        <v>931</v>
      </c>
      <c r="L139" s="8" t="s">
        <v>932</v>
      </c>
      <c r="M139" s="22">
        <v>39751</v>
      </c>
      <c r="N139" s="22">
        <v>40421</v>
      </c>
      <c r="O139" s="13">
        <v>42618</v>
      </c>
      <c r="P139" s="22">
        <v>40002</v>
      </c>
      <c r="Q139" s="52">
        <v>5425</v>
      </c>
      <c r="R139" s="25" t="str">
        <f>(Q139/Z139)</f>
        <v>0</v>
      </c>
      <c r="S139" s="52">
        <v>3616.67</v>
      </c>
      <c r="T139" s="52">
        <v>0</v>
      </c>
      <c r="U139" s="52">
        <v>0</v>
      </c>
      <c r="V139" s="52">
        <v>1808.33</v>
      </c>
      <c r="W139" s="52">
        <v>0</v>
      </c>
      <c r="X139" s="52" t="str">
        <f>SUM(Q139,S139,T139,U139,V139,W139)</f>
        <v>0</v>
      </c>
      <c r="Y139" s="52">
        <v>20150</v>
      </c>
      <c r="Z139" s="52">
        <v>31000</v>
      </c>
      <c r="AA139" s="7" t="s">
        <v>933</v>
      </c>
      <c r="AB139" s="8"/>
    </row>
    <row r="140" spans="1:28" customHeight="1" ht="210">
      <c r="A140" s="7" t="s">
        <v>30</v>
      </c>
      <c r="B140" s="19" t="s">
        <v>40</v>
      </c>
      <c r="C140" s="20" t="s">
        <v>934</v>
      </c>
      <c r="D140" s="20" t="s">
        <v>934</v>
      </c>
      <c r="E140" s="20" t="s">
        <v>935</v>
      </c>
      <c r="F140" s="21" t="s">
        <v>43</v>
      </c>
      <c r="G140" s="8" t="s">
        <v>34</v>
      </c>
      <c r="H140" s="19" t="s">
        <v>23</v>
      </c>
      <c r="I140" s="7" t="s">
        <v>936</v>
      </c>
      <c r="J140" s="19" t="s">
        <v>937</v>
      </c>
      <c r="K140" s="9" t="s">
        <v>938</v>
      </c>
      <c r="L140" s="8" t="s">
        <v>939</v>
      </c>
      <c r="M140" s="22">
        <v>39875</v>
      </c>
      <c r="N140" s="22">
        <v>40237</v>
      </c>
      <c r="O140" s="13">
        <v>42618</v>
      </c>
      <c r="P140" s="22">
        <v>40038</v>
      </c>
      <c r="Q140" s="56">
        <v>21803</v>
      </c>
      <c r="R140" s="48" t="str">
        <f>(Q140/Z140)</f>
        <v>0</v>
      </c>
      <c r="S140" s="56">
        <v>14535.33</v>
      </c>
      <c r="T140" s="56">
        <v>0</v>
      </c>
      <c r="U140" s="56">
        <v>0</v>
      </c>
      <c r="V140" s="56">
        <v>7267.67</v>
      </c>
      <c r="W140" s="56">
        <v>0</v>
      </c>
      <c r="X140" s="56" t="str">
        <f>SUM(Q140,S140,T140,U140,V140,W140)</f>
        <v>0</v>
      </c>
      <c r="Y140" s="56">
        <v>82798.16</v>
      </c>
      <c r="Z140" s="57">
        <v>126404.16</v>
      </c>
      <c r="AA140" s="7" t="s">
        <v>940</v>
      </c>
      <c r="AB140" s="8"/>
    </row>
    <row r="141" spans="1:28" customHeight="1" ht="330">
      <c r="A141" s="18" t="s">
        <v>30</v>
      </c>
      <c r="B141" s="19" t="s">
        <v>40</v>
      </c>
      <c r="C141" s="20" t="s">
        <v>941</v>
      </c>
      <c r="D141" s="20" t="s">
        <v>941</v>
      </c>
      <c r="E141" s="20" t="s">
        <v>942</v>
      </c>
      <c r="F141" s="21" t="s">
        <v>43</v>
      </c>
      <c r="G141" s="7" t="s">
        <v>34</v>
      </c>
      <c r="H141" s="19" t="s">
        <v>23</v>
      </c>
      <c r="I141" s="7" t="s">
        <v>943</v>
      </c>
      <c r="J141" s="19" t="s">
        <v>944</v>
      </c>
      <c r="K141" s="9" t="s">
        <v>43</v>
      </c>
      <c r="L141" s="60" t="s">
        <v>945</v>
      </c>
      <c r="M141" s="22">
        <v>39871</v>
      </c>
      <c r="N141" s="22">
        <v>40575</v>
      </c>
      <c r="O141" s="13">
        <v>42618</v>
      </c>
      <c r="P141" s="22">
        <v>40038</v>
      </c>
      <c r="Q141" s="52">
        <v>57439.11</v>
      </c>
      <c r="R141" s="25" t="str">
        <f>(Q141/Z141)</f>
        <v>0</v>
      </c>
      <c r="S141" s="52">
        <v>38292.66</v>
      </c>
      <c r="T141" s="52">
        <v>0</v>
      </c>
      <c r="U141" s="52">
        <v>0</v>
      </c>
      <c r="V141" s="52">
        <v>19146.35</v>
      </c>
      <c r="W141" s="52">
        <v>0</v>
      </c>
      <c r="X141" s="52" t="str">
        <f>SUM(Q141,S141,T141,U141,V141,W141)</f>
        <v>0</v>
      </c>
      <c r="Y141" s="52">
        <v>213345.36</v>
      </c>
      <c r="Z141" s="52">
        <v>328223.2</v>
      </c>
      <c r="AA141" s="7" t="s">
        <v>946</v>
      </c>
      <c r="AB141" s="8"/>
    </row>
    <row r="142" spans="1:28" customHeight="1" ht="345">
      <c r="A142" s="7" t="s">
        <v>30</v>
      </c>
      <c r="B142" s="19" t="s">
        <v>40</v>
      </c>
      <c r="C142" s="20" t="s">
        <v>947</v>
      </c>
      <c r="D142" s="30" t="s">
        <v>948</v>
      </c>
      <c r="E142" s="20" t="s">
        <v>949</v>
      </c>
      <c r="F142" s="21" t="s">
        <v>43</v>
      </c>
      <c r="G142" s="8" t="s">
        <v>34</v>
      </c>
      <c r="H142" s="19" t="s">
        <v>21</v>
      </c>
      <c r="I142" s="7" t="s">
        <v>950</v>
      </c>
      <c r="J142" s="19" t="s">
        <v>951</v>
      </c>
      <c r="K142" s="9" t="s">
        <v>952</v>
      </c>
      <c r="L142" s="60" t="s">
        <v>953</v>
      </c>
      <c r="M142" s="22">
        <v>39646</v>
      </c>
      <c r="N142" s="22">
        <v>40391</v>
      </c>
      <c r="O142" s="13">
        <v>42618</v>
      </c>
      <c r="P142" s="22">
        <v>40310</v>
      </c>
      <c r="Q142" s="56">
        <v>54315.63</v>
      </c>
      <c r="R142" s="48" t="str">
        <f>(Q142/Z142)</f>
        <v>0</v>
      </c>
      <c r="S142" s="56">
        <v>36210.42</v>
      </c>
      <c r="T142" s="56">
        <v>18105.21</v>
      </c>
      <c r="U142" s="56">
        <v>0</v>
      </c>
      <c r="V142" s="56">
        <v>0</v>
      </c>
      <c r="W142" s="56">
        <v>0</v>
      </c>
      <c r="X142" s="56" t="str">
        <f>SUM(Q142,S142,T142,U142,V142,W142)</f>
        <v>0</v>
      </c>
      <c r="Y142" s="56">
        <v>222627.75</v>
      </c>
      <c r="Z142" s="57">
        <v>331259.01</v>
      </c>
      <c r="AA142" s="7" t="s">
        <v>954</v>
      </c>
      <c r="AB142" s="8"/>
    </row>
    <row r="143" spans="1:28" customHeight="1" ht="409.5">
      <c r="A143" s="18" t="s">
        <v>30</v>
      </c>
      <c r="B143" s="19" t="s">
        <v>40</v>
      </c>
      <c r="C143" s="20" t="s">
        <v>955</v>
      </c>
      <c r="D143" s="20" t="s">
        <v>955</v>
      </c>
      <c r="E143" s="20" t="s">
        <v>956</v>
      </c>
      <c r="F143" s="21" t="s">
        <v>43</v>
      </c>
      <c r="G143" s="7" t="s">
        <v>34</v>
      </c>
      <c r="H143" s="19" t="s">
        <v>21</v>
      </c>
      <c r="I143" s="7" t="s">
        <v>585</v>
      </c>
      <c r="J143" s="19" t="s">
        <v>148</v>
      </c>
      <c r="K143" s="9" t="s">
        <v>957</v>
      </c>
      <c r="L143" s="60" t="s">
        <v>958</v>
      </c>
      <c r="M143" s="22">
        <v>39769</v>
      </c>
      <c r="N143" s="22">
        <v>40330</v>
      </c>
      <c r="O143" s="13">
        <v>42618</v>
      </c>
      <c r="P143" s="22">
        <v>40038</v>
      </c>
      <c r="Q143" s="52">
        <v>49722</v>
      </c>
      <c r="R143" s="25" t="str">
        <f>(Q143/Z143)</f>
        <v>0</v>
      </c>
      <c r="S143" s="52">
        <v>33148</v>
      </c>
      <c r="T143" s="52">
        <v>16574</v>
      </c>
      <c r="U143" s="52">
        <v>0</v>
      </c>
      <c r="V143" s="52">
        <v>0</v>
      </c>
      <c r="W143" s="52">
        <v>0</v>
      </c>
      <c r="X143" s="52" t="str">
        <f>SUM(Q143,S143,T143,U143,V143,W143)</f>
        <v>0</v>
      </c>
      <c r="Y143" s="52">
        <v>209997.81</v>
      </c>
      <c r="Z143" s="52">
        <v>309441.81</v>
      </c>
      <c r="AA143" s="7" t="s">
        <v>959</v>
      </c>
      <c r="AB143" s="8"/>
    </row>
    <row r="144" spans="1:28" customHeight="1" ht="409.5">
      <c r="A144" s="7" t="s">
        <v>30</v>
      </c>
      <c r="B144" s="19" t="s">
        <v>40</v>
      </c>
      <c r="C144" s="20" t="s">
        <v>960</v>
      </c>
      <c r="D144" s="30" t="s">
        <v>961</v>
      </c>
      <c r="E144" s="20" t="s">
        <v>962</v>
      </c>
      <c r="F144" s="21" t="s">
        <v>43</v>
      </c>
      <c r="G144" s="8" t="s">
        <v>34</v>
      </c>
      <c r="H144" s="19" t="s">
        <v>21</v>
      </c>
      <c r="I144" s="7" t="s">
        <v>585</v>
      </c>
      <c r="J144" s="19" t="s">
        <v>148</v>
      </c>
      <c r="K144" s="9" t="s">
        <v>963</v>
      </c>
      <c r="L144" s="60" t="s">
        <v>964</v>
      </c>
      <c r="M144" s="22">
        <v>39771</v>
      </c>
      <c r="N144" s="22">
        <v>40755</v>
      </c>
      <c r="O144" s="13">
        <v>42618</v>
      </c>
      <c r="P144" s="22">
        <v>40038</v>
      </c>
      <c r="Q144" s="52">
        <v>57249</v>
      </c>
      <c r="R144" s="25" t="str">
        <f>(Q144/Z144)</f>
        <v>0</v>
      </c>
      <c r="S144" s="52">
        <v>38166.67</v>
      </c>
      <c r="T144" s="52">
        <v>19083.33</v>
      </c>
      <c r="U144" s="52">
        <v>0</v>
      </c>
      <c r="V144" s="52">
        <v>0</v>
      </c>
      <c r="W144" s="52">
        <v>0</v>
      </c>
      <c r="X144" s="52" t="str">
        <f>SUM(Q144,S144,T144,U144,V144,W144)</f>
        <v>0</v>
      </c>
      <c r="Y144" s="52">
        <v>231652.88</v>
      </c>
      <c r="Z144" s="52">
        <v>346151.88</v>
      </c>
      <c r="AA144" s="7" t="s">
        <v>965</v>
      </c>
      <c r="AB144" s="8"/>
    </row>
    <row r="145" spans="1:28" customHeight="1" ht="409.5">
      <c r="A145" s="18" t="s">
        <v>30</v>
      </c>
      <c r="B145" s="19" t="s">
        <v>40</v>
      </c>
      <c r="C145" s="20" t="s">
        <v>966</v>
      </c>
      <c r="D145" s="30" t="s">
        <v>967</v>
      </c>
      <c r="E145" s="20" t="s">
        <v>968</v>
      </c>
      <c r="F145" s="21" t="s">
        <v>43</v>
      </c>
      <c r="G145" s="7" t="s">
        <v>34</v>
      </c>
      <c r="H145" s="19" t="s">
        <v>22</v>
      </c>
      <c r="I145" s="31" t="s">
        <v>969</v>
      </c>
      <c r="J145" s="19" t="s">
        <v>970</v>
      </c>
      <c r="K145" s="9" t="s">
        <v>43</v>
      </c>
      <c r="L145" s="60" t="s">
        <v>971</v>
      </c>
      <c r="M145" s="22">
        <v>39777</v>
      </c>
      <c r="N145" s="22">
        <v>39964</v>
      </c>
      <c r="O145" s="13">
        <v>42618</v>
      </c>
      <c r="P145" s="22">
        <v>39899</v>
      </c>
      <c r="Q145" s="52">
        <v>3937.5</v>
      </c>
      <c r="R145" s="25" t="str">
        <f>(Q145/Z145)</f>
        <v>0</v>
      </c>
      <c r="S145" s="52">
        <v>2625</v>
      </c>
      <c r="T145" s="52">
        <v>0</v>
      </c>
      <c r="U145" s="52">
        <v>1312.5</v>
      </c>
      <c r="V145" s="52">
        <v>0</v>
      </c>
      <c r="W145" s="52">
        <v>0</v>
      </c>
      <c r="X145" s="52" t="str">
        <f>SUM(Q145,S145,T145,U145,V145,W145)</f>
        <v>0</v>
      </c>
      <c r="Y145" s="52">
        <v>14625.01</v>
      </c>
      <c r="Z145" s="52">
        <v>22500</v>
      </c>
      <c r="AA145" s="7" t="s">
        <v>972</v>
      </c>
      <c r="AB145" s="8"/>
    </row>
    <row r="146" spans="1:28" customHeight="1" ht="409.5">
      <c r="A146" s="7" t="s">
        <v>30</v>
      </c>
      <c r="B146" s="19" t="s">
        <v>40</v>
      </c>
      <c r="C146" s="20" t="s">
        <v>973</v>
      </c>
      <c r="D146" s="30" t="s">
        <v>974</v>
      </c>
      <c r="E146" s="20" t="s">
        <v>975</v>
      </c>
      <c r="F146" s="21" t="s">
        <v>43</v>
      </c>
      <c r="G146" s="8" t="s">
        <v>34</v>
      </c>
      <c r="H146" s="19" t="s">
        <v>21</v>
      </c>
      <c r="I146" s="7" t="s">
        <v>976</v>
      </c>
      <c r="J146" s="19" t="s">
        <v>62</v>
      </c>
      <c r="K146" s="9" t="s">
        <v>977</v>
      </c>
      <c r="L146" s="60" t="s">
        <v>978</v>
      </c>
      <c r="M146" s="22">
        <v>39773</v>
      </c>
      <c r="N146" s="22">
        <v>40512</v>
      </c>
      <c r="O146" s="13">
        <v>42618</v>
      </c>
      <c r="P146" s="22">
        <v>40077</v>
      </c>
      <c r="Q146" s="52">
        <v>125000</v>
      </c>
      <c r="R146" s="25" t="str">
        <f>(Q146/Z146)</f>
        <v>0</v>
      </c>
      <c r="S146" s="52">
        <v>83333.33</v>
      </c>
      <c r="T146" s="52">
        <v>41666.67</v>
      </c>
      <c r="U146" s="52">
        <v>0</v>
      </c>
      <c r="V146" s="52">
        <v>0</v>
      </c>
      <c r="W146" s="52">
        <v>0</v>
      </c>
      <c r="X146" s="52" t="str">
        <f>SUM(Q146,S146,T146,U146,V146,W146)</f>
        <v>0</v>
      </c>
      <c r="Y146" s="52">
        <v>525637.19</v>
      </c>
      <c r="Z146" s="52">
        <v>775637.19</v>
      </c>
      <c r="AA146" s="7" t="s">
        <v>979</v>
      </c>
      <c r="AB146" s="8"/>
    </row>
    <row r="147" spans="1:28" customHeight="1" ht="409.5">
      <c r="A147" s="18" t="s">
        <v>30</v>
      </c>
      <c r="B147" s="19" t="s">
        <v>40</v>
      </c>
      <c r="C147" s="20" t="s">
        <v>980</v>
      </c>
      <c r="D147" s="30" t="s">
        <v>981</v>
      </c>
      <c r="E147" s="20" t="s">
        <v>982</v>
      </c>
      <c r="F147" s="21" t="s">
        <v>43</v>
      </c>
      <c r="G147" s="7" t="s">
        <v>34</v>
      </c>
      <c r="H147" s="19" t="s">
        <v>21</v>
      </c>
      <c r="I147" s="7" t="s">
        <v>983</v>
      </c>
      <c r="J147" s="19" t="s">
        <v>984</v>
      </c>
      <c r="K147" s="9" t="s">
        <v>985</v>
      </c>
      <c r="L147" s="60" t="s">
        <v>986</v>
      </c>
      <c r="M147" s="22">
        <v>39776</v>
      </c>
      <c r="N147" s="22">
        <v>40512</v>
      </c>
      <c r="O147" s="13">
        <v>42618</v>
      </c>
      <c r="P147" s="22">
        <v>40427</v>
      </c>
      <c r="Q147" s="52">
        <v>12602</v>
      </c>
      <c r="R147" s="25" t="str">
        <f>(Q147/Z147)</f>
        <v>0</v>
      </c>
      <c r="S147" s="52">
        <v>8401.67</v>
      </c>
      <c r="T147" s="52">
        <v>4200.83</v>
      </c>
      <c r="U147" s="52">
        <v>0</v>
      </c>
      <c r="V147" s="52">
        <v>0</v>
      </c>
      <c r="W147" s="52">
        <v>0</v>
      </c>
      <c r="X147" s="52" t="str">
        <f>SUM(Q147,S147,T147,U147,V147,W147)</f>
        <v>0</v>
      </c>
      <c r="Y147" s="52">
        <v>49356.77</v>
      </c>
      <c r="Z147" s="52">
        <v>74561.27</v>
      </c>
      <c r="AA147" s="7" t="s">
        <v>987</v>
      </c>
      <c r="AB147" s="8"/>
    </row>
    <row r="148" spans="1:28" customHeight="1" ht="405">
      <c r="A148" s="7" t="s">
        <v>30</v>
      </c>
      <c r="B148" s="19" t="s">
        <v>40</v>
      </c>
      <c r="C148" s="20" t="s">
        <v>988</v>
      </c>
      <c r="D148" s="20" t="s">
        <v>988</v>
      </c>
      <c r="E148" s="20" t="s">
        <v>989</v>
      </c>
      <c r="F148" s="21" t="s">
        <v>43</v>
      </c>
      <c r="G148" s="8" t="s">
        <v>34</v>
      </c>
      <c r="H148" s="19" t="s">
        <v>23</v>
      </c>
      <c r="I148" s="7" t="s">
        <v>990</v>
      </c>
      <c r="J148" s="19" t="s">
        <v>168</v>
      </c>
      <c r="K148" s="9" t="s">
        <v>991</v>
      </c>
      <c r="L148" s="60" t="s">
        <v>992</v>
      </c>
      <c r="M148" s="22">
        <v>39870</v>
      </c>
      <c r="N148" s="22">
        <v>40451</v>
      </c>
      <c r="O148" s="13">
        <v>42618</v>
      </c>
      <c r="P148" s="22">
        <v>39995</v>
      </c>
      <c r="Q148" s="52">
        <v>15000</v>
      </c>
      <c r="R148" s="25" t="str">
        <f>(Q148/Z148)</f>
        <v>0</v>
      </c>
      <c r="S148" s="52">
        <v>10000</v>
      </c>
      <c r="T148" s="52">
        <v>0</v>
      </c>
      <c r="U148" s="52">
        <v>0</v>
      </c>
      <c r="V148" s="52">
        <v>5000</v>
      </c>
      <c r="W148" s="52">
        <v>0</v>
      </c>
      <c r="X148" s="52" t="str">
        <f>SUM(Q148,S148,T148,U148,V148,W148)</f>
        <v>0</v>
      </c>
      <c r="Y148" s="52">
        <v>81691.11</v>
      </c>
      <c r="Z148" s="52">
        <v>111691.12</v>
      </c>
      <c r="AA148" s="7" t="s">
        <v>993</v>
      </c>
      <c r="AB148" s="8"/>
    </row>
    <row r="149" spans="1:28" customHeight="1" ht="360">
      <c r="A149" s="18" t="s">
        <v>30</v>
      </c>
      <c r="B149" s="19" t="s">
        <v>40</v>
      </c>
      <c r="C149" s="20" t="s">
        <v>994</v>
      </c>
      <c r="D149" s="30" t="s">
        <v>995</v>
      </c>
      <c r="E149" s="20" t="s">
        <v>996</v>
      </c>
      <c r="F149" s="21" t="s">
        <v>43</v>
      </c>
      <c r="G149" s="7" t="s">
        <v>34</v>
      </c>
      <c r="H149" s="19" t="s">
        <v>21</v>
      </c>
      <c r="I149" s="7" t="s">
        <v>997</v>
      </c>
      <c r="J149" s="19" t="s">
        <v>998</v>
      </c>
      <c r="K149" s="9" t="s">
        <v>999</v>
      </c>
      <c r="L149" s="60" t="s">
        <v>1000</v>
      </c>
      <c r="M149" s="22">
        <v>39779</v>
      </c>
      <c r="N149" s="22">
        <v>40543</v>
      </c>
      <c r="O149" s="13">
        <v>42618</v>
      </c>
      <c r="P149" s="22">
        <v>40080</v>
      </c>
      <c r="Q149" s="52">
        <v>125000</v>
      </c>
      <c r="R149" s="25" t="str">
        <f>(Q149/Z149)</f>
        <v>0</v>
      </c>
      <c r="S149" s="52">
        <v>83333.33</v>
      </c>
      <c r="T149" s="52">
        <v>41666.67</v>
      </c>
      <c r="U149" s="52">
        <v>0</v>
      </c>
      <c r="V149" s="52">
        <v>0</v>
      </c>
      <c r="W149" s="52">
        <v>0</v>
      </c>
      <c r="X149" s="52" t="str">
        <f>SUM(Q149,S149,T149,U149,V149,W149)</f>
        <v>0</v>
      </c>
      <c r="Y149" s="52">
        <v>630810.73</v>
      </c>
      <c r="Z149" s="52">
        <v>880810.74</v>
      </c>
      <c r="AA149" s="7" t="s">
        <v>1001</v>
      </c>
      <c r="AB149" s="8"/>
    </row>
    <row r="150" spans="1:28" customHeight="1" ht="409.5">
      <c r="A150" s="7" t="s">
        <v>30</v>
      </c>
      <c r="B150" s="19" t="s">
        <v>40</v>
      </c>
      <c r="C150" s="20" t="s">
        <v>1002</v>
      </c>
      <c r="D150" s="30" t="s">
        <v>1003</v>
      </c>
      <c r="E150" s="20" t="s">
        <v>1004</v>
      </c>
      <c r="F150" s="21" t="s">
        <v>43</v>
      </c>
      <c r="G150" s="8" t="s">
        <v>34</v>
      </c>
      <c r="H150" s="19" t="s">
        <v>21</v>
      </c>
      <c r="I150" s="7" t="s">
        <v>1005</v>
      </c>
      <c r="J150" s="19" t="s">
        <v>1006</v>
      </c>
      <c r="K150" s="9" t="s">
        <v>43</v>
      </c>
      <c r="L150" s="60" t="s">
        <v>1007</v>
      </c>
      <c r="M150" s="22">
        <v>39784</v>
      </c>
      <c r="N150" s="22">
        <v>40543</v>
      </c>
      <c r="O150" s="13">
        <v>42618</v>
      </c>
      <c r="P150" s="22">
        <v>40219</v>
      </c>
      <c r="Q150" s="53">
        <v>40776.75</v>
      </c>
      <c r="R150" s="25" t="str">
        <f>(Q150/Z150)</f>
        <v>0</v>
      </c>
      <c r="S150" s="52">
        <v>27184.57</v>
      </c>
      <c r="T150" s="52">
        <v>13592.18</v>
      </c>
      <c r="U150" s="52">
        <v>0</v>
      </c>
      <c r="V150" s="52">
        <v>0</v>
      </c>
      <c r="W150" s="52">
        <v>0</v>
      </c>
      <c r="X150" s="52" t="str">
        <f>SUM(Q150,S150,T150,U150,V150,W150)</f>
        <v>0</v>
      </c>
      <c r="Y150" s="52">
        <v>151457.2</v>
      </c>
      <c r="Z150" s="52">
        <v>233009.69</v>
      </c>
      <c r="AA150" s="7" t="s">
        <v>1008</v>
      </c>
      <c r="AB150" s="8"/>
    </row>
    <row r="151" spans="1:28" customHeight="1" ht="409.5">
      <c r="A151" s="18" t="s">
        <v>30</v>
      </c>
      <c r="B151" s="19" t="s">
        <v>40</v>
      </c>
      <c r="C151" s="20" t="s">
        <v>1009</v>
      </c>
      <c r="D151" s="20" t="s">
        <v>1009</v>
      </c>
      <c r="E151" s="20" t="s">
        <v>1010</v>
      </c>
      <c r="F151" s="21" t="s">
        <v>43</v>
      </c>
      <c r="G151" s="7" t="s">
        <v>34</v>
      </c>
      <c r="H151" s="19" t="s">
        <v>23</v>
      </c>
      <c r="I151" s="7" t="s">
        <v>1011</v>
      </c>
      <c r="J151" s="19" t="s">
        <v>45</v>
      </c>
      <c r="K151" s="9" t="s">
        <v>1012</v>
      </c>
      <c r="L151" s="60" t="s">
        <v>1013</v>
      </c>
      <c r="M151" s="22">
        <v>39867</v>
      </c>
      <c r="N151" s="22">
        <v>40786</v>
      </c>
      <c r="O151" s="13">
        <v>42618</v>
      </c>
      <c r="P151" s="22">
        <v>40038</v>
      </c>
      <c r="Q151" s="52">
        <v>60531</v>
      </c>
      <c r="R151" s="25" t="str">
        <f>(Q151/Z151)</f>
        <v>0</v>
      </c>
      <c r="S151" s="52">
        <v>40354</v>
      </c>
      <c r="T151" s="52">
        <v>0</v>
      </c>
      <c r="U151" s="52">
        <v>0</v>
      </c>
      <c r="V151" s="52">
        <v>20177</v>
      </c>
      <c r="W151" s="52">
        <v>0</v>
      </c>
      <c r="X151" s="52" t="str">
        <f>SUM(Q151,S151,T151,U151,V151,W151)</f>
        <v>0</v>
      </c>
      <c r="Y151" s="52">
        <v>309809.55</v>
      </c>
      <c r="Z151" s="52">
        <v>430871.55</v>
      </c>
      <c r="AA151" s="7" t="s">
        <v>1014</v>
      </c>
      <c r="AB151" s="8"/>
    </row>
    <row r="152" spans="1:28" customHeight="1" ht="409.5">
      <c r="A152" s="7" t="s">
        <v>30</v>
      </c>
      <c r="B152" s="19" t="s">
        <v>40</v>
      </c>
      <c r="C152" s="20" t="s">
        <v>1015</v>
      </c>
      <c r="D152" s="20" t="s">
        <v>1015</v>
      </c>
      <c r="E152" s="20" t="s">
        <v>1016</v>
      </c>
      <c r="F152" s="21" t="s">
        <v>43</v>
      </c>
      <c r="G152" s="8" t="s">
        <v>34</v>
      </c>
      <c r="H152" s="19" t="s">
        <v>21</v>
      </c>
      <c r="I152" s="7" t="s">
        <v>1017</v>
      </c>
      <c r="J152" s="19" t="s">
        <v>1006</v>
      </c>
      <c r="K152" s="9" t="s">
        <v>43</v>
      </c>
      <c r="L152" s="60" t="s">
        <v>1018</v>
      </c>
      <c r="M152" s="22">
        <v>39787</v>
      </c>
      <c r="N152" s="22">
        <v>40724</v>
      </c>
      <c r="O152" s="13">
        <v>42618</v>
      </c>
      <c r="P152" s="22">
        <v>39939</v>
      </c>
      <c r="Q152" s="52">
        <v>83156.81</v>
      </c>
      <c r="R152" s="25" t="str">
        <f>(Q152/Z152)</f>
        <v>0</v>
      </c>
      <c r="S152" s="52">
        <v>55437.78</v>
      </c>
      <c r="T152" s="52">
        <v>27718.92</v>
      </c>
      <c r="U152" s="52">
        <v>0</v>
      </c>
      <c r="V152" s="52">
        <v>0</v>
      </c>
      <c r="W152" s="52">
        <v>0</v>
      </c>
      <c r="X152" s="52" t="str">
        <f>SUM(Q152,S152,T152,U152,V152,W152)</f>
        <v>0</v>
      </c>
      <c r="Y152" s="52">
        <v>308868.14</v>
      </c>
      <c r="Z152" s="52">
        <v>475181.14</v>
      </c>
      <c r="AA152" s="7" t="s">
        <v>1019</v>
      </c>
      <c r="AB152" s="8"/>
    </row>
    <row r="153" spans="1:28" customHeight="1" ht="409.5">
      <c r="A153" s="18" t="s">
        <v>30</v>
      </c>
      <c r="B153" s="19" t="s">
        <v>40</v>
      </c>
      <c r="C153" s="20" t="s">
        <v>1020</v>
      </c>
      <c r="D153" s="20" t="s">
        <v>1020</v>
      </c>
      <c r="E153" s="20" t="s">
        <v>1021</v>
      </c>
      <c r="F153" s="21" t="s">
        <v>43</v>
      </c>
      <c r="G153" s="7" t="s">
        <v>34</v>
      </c>
      <c r="H153" s="19" t="s">
        <v>21</v>
      </c>
      <c r="I153" s="7" t="s">
        <v>1022</v>
      </c>
      <c r="J153" s="19" t="s">
        <v>280</v>
      </c>
      <c r="K153" s="9" t="s">
        <v>43</v>
      </c>
      <c r="L153" s="60" t="s">
        <v>1023</v>
      </c>
      <c r="M153" s="22">
        <v>39786</v>
      </c>
      <c r="N153" s="22">
        <v>40452</v>
      </c>
      <c r="O153" s="13">
        <v>42618</v>
      </c>
      <c r="P153" s="22">
        <v>40042</v>
      </c>
      <c r="Q153" s="52">
        <v>66594.77</v>
      </c>
      <c r="R153" s="25" t="str">
        <f>(Q153/Z153)</f>
        <v>0</v>
      </c>
      <c r="S153" s="52">
        <v>44396.44</v>
      </c>
      <c r="T153" s="52">
        <v>22198.27</v>
      </c>
      <c r="U153" s="52">
        <v>0</v>
      </c>
      <c r="V153" s="52">
        <v>0</v>
      </c>
      <c r="W153" s="52">
        <v>0</v>
      </c>
      <c r="X153" s="52" t="str">
        <f>SUM(Q153,S153,T153,U153,V153,W153)</f>
        <v>0</v>
      </c>
      <c r="Y153" s="52">
        <v>247351.66</v>
      </c>
      <c r="Z153" s="52">
        <v>380540.71</v>
      </c>
      <c r="AA153" s="7" t="s">
        <v>1024</v>
      </c>
      <c r="AB153" s="8"/>
    </row>
    <row r="154" spans="1:28" customHeight="1" ht="180">
      <c r="A154" s="7" t="s">
        <v>30</v>
      </c>
      <c r="B154" s="19" t="s">
        <v>40</v>
      </c>
      <c r="C154" s="20" t="s">
        <v>1025</v>
      </c>
      <c r="D154" s="30" t="s">
        <v>1026</v>
      </c>
      <c r="E154" s="20" t="s">
        <v>1027</v>
      </c>
      <c r="F154" s="21" t="s">
        <v>43</v>
      </c>
      <c r="G154" s="8" t="s">
        <v>34</v>
      </c>
      <c r="H154" s="19" t="s">
        <v>22</v>
      </c>
      <c r="I154" s="7" t="s">
        <v>1028</v>
      </c>
      <c r="J154" s="19" t="s">
        <v>497</v>
      </c>
      <c r="K154" s="9" t="s">
        <v>1029</v>
      </c>
      <c r="L154" s="8" t="s">
        <v>1030</v>
      </c>
      <c r="M154" s="22">
        <v>39867</v>
      </c>
      <c r="N154" s="22">
        <v>40725</v>
      </c>
      <c r="O154" s="13">
        <v>42618</v>
      </c>
      <c r="P154" s="22">
        <v>40135</v>
      </c>
      <c r="Q154" s="52">
        <v>125000</v>
      </c>
      <c r="R154" s="25" t="str">
        <f>(Q154/Z154)</f>
        <v>0</v>
      </c>
      <c r="S154" s="52">
        <v>83333.33</v>
      </c>
      <c r="T154" s="52">
        <v>0</v>
      </c>
      <c r="U154" s="52">
        <v>41666.67</v>
      </c>
      <c r="V154" s="52">
        <v>0</v>
      </c>
      <c r="W154" s="52">
        <v>0</v>
      </c>
      <c r="X154" s="52" t="str">
        <f>SUM(Q154,S154,T154,U154,V154,W154)</f>
        <v>0</v>
      </c>
      <c r="Y154" s="52">
        <v>706250.3</v>
      </c>
      <c r="Z154" s="52">
        <v>956250.3</v>
      </c>
      <c r="AA154" s="7" t="s">
        <v>1031</v>
      </c>
      <c r="AB154" s="8"/>
    </row>
    <row r="155" spans="1:28" customHeight="1" ht="409.5">
      <c r="A155" s="18" t="s">
        <v>30</v>
      </c>
      <c r="B155" s="19" t="s">
        <v>40</v>
      </c>
      <c r="C155" s="20" t="s">
        <v>1032</v>
      </c>
      <c r="D155" s="30" t="s">
        <v>1033</v>
      </c>
      <c r="E155" s="20" t="s">
        <v>1034</v>
      </c>
      <c r="F155" s="21" t="s">
        <v>43</v>
      </c>
      <c r="G155" s="7" t="s">
        <v>34</v>
      </c>
      <c r="H155" s="19" t="s">
        <v>21</v>
      </c>
      <c r="I155" s="7" t="s">
        <v>1035</v>
      </c>
      <c r="J155" s="19" t="s">
        <v>695</v>
      </c>
      <c r="K155" s="9" t="s">
        <v>43</v>
      </c>
      <c r="L155" s="60" t="s">
        <v>1036</v>
      </c>
      <c r="M155" s="22">
        <v>39899</v>
      </c>
      <c r="N155" s="22">
        <v>40724</v>
      </c>
      <c r="O155" s="13">
        <v>42618</v>
      </c>
      <c r="P155" s="22">
        <v>40429</v>
      </c>
      <c r="Q155" s="52">
        <v>17858.95</v>
      </c>
      <c r="R155" s="25" t="str">
        <f>(Q155/Z155)</f>
        <v>0</v>
      </c>
      <c r="S155" s="52">
        <v>11905.96</v>
      </c>
      <c r="T155" s="52">
        <v>5952.96</v>
      </c>
      <c r="U155" s="52">
        <v>0</v>
      </c>
      <c r="V155" s="52">
        <v>0</v>
      </c>
      <c r="W155" s="52">
        <v>0</v>
      </c>
      <c r="X155" s="52" t="str">
        <f>SUM(Q155,S155,T155,U155,V155,W155)</f>
        <v>0</v>
      </c>
      <c r="Y155" s="52">
        <v>66333.42</v>
      </c>
      <c r="Z155" s="52">
        <v>102050.96</v>
      </c>
      <c r="AA155" s="7" t="s">
        <v>1037</v>
      </c>
      <c r="AB155" s="8"/>
    </row>
    <row r="156" spans="1:28" customHeight="1" ht="409.5">
      <c r="A156" s="7" t="s">
        <v>30</v>
      </c>
      <c r="B156" s="19" t="s">
        <v>40</v>
      </c>
      <c r="C156" s="20" t="s">
        <v>1038</v>
      </c>
      <c r="D156" s="30" t="s">
        <v>1039</v>
      </c>
      <c r="E156" s="20" t="s">
        <v>1040</v>
      </c>
      <c r="F156" s="21" t="s">
        <v>43</v>
      </c>
      <c r="G156" s="8" t="s">
        <v>34</v>
      </c>
      <c r="H156" s="19" t="s">
        <v>23</v>
      </c>
      <c r="I156" s="7" t="s">
        <v>1041</v>
      </c>
      <c r="J156" s="19" t="s">
        <v>228</v>
      </c>
      <c r="K156" s="9" t="s">
        <v>1042</v>
      </c>
      <c r="L156" s="60" t="s">
        <v>1043</v>
      </c>
      <c r="M156" s="22">
        <v>39841</v>
      </c>
      <c r="N156" s="22">
        <v>40908</v>
      </c>
      <c r="O156" s="13">
        <v>42618</v>
      </c>
      <c r="P156" s="22">
        <v>40136</v>
      </c>
      <c r="Q156" s="52">
        <v>25732.98</v>
      </c>
      <c r="R156" s="25" t="str">
        <f>(Q156/Z156)</f>
        <v>0</v>
      </c>
      <c r="S156" s="52">
        <v>17155.29</v>
      </c>
      <c r="T156" s="52">
        <v>0</v>
      </c>
      <c r="U156" s="52">
        <v>0</v>
      </c>
      <c r="V156" s="52">
        <v>8577.56</v>
      </c>
      <c r="W156" s="52">
        <v>0</v>
      </c>
      <c r="X156" s="52" t="str">
        <f>SUM(Q156,S156,T156,U156,V156,W156)</f>
        <v>0</v>
      </c>
      <c r="Y156" s="52">
        <v>95578.9</v>
      </c>
      <c r="Z156" s="52">
        <v>147044.34</v>
      </c>
      <c r="AA156" s="7" t="s">
        <v>1044</v>
      </c>
      <c r="AB156" s="8"/>
    </row>
    <row r="157" spans="1:28" customHeight="1" ht="405">
      <c r="A157" s="18" t="s">
        <v>30</v>
      </c>
      <c r="B157" s="19" t="s">
        <v>40</v>
      </c>
      <c r="C157" s="20" t="s">
        <v>1045</v>
      </c>
      <c r="D157" s="30" t="s">
        <v>1046</v>
      </c>
      <c r="E157" s="20" t="s">
        <v>1047</v>
      </c>
      <c r="F157" s="21" t="s">
        <v>43</v>
      </c>
      <c r="G157" s="7" t="s">
        <v>34</v>
      </c>
      <c r="H157" s="19" t="s">
        <v>21</v>
      </c>
      <c r="I157" s="7" t="s">
        <v>1048</v>
      </c>
      <c r="J157" s="19" t="s">
        <v>1049</v>
      </c>
      <c r="K157" s="9" t="s">
        <v>1050</v>
      </c>
      <c r="L157" s="60" t="s">
        <v>1051</v>
      </c>
      <c r="M157" s="22">
        <v>39860</v>
      </c>
      <c r="N157" s="22">
        <v>40694</v>
      </c>
      <c r="O157" s="13">
        <v>42618</v>
      </c>
      <c r="P157" s="22">
        <v>40080</v>
      </c>
      <c r="Q157" s="52">
        <v>112064.06</v>
      </c>
      <c r="R157" s="25" t="str">
        <f>(Q157/Z157)</f>
        <v>0</v>
      </c>
      <c r="S157" s="52">
        <v>74709.26</v>
      </c>
      <c r="T157" s="52">
        <v>37354.43</v>
      </c>
      <c r="U157" s="52">
        <v>0</v>
      </c>
      <c r="V157" s="52">
        <v>0</v>
      </c>
      <c r="W157" s="52">
        <v>0</v>
      </c>
      <c r="X157" s="52" t="str">
        <f>SUM(Q157,S157,T157,U157,V157,W157)</f>
        <v>0</v>
      </c>
      <c r="Y157" s="52">
        <v>416236.74</v>
      </c>
      <c r="Z157" s="52">
        <v>640363.96</v>
      </c>
      <c r="AA157" s="7" t="s">
        <v>1052</v>
      </c>
      <c r="AB157" s="8"/>
    </row>
    <row r="158" spans="1:28" customHeight="1" ht="300">
      <c r="A158" s="7" t="s">
        <v>30</v>
      </c>
      <c r="B158" s="19" t="s">
        <v>40</v>
      </c>
      <c r="C158" s="20" t="s">
        <v>1053</v>
      </c>
      <c r="D158" s="20" t="s">
        <v>1054</v>
      </c>
      <c r="E158" s="20" t="s">
        <v>1055</v>
      </c>
      <c r="F158" s="21" t="s">
        <v>43</v>
      </c>
      <c r="G158" s="8" t="s">
        <v>34</v>
      </c>
      <c r="H158" s="19" t="s">
        <v>23</v>
      </c>
      <c r="I158" s="7" t="s">
        <v>1056</v>
      </c>
      <c r="J158" s="19" t="s">
        <v>45</v>
      </c>
      <c r="K158" s="9" t="s">
        <v>1057</v>
      </c>
      <c r="L158" s="60" t="s">
        <v>1058</v>
      </c>
      <c r="M158" s="22">
        <v>39857</v>
      </c>
      <c r="N158" s="22">
        <v>40694</v>
      </c>
      <c r="O158" s="13">
        <v>42618</v>
      </c>
      <c r="P158" s="22">
        <v>40038</v>
      </c>
      <c r="Q158" s="52">
        <v>88514</v>
      </c>
      <c r="R158" s="25" t="str">
        <f>(Q158/Z158)</f>
        <v>0</v>
      </c>
      <c r="S158" s="52">
        <v>59010</v>
      </c>
      <c r="T158" s="52">
        <v>0</v>
      </c>
      <c r="U158" s="52">
        <v>0</v>
      </c>
      <c r="V158" s="52">
        <v>29505</v>
      </c>
      <c r="W158" s="52">
        <v>0</v>
      </c>
      <c r="X158" s="52" t="str">
        <f>SUM(Q158,S158,T158,U158,V158,W158)</f>
        <v>0</v>
      </c>
      <c r="Y158" s="52">
        <v>511425.69</v>
      </c>
      <c r="Z158" s="52">
        <v>650000</v>
      </c>
      <c r="AA158" s="7" t="s">
        <v>1059</v>
      </c>
      <c r="AB158" s="8"/>
    </row>
    <row r="159" spans="1:28" customHeight="1" ht="409.5">
      <c r="A159" s="18" t="s">
        <v>30</v>
      </c>
      <c r="B159" s="19" t="s">
        <v>40</v>
      </c>
      <c r="C159" s="20" t="s">
        <v>1060</v>
      </c>
      <c r="D159" s="20" t="s">
        <v>1060</v>
      </c>
      <c r="E159" s="20" t="s">
        <v>1061</v>
      </c>
      <c r="F159" s="21" t="s">
        <v>43</v>
      </c>
      <c r="G159" s="7" t="s">
        <v>34</v>
      </c>
      <c r="H159" s="19" t="s">
        <v>21</v>
      </c>
      <c r="I159" s="7" t="s">
        <v>1062</v>
      </c>
      <c r="J159" s="19" t="s">
        <v>1063</v>
      </c>
      <c r="K159" s="9" t="s">
        <v>1064</v>
      </c>
      <c r="L159" s="60" t="s">
        <v>1065</v>
      </c>
      <c r="M159" s="22">
        <v>39896</v>
      </c>
      <c r="N159" s="22">
        <v>40969</v>
      </c>
      <c r="O159" s="13">
        <v>42618</v>
      </c>
      <c r="P159" s="22">
        <v>40259</v>
      </c>
      <c r="Q159" s="52">
        <v>125000</v>
      </c>
      <c r="R159" s="25" t="str">
        <f>(Q159/Z159)</f>
        <v>0</v>
      </c>
      <c r="S159" s="52">
        <v>83333.33</v>
      </c>
      <c r="T159" s="52">
        <v>41666.67</v>
      </c>
      <c r="U159" s="52">
        <v>0</v>
      </c>
      <c r="V159" s="52">
        <v>0</v>
      </c>
      <c r="W159" s="52">
        <v>0</v>
      </c>
      <c r="X159" s="52" t="str">
        <f>SUM(Q159,S159,T159,U159,V159,W159)</f>
        <v>0</v>
      </c>
      <c r="Y159" s="52">
        <v>626662.13</v>
      </c>
      <c r="Z159" s="52">
        <v>876661.81</v>
      </c>
      <c r="AA159" s="7" t="s">
        <v>1066</v>
      </c>
      <c r="AB159" s="8"/>
    </row>
    <row r="160" spans="1:28" customHeight="1" ht="360">
      <c r="A160" s="7" t="s">
        <v>30</v>
      </c>
      <c r="B160" s="19" t="s">
        <v>40</v>
      </c>
      <c r="C160" s="20" t="s">
        <v>1067</v>
      </c>
      <c r="D160" s="30" t="s">
        <v>1068</v>
      </c>
      <c r="E160" s="20" t="s">
        <v>1069</v>
      </c>
      <c r="F160" s="21" t="s">
        <v>43</v>
      </c>
      <c r="G160" s="8" t="s">
        <v>34</v>
      </c>
      <c r="H160" s="19" t="s">
        <v>21</v>
      </c>
      <c r="I160" s="7" t="s">
        <v>1070</v>
      </c>
      <c r="J160" s="19" t="s">
        <v>1071</v>
      </c>
      <c r="K160" s="9" t="s">
        <v>1072</v>
      </c>
      <c r="L160" s="60" t="s">
        <v>1073</v>
      </c>
      <c r="M160" s="22">
        <v>39855</v>
      </c>
      <c r="N160" s="22">
        <v>40633</v>
      </c>
      <c r="O160" s="13">
        <v>42618</v>
      </c>
      <c r="P160" s="22">
        <v>40219</v>
      </c>
      <c r="Q160" s="52">
        <v>125000</v>
      </c>
      <c r="R160" s="25" t="str">
        <f>(Q160/Z160)</f>
        <v>0</v>
      </c>
      <c r="S160" s="52">
        <v>83333.33</v>
      </c>
      <c r="T160" s="52">
        <v>41666.67</v>
      </c>
      <c r="U160" s="52">
        <v>0</v>
      </c>
      <c r="V160" s="52">
        <v>0</v>
      </c>
      <c r="W160" s="52">
        <v>0</v>
      </c>
      <c r="X160" s="52" t="str">
        <f>SUM(Q160,S160,T160,U160,V160,W160)</f>
        <v>0</v>
      </c>
      <c r="Y160" s="52">
        <v>551405.04</v>
      </c>
      <c r="Z160" s="52">
        <v>801404.96</v>
      </c>
      <c r="AA160" s="7" t="s">
        <v>1074</v>
      </c>
      <c r="AB160" s="8"/>
    </row>
    <row r="161" spans="1:28" customHeight="1" ht="255">
      <c r="A161" s="18" t="s">
        <v>30</v>
      </c>
      <c r="B161" s="19" t="s">
        <v>40</v>
      </c>
      <c r="C161" s="20" t="s">
        <v>1075</v>
      </c>
      <c r="D161" s="30" t="s">
        <v>1075</v>
      </c>
      <c r="E161" s="20" t="s">
        <v>1076</v>
      </c>
      <c r="F161" s="21" t="s">
        <v>43</v>
      </c>
      <c r="G161" s="7" t="s">
        <v>34</v>
      </c>
      <c r="H161" s="19" t="s">
        <v>21</v>
      </c>
      <c r="I161" s="7" t="s">
        <v>1077</v>
      </c>
      <c r="J161" s="19" t="s">
        <v>1006</v>
      </c>
      <c r="K161" s="9" t="s">
        <v>1078</v>
      </c>
      <c r="L161" s="8" t="s">
        <v>1079</v>
      </c>
      <c r="M161" s="22">
        <v>39793</v>
      </c>
      <c r="N161" s="22">
        <v>40786</v>
      </c>
      <c r="O161" s="13">
        <v>42618</v>
      </c>
      <c r="P161" s="22">
        <v>40077</v>
      </c>
      <c r="Q161" s="52">
        <v>2273.58</v>
      </c>
      <c r="R161" s="25" t="str">
        <f>(Q161/Z161)</f>
        <v>0</v>
      </c>
      <c r="S161" s="52">
        <v>1515.7</v>
      </c>
      <c r="T161" s="52">
        <v>757.86</v>
      </c>
      <c r="U161" s="52">
        <v>0</v>
      </c>
      <c r="V161" s="52">
        <v>0</v>
      </c>
      <c r="W161" s="52">
        <v>0</v>
      </c>
      <c r="X161" s="52" t="str">
        <f>SUM(Q161,S161,T161,U161,V161,W161)</f>
        <v>0</v>
      </c>
      <c r="Y161" s="52">
        <v>8444.72</v>
      </c>
      <c r="Z161" s="52">
        <v>12991.84</v>
      </c>
      <c r="AA161" s="7" t="s">
        <v>1080</v>
      </c>
      <c r="AB161" s="8"/>
    </row>
    <row r="162" spans="1:28" customHeight="1" ht="409.5">
      <c r="A162" s="7" t="s">
        <v>30</v>
      </c>
      <c r="B162" s="19" t="s">
        <v>40</v>
      </c>
      <c r="C162" s="20" t="s">
        <v>1081</v>
      </c>
      <c r="D162" s="30" t="s">
        <v>1082</v>
      </c>
      <c r="E162" s="20" t="s">
        <v>1083</v>
      </c>
      <c r="F162" s="21" t="s">
        <v>43</v>
      </c>
      <c r="G162" s="8" t="s">
        <v>34</v>
      </c>
      <c r="H162" s="19" t="s">
        <v>23</v>
      </c>
      <c r="I162" s="7" t="s">
        <v>1084</v>
      </c>
      <c r="J162" s="19" t="s">
        <v>1085</v>
      </c>
      <c r="K162" s="9" t="s">
        <v>1086</v>
      </c>
      <c r="L162" s="60" t="s">
        <v>1087</v>
      </c>
      <c r="M162" s="22">
        <v>39910</v>
      </c>
      <c r="N162" s="22">
        <v>40770</v>
      </c>
      <c r="O162" s="13">
        <v>42618</v>
      </c>
      <c r="P162" s="22">
        <v>40077</v>
      </c>
      <c r="Q162" s="52">
        <v>75191.56</v>
      </c>
      <c r="R162" s="25" t="str">
        <f>(Q162/Z162)</f>
        <v>0</v>
      </c>
      <c r="S162" s="52">
        <v>50128.33</v>
      </c>
      <c r="T162" s="52">
        <v>0</v>
      </c>
      <c r="U162" s="52">
        <v>0</v>
      </c>
      <c r="V162" s="52">
        <v>25064.14</v>
      </c>
      <c r="W162" s="52">
        <v>0</v>
      </c>
      <c r="X162" s="52" t="str">
        <f>SUM(Q162,S162,T162,U162,V162,W162)</f>
        <v>0</v>
      </c>
      <c r="Y162" s="52">
        <v>150385.14</v>
      </c>
      <c r="Z162" s="52">
        <v>300769.1</v>
      </c>
      <c r="AA162" s="7" t="s">
        <v>1088</v>
      </c>
      <c r="AB162" s="8"/>
    </row>
    <row r="163" spans="1:28" customHeight="1" ht="409.5">
      <c r="A163" s="18" t="s">
        <v>30</v>
      </c>
      <c r="B163" s="19" t="s">
        <v>40</v>
      </c>
      <c r="C163" s="20" t="s">
        <v>1089</v>
      </c>
      <c r="D163" s="30" t="s">
        <v>1090</v>
      </c>
      <c r="E163" s="20" t="s">
        <v>1091</v>
      </c>
      <c r="F163" s="21" t="s">
        <v>43</v>
      </c>
      <c r="G163" s="7" t="s">
        <v>34</v>
      </c>
      <c r="H163" s="19" t="s">
        <v>21</v>
      </c>
      <c r="I163" s="7" t="s">
        <v>1092</v>
      </c>
      <c r="J163" s="19" t="s">
        <v>770</v>
      </c>
      <c r="K163" s="9" t="s">
        <v>1093</v>
      </c>
      <c r="L163" s="60" t="s">
        <v>1094</v>
      </c>
      <c r="M163" s="22">
        <v>39898</v>
      </c>
      <c r="N163" s="22">
        <v>40543</v>
      </c>
      <c r="O163" s="13">
        <v>42618</v>
      </c>
      <c r="P163" s="22">
        <v>39932</v>
      </c>
      <c r="Q163" s="52">
        <v>10000</v>
      </c>
      <c r="R163" s="25" t="str">
        <f>(Q163/Z163)</f>
        <v>0</v>
      </c>
      <c r="S163" s="52">
        <v>6666.67</v>
      </c>
      <c r="T163" s="52">
        <v>3333.33</v>
      </c>
      <c r="U163" s="52">
        <v>0</v>
      </c>
      <c r="V163" s="52">
        <v>0</v>
      </c>
      <c r="W163" s="52">
        <v>0</v>
      </c>
      <c r="X163" s="52" t="str">
        <f>SUM(Q163,S163,T163,U163,V163,W163)</f>
        <v>0</v>
      </c>
      <c r="Y163" s="52">
        <v>29764.4</v>
      </c>
      <c r="Z163" s="52">
        <v>49764.4</v>
      </c>
      <c r="AA163" s="7" t="s">
        <v>1095</v>
      </c>
      <c r="AB163" s="8"/>
    </row>
    <row r="164" spans="1:28" customHeight="1" ht="409.5">
      <c r="A164" s="7" t="s">
        <v>30</v>
      </c>
      <c r="B164" s="19" t="s">
        <v>40</v>
      </c>
      <c r="C164" s="20" t="s">
        <v>1096</v>
      </c>
      <c r="D164" s="30" t="s">
        <v>1097</v>
      </c>
      <c r="E164" s="20" t="s">
        <v>1098</v>
      </c>
      <c r="F164" s="21" t="s">
        <v>43</v>
      </c>
      <c r="G164" s="8" t="s">
        <v>34</v>
      </c>
      <c r="H164" s="19" t="s">
        <v>23</v>
      </c>
      <c r="I164" s="7" t="s">
        <v>1099</v>
      </c>
      <c r="J164" s="19" t="s">
        <v>1100</v>
      </c>
      <c r="K164" s="9" t="s">
        <v>1101</v>
      </c>
      <c r="L164" s="60" t="s">
        <v>1102</v>
      </c>
      <c r="M164" s="22">
        <v>39801</v>
      </c>
      <c r="N164" s="22">
        <v>40531</v>
      </c>
      <c r="O164" s="13">
        <v>42618</v>
      </c>
      <c r="P164" s="22">
        <v>40077</v>
      </c>
      <c r="Q164" s="56">
        <v>17845.28</v>
      </c>
      <c r="R164" s="48" t="str">
        <f>(Q164/Z164)</f>
        <v>0</v>
      </c>
      <c r="S164" s="56">
        <v>11896.87</v>
      </c>
      <c r="T164" s="56">
        <v>0</v>
      </c>
      <c r="U164" s="56">
        <v>0</v>
      </c>
      <c r="V164" s="56">
        <v>5948.41</v>
      </c>
      <c r="W164" s="56">
        <v>0</v>
      </c>
      <c r="X164" s="56" t="str">
        <f>SUM(Q164,S164,T164,U164,V164,W164)</f>
        <v>0</v>
      </c>
      <c r="Y164" s="56">
        <v>66282.52</v>
      </c>
      <c r="Z164" s="57">
        <v>101972.98</v>
      </c>
      <c r="AA164" s="7" t="s">
        <v>1103</v>
      </c>
      <c r="AB164" s="8"/>
    </row>
    <row r="165" spans="1:28" customHeight="1" ht="405">
      <c r="A165" s="18" t="s">
        <v>30</v>
      </c>
      <c r="B165" s="19" t="s">
        <v>40</v>
      </c>
      <c r="C165" s="20" t="s">
        <v>1104</v>
      </c>
      <c r="D165" s="30" t="s">
        <v>1104</v>
      </c>
      <c r="E165" s="20" t="s">
        <v>1105</v>
      </c>
      <c r="F165" s="21" t="s">
        <v>43</v>
      </c>
      <c r="G165" s="7" t="s">
        <v>34</v>
      </c>
      <c r="H165" s="19" t="s">
        <v>21</v>
      </c>
      <c r="I165" s="7" t="s">
        <v>1106</v>
      </c>
      <c r="J165" s="19" t="s">
        <v>260</v>
      </c>
      <c r="K165" s="9" t="s">
        <v>1107</v>
      </c>
      <c r="L165" s="60" t="s">
        <v>1108</v>
      </c>
      <c r="M165" s="22">
        <v>39801</v>
      </c>
      <c r="N165" s="22">
        <v>40724</v>
      </c>
      <c r="O165" s="13">
        <v>42618</v>
      </c>
      <c r="P165" s="22">
        <v>40080</v>
      </c>
      <c r="Q165" s="52">
        <v>32676.22</v>
      </c>
      <c r="R165" s="25" t="str">
        <f>(Q165/Z165)</f>
        <v>0</v>
      </c>
      <c r="S165" s="52">
        <v>21784.12</v>
      </c>
      <c r="T165" s="52">
        <v>10892.09</v>
      </c>
      <c r="U165" s="52">
        <v>0</v>
      </c>
      <c r="V165" s="52">
        <v>0</v>
      </c>
      <c r="W165" s="52">
        <v>0</v>
      </c>
      <c r="X165" s="52" t="str">
        <f>SUM(Q165,S165,T165,U165,V165,W165)</f>
        <v>0</v>
      </c>
      <c r="Y165" s="52">
        <v>121369.28</v>
      </c>
      <c r="Z165" s="52">
        <v>186721</v>
      </c>
      <c r="AA165" s="7" t="s">
        <v>1109</v>
      </c>
      <c r="AB165" s="8"/>
    </row>
    <row r="166" spans="1:28" customHeight="1" ht="409.5">
      <c r="A166" s="7" t="s">
        <v>30</v>
      </c>
      <c r="B166" s="19" t="s">
        <v>40</v>
      </c>
      <c r="C166" s="20" t="s">
        <v>1110</v>
      </c>
      <c r="D166" s="30" t="s">
        <v>1111</v>
      </c>
      <c r="E166" s="20" t="s">
        <v>1112</v>
      </c>
      <c r="F166" s="21" t="s">
        <v>43</v>
      </c>
      <c r="G166" s="8" t="s">
        <v>34</v>
      </c>
      <c r="H166" s="19" t="s">
        <v>21</v>
      </c>
      <c r="I166" s="31" t="s">
        <v>1113</v>
      </c>
      <c r="J166" s="19" t="s">
        <v>1114</v>
      </c>
      <c r="K166" s="9" t="s">
        <v>1115</v>
      </c>
      <c r="L166" s="60" t="s">
        <v>1116</v>
      </c>
      <c r="M166" s="22">
        <v>39801</v>
      </c>
      <c r="N166" s="22">
        <v>41060</v>
      </c>
      <c r="O166" s="13">
        <v>42618</v>
      </c>
      <c r="P166" s="22">
        <v>40221</v>
      </c>
      <c r="Q166" s="52">
        <v>10500</v>
      </c>
      <c r="R166" s="25" t="str">
        <f>(Q166/Z166)</f>
        <v>0</v>
      </c>
      <c r="S166" s="52">
        <v>7000</v>
      </c>
      <c r="T166" s="52">
        <v>3500</v>
      </c>
      <c r="U166" s="52">
        <v>0</v>
      </c>
      <c r="V166" s="52">
        <v>0</v>
      </c>
      <c r="W166" s="52">
        <v>0</v>
      </c>
      <c r="X166" s="52" t="str">
        <f>SUM(Q166,S166,T166,U166,V166,W166)</f>
        <v>0</v>
      </c>
      <c r="Y166" s="52">
        <v>39110.25</v>
      </c>
      <c r="Z166" s="52">
        <v>60110.25</v>
      </c>
      <c r="AA166" s="7" t="s">
        <v>1117</v>
      </c>
      <c r="AB166" s="8"/>
    </row>
    <row r="167" spans="1:28" customHeight="1" ht="409.5">
      <c r="A167" s="18" t="s">
        <v>30</v>
      </c>
      <c r="B167" s="19" t="s">
        <v>40</v>
      </c>
      <c r="C167" s="20" t="s">
        <v>1118</v>
      </c>
      <c r="D167" s="30" t="s">
        <v>1119</v>
      </c>
      <c r="E167" s="20" t="s">
        <v>1120</v>
      </c>
      <c r="F167" s="21" t="s">
        <v>43</v>
      </c>
      <c r="G167" s="7" t="s">
        <v>34</v>
      </c>
      <c r="H167" s="19" t="s">
        <v>21</v>
      </c>
      <c r="I167" s="7" t="s">
        <v>1121</v>
      </c>
      <c r="J167" s="19" t="s">
        <v>1122</v>
      </c>
      <c r="K167" s="9" t="s">
        <v>1123</v>
      </c>
      <c r="L167" s="60" t="s">
        <v>1124</v>
      </c>
      <c r="M167" s="22">
        <v>39905</v>
      </c>
      <c r="N167" s="22">
        <v>41263</v>
      </c>
      <c r="O167" s="13">
        <v>42618</v>
      </c>
      <c r="P167" s="22">
        <v>40304</v>
      </c>
      <c r="Q167" s="52">
        <v>27883.98</v>
      </c>
      <c r="R167" s="25" t="str">
        <f>(Q167/Z167)</f>
        <v>0</v>
      </c>
      <c r="S167" s="52">
        <v>18589.25</v>
      </c>
      <c r="T167" s="52">
        <v>9294.45</v>
      </c>
      <c r="U167" s="52">
        <v>0</v>
      </c>
      <c r="V167" s="52">
        <v>0</v>
      </c>
      <c r="W167" s="52">
        <v>0</v>
      </c>
      <c r="X167" s="52" t="str">
        <f>SUM(Q167,S167,T167,U167,V167,W167)</f>
        <v>0</v>
      </c>
      <c r="Y167" s="52">
        <v>103568.57</v>
      </c>
      <c r="Z167" s="52">
        <v>159336</v>
      </c>
      <c r="AA167" s="7" t="s">
        <v>1125</v>
      </c>
      <c r="AB167" s="8"/>
    </row>
    <row r="168" spans="1:28" customHeight="1" ht="409.5">
      <c r="A168" s="7" t="s">
        <v>30</v>
      </c>
      <c r="B168" s="19" t="s">
        <v>40</v>
      </c>
      <c r="C168" s="20" t="s">
        <v>1126</v>
      </c>
      <c r="D168" s="30" t="s">
        <v>1126</v>
      </c>
      <c r="E168" s="20" t="s">
        <v>1127</v>
      </c>
      <c r="F168" s="21" t="s">
        <v>43</v>
      </c>
      <c r="G168" s="8" t="s">
        <v>34</v>
      </c>
      <c r="H168" s="19" t="s">
        <v>21</v>
      </c>
      <c r="I168" s="7" t="s">
        <v>1128</v>
      </c>
      <c r="J168" s="19" t="s">
        <v>382</v>
      </c>
      <c r="K168" s="9" t="s">
        <v>1129</v>
      </c>
      <c r="L168" s="60" t="s">
        <v>1130</v>
      </c>
      <c r="M168" s="22">
        <v>39906</v>
      </c>
      <c r="N168" s="22">
        <v>41090</v>
      </c>
      <c r="O168" s="13">
        <v>42618</v>
      </c>
      <c r="P168" s="22">
        <v>40219</v>
      </c>
      <c r="Q168" s="52">
        <v>278572.8</v>
      </c>
      <c r="R168" s="55" t="str">
        <f>(Q168/Z168)</f>
        <v>0</v>
      </c>
      <c r="S168" s="52">
        <v>185716.04</v>
      </c>
      <c r="T168" s="52">
        <v>86102.16</v>
      </c>
      <c r="U168" s="52">
        <v>0</v>
      </c>
      <c r="V168" s="52">
        <v>6754.38</v>
      </c>
      <c r="W168" s="52">
        <v>0</v>
      </c>
      <c r="X168" s="52" t="str">
        <f>SUM(Q168,S168,T168,U168,V168,W168)</f>
        <v>0</v>
      </c>
      <c r="Y168" s="52">
        <v>690500.12</v>
      </c>
      <c r="Z168" s="52">
        <v>1247643.89</v>
      </c>
      <c r="AA168" s="7" t="s">
        <v>1131</v>
      </c>
      <c r="AB168" s="8"/>
    </row>
    <row r="169" spans="1:28" customHeight="1" ht="409.5">
      <c r="A169" s="18" t="s">
        <v>30</v>
      </c>
      <c r="B169" s="19" t="s">
        <v>40</v>
      </c>
      <c r="C169" s="20" t="s">
        <v>1132</v>
      </c>
      <c r="D169" s="30" t="s">
        <v>1133</v>
      </c>
      <c r="E169" s="20" t="s">
        <v>1134</v>
      </c>
      <c r="F169" s="21" t="s">
        <v>43</v>
      </c>
      <c r="G169" s="7" t="s">
        <v>34</v>
      </c>
      <c r="H169" s="19" t="s">
        <v>21</v>
      </c>
      <c r="I169" s="7" t="s">
        <v>1135</v>
      </c>
      <c r="J169" s="19" t="s">
        <v>1136</v>
      </c>
      <c r="K169" s="9" t="s">
        <v>1137</v>
      </c>
      <c r="L169" s="60" t="s">
        <v>1138</v>
      </c>
      <c r="M169" s="22">
        <v>39909</v>
      </c>
      <c r="N169" s="22">
        <v>40091</v>
      </c>
      <c r="O169" s="13">
        <v>42618</v>
      </c>
      <c r="P169" s="22">
        <v>40042</v>
      </c>
      <c r="Q169" s="52">
        <v>12500</v>
      </c>
      <c r="R169" s="25" t="str">
        <f>(Q169/Z169)</f>
        <v>0</v>
      </c>
      <c r="S169" s="52">
        <v>8333.33</v>
      </c>
      <c r="T169" s="52">
        <v>4166.67</v>
      </c>
      <c r="U169" s="52">
        <v>0</v>
      </c>
      <c r="V169" s="52">
        <v>0</v>
      </c>
      <c r="W169" s="52">
        <v>0</v>
      </c>
      <c r="X169" s="52" t="str">
        <f>SUM(Q169,S169,T169,U169,V169,W169)</f>
        <v>0</v>
      </c>
      <c r="Y169" s="52">
        <v>54200</v>
      </c>
      <c r="Z169" s="52">
        <v>79200</v>
      </c>
      <c r="AA169" s="7" t="s">
        <v>1139</v>
      </c>
      <c r="AB169" s="8"/>
    </row>
    <row r="170" spans="1:28" customHeight="1" ht="135">
      <c r="A170" s="7" t="s">
        <v>30</v>
      </c>
      <c r="B170" s="19" t="s">
        <v>40</v>
      </c>
      <c r="C170" s="20" t="s">
        <v>1140</v>
      </c>
      <c r="D170" s="30" t="s">
        <v>1140</v>
      </c>
      <c r="E170" s="20" t="s">
        <v>1141</v>
      </c>
      <c r="F170" s="21" t="s">
        <v>43</v>
      </c>
      <c r="G170" s="8" t="s">
        <v>34</v>
      </c>
      <c r="H170" s="19" t="s">
        <v>21</v>
      </c>
      <c r="I170" s="7" t="s">
        <v>1142</v>
      </c>
      <c r="J170" s="19" t="s">
        <v>1143</v>
      </c>
      <c r="K170" s="9" t="s">
        <v>1144</v>
      </c>
      <c r="L170" s="8" t="s">
        <v>1145</v>
      </c>
      <c r="M170" s="22">
        <v>39854</v>
      </c>
      <c r="N170" s="22">
        <v>40590</v>
      </c>
      <c r="O170" s="13">
        <v>42618</v>
      </c>
      <c r="P170" s="22">
        <v>40294</v>
      </c>
      <c r="Q170" s="52">
        <v>12039.39</v>
      </c>
      <c r="R170" s="25" t="str">
        <f>(Q170/Z170)</f>
        <v>0</v>
      </c>
      <c r="S170" s="52">
        <v>8026.22</v>
      </c>
      <c r="T170" s="52">
        <v>4013.1</v>
      </c>
      <c r="U170" s="52">
        <v>0</v>
      </c>
      <c r="V170" s="52">
        <v>0</v>
      </c>
      <c r="W170" s="52">
        <v>0</v>
      </c>
      <c r="X170" s="52" t="str">
        <f>SUM(Q170,S170,T170,U170,V170,W170)</f>
        <v>0</v>
      </c>
      <c r="Y170" s="52">
        <v>44717.67</v>
      </c>
      <c r="Z170" s="52">
        <v>68796.36</v>
      </c>
      <c r="AA170" s="7" t="s">
        <v>1146</v>
      </c>
      <c r="AB170" s="8"/>
    </row>
    <row r="171" spans="1:28" customHeight="1" ht="150">
      <c r="A171" s="18" t="s">
        <v>30</v>
      </c>
      <c r="B171" s="19" t="s">
        <v>40</v>
      </c>
      <c r="C171" s="20" t="s">
        <v>1147</v>
      </c>
      <c r="D171" s="30" t="s">
        <v>1148</v>
      </c>
      <c r="E171" s="20" t="s">
        <v>1149</v>
      </c>
      <c r="F171" s="21" t="s">
        <v>43</v>
      </c>
      <c r="G171" s="7" t="s">
        <v>34</v>
      </c>
      <c r="H171" s="19" t="s">
        <v>21</v>
      </c>
      <c r="I171" s="31" t="s">
        <v>1150</v>
      </c>
      <c r="J171" s="19" t="s">
        <v>1151</v>
      </c>
      <c r="K171" s="9" t="s">
        <v>43</v>
      </c>
      <c r="L171" s="8" t="s">
        <v>1152</v>
      </c>
      <c r="M171" s="22">
        <v>39854</v>
      </c>
      <c r="N171" s="22">
        <v>40585</v>
      </c>
      <c r="O171" s="13">
        <v>42618</v>
      </c>
      <c r="P171" s="22">
        <v>40260</v>
      </c>
      <c r="Q171" s="52">
        <v>12500</v>
      </c>
      <c r="R171" s="25" t="str">
        <f>(Q171/Z171)</f>
        <v>0</v>
      </c>
      <c r="S171" s="52">
        <v>8333.33</v>
      </c>
      <c r="T171" s="52">
        <v>4166.67</v>
      </c>
      <c r="U171" s="52">
        <v>0</v>
      </c>
      <c r="V171" s="52">
        <v>0</v>
      </c>
      <c r="W171" s="52">
        <v>0</v>
      </c>
      <c r="X171" s="52" t="str">
        <f>SUM(Q171,S171,T171,U171,V171,W171)</f>
        <v>0</v>
      </c>
      <c r="Y171" s="52">
        <v>73673.87</v>
      </c>
      <c r="Z171" s="52">
        <v>98673.87</v>
      </c>
      <c r="AA171" s="46" t="s">
        <v>1153</v>
      </c>
      <c r="AB171" s="8"/>
    </row>
    <row r="172" spans="1:28" customHeight="1" ht="360">
      <c r="A172" s="7" t="s">
        <v>30</v>
      </c>
      <c r="B172" s="19" t="s">
        <v>40</v>
      </c>
      <c r="C172" s="30" t="s">
        <v>1154</v>
      </c>
      <c r="D172" s="30" t="s">
        <v>1155</v>
      </c>
      <c r="E172" s="20" t="s">
        <v>1156</v>
      </c>
      <c r="F172" s="21" t="s">
        <v>43</v>
      </c>
      <c r="G172" s="8" t="s">
        <v>34</v>
      </c>
      <c r="H172" s="19" t="s">
        <v>21</v>
      </c>
      <c r="I172" s="7" t="s">
        <v>1157</v>
      </c>
      <c r="J172" s="19" t="s">
        <v>770</v>
      </c>
      <c r="K172" s="9" t="s">
        <v>1158</v>
      </c>
      <c r="L172" s="60" t="s">
        <v>1159</v>
      </c>
      <c r="M172" s="22">
        <v>39853</v>
      </c>
      <c r="N172" s="22">
        <v>40575</v>
      </c>
      <c r="O172" s="13">
        <v>42618</v>
      </c>
      <c r="P172" s="22">
        <v>39995</v>
      </c>
      <c r="Q172" s="52">
        <v>5600</v>
      </c>
      <c r="R172" s="25" t="str">
        <f>(Q172/Z172)</f>
        <v>0</v>
      </c>
      <c r="S172" s="52">
        <v>3733.33</v>
      </c>
      <c r="T172" s="52">
        <v>1866.67</v>
      </c>
      <c r="U172" s="52">
        <v>0</v>
      </c>
      <c r="V172" s="52">
        <v>0</v>
      </c>
      <c r="W172" s="52">
        <v>0</v>
      </c>
      <c r="X172" s="52" t="str">
        <f>SUM(Q172,S172,T172,U172,V172,W172)</f>
        <v>0</v>
      </c>
      <c r="Y172" s="52">
        <v>21240</v>
      </c>
      <c r="Z172" s="52">
        <v>32440</v>
      </c>
      <c r="AA172" s="7" t="s">
        <v>1160</v>
      </c>
      <c r="AB172" s="8"/>
    </row>
    <row r="173" spans="1:28" customHeight="1" ht="315">
      <c r="A173" s="18" t="s">
        <v>30</v>
      </c>
      <c r="B173" s="19" t="s">
        <v>40</v>
      </c>
      <c r="C173" s="20" t="s">
        <v>1161</v>
      </c>
      <c r="D173" s="30" t="s">
        <v>1162</v>
      </c>
      <c r="E173" s="20" t="s">
        <v>1163</v>
      </c>
      <c r="F173" s="21" t="s">
        <v>43</v>
      </c>
      <c r="G173" s="7" t="s">
        <v>34</v>
      </c>
      <c r="H173" s="19" t="s">
        <v>21</v>
      </c>
      <c r="I173" s="7" t="s">
        <v>1164</v>
      </c>
      <c r="J173" s="19" t="s">
        <v>1122</v>
      </c>
      <c r="K173" s="9" t="s">
        <v>1165</v>
      </c>
      <c r="L173" s="60" t="s">
        <v>1166</v>
      </c>
      <c r="M173" s="22">
        <v>39853</v>
      </c>
      <c r="N173" s="22">
        <v>40694</v>
      </c>
      <c r="O173" s="13">
        <v>42618</v>
      </c>
      <c r="P173" s="22">
        <v>40100</v>
      </c>
      <c r="Q173" s="52">
        <v>15000</v>
      </c>
      <c r="R173" s="25" t="str">
        <f>(Q173/Z173)</f>
        <v>0</v>
      </c>
      <c r="S173" s="52">
        <v>10000</v>
      </c>
      <c r="T173" s="52">
        <v>5000</v>
      </c>
      <c r="U173" s="52">
        <v>0</v>
      </c>
      <c r="V173" s="52">
        <v>0</v>
      </c>
      <c r="W173" s="52">
        <v>0</v>
      </c>
      <c r="X173" s="52" t="str">
        <f>SUM(Q173,S173,T173,U173,V173,W173)</f>
        <v>0</v>
      </c>
      <c r="Y173" s="52">
        <v>79081.31</v>
      </c>
      <c r="Z173" s="52">
        <v>109081.27</v>
      </c>
      <c r="AA173" s="7" t="s">
        <v>1167</v>
      </c>
      <c r="AB173" s="8"/>
    </row>
    <row r="174" spans="1:28" customHeight="1" ht="255">
      <c r="A174" s="7" t="s">
        <v>30</v>
      </c>
      <c r="B174" s="19" t="s">
        <v>40</v>
      </c>
      <c r="C174" s="20" t="s">
        <v>1168</v>
      </c>
      <c r="D174" s="30" t="s">
        <v>1169</v>
      </c>
      <c r="E174" s="20" t="s">
        <v>1170</v>
      </c>
      <c r="F174" s="21" t="s">
        <v>43</v>
      </c>
      <c r="G174" s="8" t="s">
        <v>34</v>
      </c>
      <c r="H174" s="19" t="s">
        <v>23</v>
      </c>
      <c r="I174" s="7" t="s">
        <v>1171</v>
      </c>
      <c r="J174" s="19" t="s">
        <v>45</v>
      </c>
      <c r="K174" s="9" t="s">
        <v>43</v>
      </c>
      <c r="L174" s="60" t="s">
        <v>1172</v>
      </c>
      <c r="M174" s="22">
        <v>39853</v>
      </c>
      <c r="N174" s="22">
        <v>40391</v>
      </c>
      <c r="O174" s="13">
        <v>42618</v>
      </c>
      <c r="P174" s="22">
        <v>40038</v>
      </c>
      <c r="Q174" s="52">
        <v>54185</v>
      </c>
      <c r="R174" s="25" t="str">
        <f>(Q174/Z174)</f>
        <v>0</v>
      </c>
      <c r="S174" s="52">
        <v>36123.33</v>
      </c>
      <c r="T174" s="52">
        <v>0</v>
      </c>
      <c r="U174" s="52">
        <v>0</v>
      </c>
      <c r="V174" s="52">
        <v>18061.67</v>
      </c>
      <c r="W174" s="52">
        <v>0</v>
      </c>
      <c r="X174" s="52" t="str">
        <f>SUM(Q174,S174,T174,U174,V174,W174)</f>
        <v>0</v>
      </c>
      <c r="Y174" s="52">
        <v>251445.28</v>
      </c>
      <c r="Z174" s="52">
        <v>359815.28</v>
      </c>
      <c r="AA174" s="7" t="s">
        <v>1173</v>
      </c>
      <c r="AB174" s="8"/>
    </row>
    <row r="175" spans="1:28" customHeight="1" ht="409.5">
      <c r="A175" s="18" t="s">
        <v>30</v>
      </c>
      <c r="B175" s="19" t="s">
        <v>40</v>
      </c>
      <c r="C175" s="20" t="s">
        <v>1174</v>
      </c>
      <c r="D175" s="20" t="s">
        <v>1174</v>
      </c>
      <c r="E175" s="20" t="s">
        <v>1175</v>
      </c>
      <c r="F175" s="21" t="s">
        <v>43</v>
      </c>
      <c r="G175" s="7" t="s">
        <v>34</v>
      </c>
      <c r="H175" s="19" t="s">
        <v>23</v>
      </c>
      <c r="I175" s="7" t="s">
        <v>1176</v>
      </c>
      <c r="J175" s="19" t="s">
        <v>1177</v>
      </c>
      <c r="K175" s="9" t="s">
        <v>1178</v>
      </c>
      <c r="L175" s="60" t="s">
        <v>1179</v>
      </c>
      <c r="M175" s="22">
        <v>39804</v>
      </c>
      <c r="N175" s="22">
        <v>40026</v>
      </c>
      <c r="O175" s="13">
        <v>42618</v>
      </c>
      <c r="P175" s="22">
        <v>39939</v>
      </c>
      <c r="Q175" s="52">
        <v>40919.4</v>
      </c>
      <c r="R175" s="25" t="str">
        <f>(Q175/Z175)</f>
        <v>0</v>
      </c>
      <c r="S175" s="52">
        <v>27279.58</v>
      </c>
      <c r="T175" s="52">
        <v>0</v>
      </c>
      <c r="U175" s="52">
        <v>0</v>
      </c>
      <c r="V175" s="52">
        <v>13639.8</v>
      </c>
      <c r="W175" s="52">
        <v>0</v>
      </c>
      <c r="X175" s="52" t="str">
        <f>SUM(Q175,S175,T175,U175,V175,W175)</f>
        <v>0</v>
      </c>
      <c r="Y175" s="52">
        <v>151986.61</v>
      </c>
      <c r="Z175" s="52">
        <v>233824.92</v>
      </c>
      <c r="AA175" s="7" t="s">
        <v>1180</v>
      </c>
      <c r="AB175" s="8"/>
    </row>
    <row r="176" spans="1:28" customHeight="1" ht="409.5">
      <c r="A176" s="7" t="s">
        <v>30</v>
      </c>
      <c r="B176" s="19" t="s">
        <v>40</v>
      </c>
      <c r="C176" s="20" t="s">
        <v>1181</v>
      </c>
      <c r="D176" s="20" t="s">
        <v>1181</v>
      </c>
      <c r="E176" s="20" t="s">
        <v>1182</v>
      </c>
      <c r="F176" s="21" t="s">
        <v>43</v>
      </c>
      <c r="G176" s="8" t="s">
        <v>34</v>
      </c>
      <c r="H176" s="19" t="s">
        <v>21</v>
      </c>
      <c r="I176" s="7" t="s">
        <v>1183</v>
      </c>
      <c r="J176" s="19" t="s">
        <v>695</v>
      </c>
      <c r="K176" s="9" t="s">
        <v>1184</v>
      </c>
      <c r="L176" s="60" t="s">
        <v>1185</v>
      </c>
      <c r="M176" s="22">
        <v>39811</v>
      </c>
      <c r="N176" s="22">
        <v>41274</v>
      </c>
      <c r="O176" s="13">
        <v>42618</v>
      </c>
      <c r="P176" s="22">
        <v>40042</v>
      </c>
      <c r="Q176" s="52">
        <v>125000</v>
      </c>
      <c r="R176" s="25" t="str">
        <f>(Q176/Z176)</f>
        <v>0</v>
      </c>
      <c r="S176" s="52">
        <v>83333.33</v>
      </c>
      <c r="T176" s="52">
        <v>41666.67</v>
      </c>
      <c r="U176" s="52">
        <v>0</v>
      </c>
      <c r="V176" s="52">
        <v>0</v>
      </c>
      <c r="W176" s="52">
        <v>0</v>
      </c>
      <c r="X176" s="52" t="str">
        <f>SUM(Q176,S176,T176,U176,V176,W176)</f>
        <v>0</v>
      </c>
      <c r="Y176" s="52">
        <v>663813.87</v>
      </c>
      <c r="Z176" s="52">
        <v>714285.71</v>
      </c>
      <c r="AA176" s="7" t="s">
        <v>1186</v>
      </c>
      <c r="AB176" s="8"/>
    </row>
    <row r="177" spans="1:28" customHeight="1" ht="409.5">
      <c r="A177" s="18" t="s">
        <v>30</v>
      </c>
      <c r="B177" s="19" t="s">
        <v>40</v>
      </c>
      <c r="C177" s="20" t="s">
        <v>1187</v>
      </c>
      <c r="D177" s="20" t="s">
        <v>1187</v>
      </c>
      <c r="E177" s="20" t="s">
        <v>1091</v>
      </c>
      <c r="F177" s="21" t="s">
        <v>43</v>
      </c>
      <c r="G177" s="7" t="s">
        <v>34</v>
      </c>
      <c r="H177" s="19" t="s">
        <v>21</v>
      </c>
      <c r="I177" s="7" t="s">
        <v>1092</v>
      </c>
      <c r="J177" s="19" t="s">
        <v>770</v>
      </c>
      <c r="K177" s="9" t="s">
        <v>1093</v>
      </c>
      <c r="L177" s="60" t="s">
        <v>1188</v>
      </c>
      <c r="M177" s="22">
        <v>39812</v>
      </c>
      <c r="N177" s="22">
        <v>40543</v>
      </c>
      <c r="O177" s="13">
        <v>42618</v>
      </c>
      <c r="P177" s="22">
        <v>39939</v>
      </c>
      <c r="Q177" s="52">
        <v>15000</v>
      </c>
      <c r="R177" s="25" t="str">
        <f>(Q177/Z177)</f>
        <v>0</v>
      </c>
      <c r="S177" s="52">
        <v>10000</v>
      </c>
      <c r="T177" s="52">
        <v>5000</v>
      </c>
      <c r="U177" s="52">
        <v>0</v>
      </c>
      <c r="V177" s="52">
        <v>0</v>
      </c>
      <c r="W177" s="52">
        <v>0</v>
      </c>
      <c r="X177" s="52" t="str">
        <f>SUM(Q177,S177,T177,U177,V177,W177)</f>
        <v>0</v>
      </c>
      <c r="Y177" s="52">
        <v>105531.97</v>
      </c>
      <c r="Z177" s="52">
        <v>154617.56</v>
      </c>
      <c r="AA177" s="7" t="s">
        <v>1189</v>
      </c>
      <c r="AB177" s="8"/>
    </row>
    <row r="178" spans="1:28" customHeight="1" ht="240">
      <c r="A178" s="7" t="s">
        <v>30</v>
      </c>
      <c r="B178" s="19" t="s">
        <v>40</v>
      </c>
      <c r="C178" s="20" t="s">
        <v>1190</v>
      </c>
      <c r="D178" s="30" t="s">
        <v>1191</v>
      </c>
      <c r="E178" s="20" t="s">
        <v>1192</v>
      </c>
      <c r="F178" s="21" t="s">
        <v>43</v>
      </c>
      <c r="G178" s="8" t="s">
        <v>34</v>
      </c>
      <c r="H178" s="19" t="s">
        <v>23</v>
      </c>
      <c r="I178" s="7" t="s">
        <v>1193</v>
      </c>
      <c r="J178" s="19" t="s">
        <v>76</v>
      </c>
      <c r="K178" s="9" t="s">
        <v>43</v>
      </c>
      <c r="L178" s="8" t="s">
        <v>1194</v>
      </c>
      <c r="M178" s="22">
        <v>39822</v>
      </c>
      <c r="N178" s="22">
        <v>40553</v>
      </c>
      <c r="O178" s="13">
        <v>42618</v>
      </c>
      <c r="P178" s="22">
        <v>40003</v>
      </c>
      <c r="Q178" s="52">
        <v>32634.77</v>
      </c>
      <c r="R178" s="25" t="str">
        <f>(Q178/Z178)</f>
        <v>0</v>
      </c>
      <c r="S178" s="52">
        <v>21756.49</v>
      </c>
      <c r="T178" s="52">
        <v>0</v>
      </c>
      <c r="U178" s="52">
        <v>0</v>
      </c>
      <c r="V178" s="52">
        <v>10878.25</v>
      </c>
      <c r="W178" s="52">
        <v>0</v>
      </c>
      <c r="X178" s="52" t="str">
        <f>SUM(Q178,S178,T178,U178,V178,W178)</f>
        <v>0</v>
      </c>
      <c r="Y178" s="52">
        <v>121214.8</v>
      </c>
      <c r="Z178" s="52">
        <v>186484.29</v>
      </c>
      <c r="AA178" s="7" t="s">
        <v>1195</v>
      </c>
      <c r="AB178" s="8"/>
    </row>
    <row r="179" spans="1:28" customHeight="1" ht="360">
      <c r="A179" s="18" t="s">
        <v>30</v>
      </c>
      <c r="B179" s="19" t="s">
        <v>40</v>
      </c>
      <c r="C179" s="20" t="s">
        <v>1196</v>
      </c>
      <c r="D179" s="20" t="s">
        <v>1196</v>
      </c>
      <c r="E179" s="20" t="s">
        <v>1197</v>
      </c>
      <c r="F179" s="21" t="s">
        <v>43</v>
      </c>
      <c r="G179" s="7" t="s">
        <v>34</v>
      </c>
      <c r="H179" s="19" t="s">
        <v>21</v>
      </c>
      <c r="I179" s="31" t="s">
        <v>1198</v>
      </c>
      <c r="J179" s="19" t="s">
        <v>148</v>
      </c>
      <c r="K179" s="9" t="s">
        <v>43</v>
      </c>
      <c r="L179" s="60" t="s">
        <v>1199</v>
      </c>
      <c r="M179" s="22">
        <v>39828</v>
      </c>
      <c r="N179" s="22">
        <v>40374</v>
      </c>
      <c r="O179" s="13">
        <v>42618</v>
      </c>
      <c r="P179" s="22">
        <v>40352</v>
      </c>
      <c r="Q179" s="52">
        <v>6209</v>
      </c>
      <c r="R179" s="25" t="str">
        <f>(Q179/Z179)</f>
        <v>0</v>
      </c>
      <c r="S179" s="52">
        <v>4139.33</v>
      </c>
      <c r="T179" s="52">
        <v>2069.67</v>
      </c>
      <c r="U179" s="52">
        <v>0</v>
      </c>
      <c r="V179" s="52">
        <v>0</v>
      </c>
      <c r="W179" s="52">
        <v>0</v>
      </c>
      <c r="X179" s="52" t="str">
        <f>SUM(Q179,S179,T179,U179,V179,W179)</f>
        <v>0</v>
      </c>
      <c r="Y179" s="52">
        <v>23062.19</v>
      </c>
      <c r="Z179" s="52">
        <v>35480.19</v>
      </c>
      <c r="AA179" s="7" t="s">
        <v>1200</v>
      </c>
      <c r="AB179" s="8"/>
    </row>
    <row r="180" spans="1:28" customHeight="1" ht="409.5">
      <c r="A180" s="7" t="s">
        <v>30</v>
      </c>
      <c r="B180" s="19" t="s">
        <v>40</v>
      </c>
      <c r="C180" s="20" t="s">
        <v>1201</v>
      </c>
      <c r="D180" s="20" t="s">
        <v>1201</v>
      </c>
      <c r="E180" s="20" t="s">
        <v>1202</v>
      </c>
      <c r="F180" s="21" t="s">
        <v>43</v>
      </c>
      <c r="G180" s="8" t="s">
        <v>34</v>
      </c>
      <c r="H180" s="19" t="s">
        <v>21</v>
      </c>
      <c r="I180" s="7" t="s">
        <v>1203</v>
      </c>
      <c r="J180" s="19" t="s">
        <v>280</v>
      </c>
      <c r="K180" s="9" t="s">
        <v>43</v>
      </c>
      <c r="L180" s="60" t="s">
        <v>1204</v>
      </c>
      <c r="M180" s="22">
        <v>39696</v>
      </c>
      <c r="N180" s="22">
        <v>40178</v>
      </c>
      <c r="O180" s="13">
        <v>42618</v>
      </c>
      <c r="P180" s="22">
        <v>40093</v>
      </c>
      <c r="Q180" s="56">
        <v>39060</v>
      </c>
      <c r="R180" s="48" t="str">
        <f>(Q180/Z180)</f>
        <v>0</v>
      </c>
      <c r="S180" s="56">
        <v>26040</v>
      </c>
      <c r="T180" s="56">
        <v>13020</v>
      </c>
      <c r="U180" s="56">
        <v>0</v>
      </c>
      <c r="V180" s="56">
        <v>0</v>
      </c>
      <c r="W180" s="56">
        <v>0</v>
      </c>
      <c r="X180" s="56" t="str">
        <f>SUM(Q180,S180,T180,U180,V180,W180)</f>
        <v>0</v>
      </c>
      <c r="Y180" s="56">
        <v>151428.38</v>
      </c>
      <c r="Z180" s="57">
        <v>229548.38</v>
      </c>
      <c r="AA180" s="7" t="s">
        <v>1205</v>
      </c>
      <c r="AB180" s="8"/>
    </row>
    <row r="181" spans="1:28" customHeight="1" ht="409.5">
      <c r="A181" s="18" t="s">
        <v>30</v>
      </c>
      <c r="B181" s="19" t="s">
        <v>40</v>
      </c>
      <c r="C181" s="20" t="s">
        <v>1206</v>
      </c>
      <c r="D181" s="30" t="s">
        <v>1207</v>
      </c>
      <c r="E181" s="20" t="s">
        <v>1208</v>
      </c>
      <c r="F181" s="21" t="s">
        <v>43</v>
      </c>
      <c r="G181" s="7" t="s">
        <v>34</v>
      </c>
      <c r="H181" s="19" t="s">
        <v>21</v>
      </c>
      <c r="I181" s="7" t="s">
        <v>1209</v>
      </c>
      <c r="J181" s="19" t="s">
        <v>1210</v>
      </c>
      <c r="K181" s="9" t="s">
        <v>1211</v>
      </c>
      <c r="L181" s="60" t="s">
        <v>1212</v>
      </c>
      <c r="M181" s="22">
        <v>39828</v>
      </c>
      <c r="N181" s="22">
        <v>40558</v>
      </c>
      <c r="O181" s="13">
        <v>42618</v>
      </c>
      <c r="P181" s="22">
        <v>40219</v>
      </c>
      <c r="Q181" s="52">
        <v>74033</v>
      </c>
      <c r="R181" s="25" t="str">
        <f>(Q181/Z181)</f>
        <v>0</v>
      </c>
      <c r="S181" s="52">
        <v>49355.33</v>
      </c>
      <c r="T181" s="52">
        <v>24677.67</v>
      </c>
      <c r="U181" s="52">
        <v>0</v>
      </c>
      <c r="V181" s="52">
        <v>0</v>
      </c>
      <c r="W181" s="52">
        <v>0</v>
      </c>
      <c r="X181" s="52" t="str">
        <f>SUM(Q181,S181,T181,U181,V181,W181)</f>
        <v>0</v>
      </c>
      <c r="Y181" s="52">
        <v>495403.48</v>
      </c>
      <c r="Z181" s="52">
        <v>643469.48</v>
      </c>
      <c r="AA181" s="7" t="s">
        <v>1213</v>
      </c>
      <c r="AB181" s="8"/>
    </row>
    <row r="182" spans="1:28" customHeight="1" ht="409.5">
      <c r="A182" s="7" t="s">
        <v>30</v>
      </c>
      <c r="B182" s="19" t="s">
        <v>40</v>
      </c>
      <c r="C182" s="20" t="s">
        <v>1214</v>
      </c>
      <c r="D182" s="30" t="s">
        <v>1215</v>
      </c>
      <c r="E182" s="20" t="s">
        <v>1216</v>
      </c>
      <c r="F182" s="21" t="s">
        <v>43</v>
      </c>
      <c r="G182" s="8" t="s">
        <v>34</v>
      </c>
      <c r="H182" s="19" t="s">
        <v>22</v>
      </c>
      <c r="I182" s="7" t="s">
        <v>1217</v>
      </c>
      <c r="J182" s="19" t="s">
        <v>1218</v>
      </c>
      <c r="K182" s="9" t="s">
        <v>1219</v>
      </c>
      <c r="L182" s="60" t="s">
        <v>1220</v>
      </c>
      <c r="M182" s="22">
        <v>39836</v>
      </c>
      <c r="N182" s="22">
        <v>40178</v>
      </c>
      <c r="O182" s="13">
        <v>42618</v>
      </c>
      <c r="P182" s="22">
        <v>39909</v>
      </c>
      <c r="Q182" s="52">
        <v>2537</v>
      </c>
      <c r="R182" s="25" t="str">
        <f>(Q182/Z182)</f>
        <v>0</v>
      </c>
      <c r="S182" s="52">
        <v>1691.67</v>
      </c>
      <c r="T182" s="52">
        <v>0</v>
      </c>
      <c r="U182" s="52">
        <v>845.83</v>
      </c>
      <c r="V182" s="52">
        <v>0</v>
      </c>
      <c r="W182" s="52">
        <v>0</v>
      </c>
      <c r="X182" s="52" t="str">
        <f>SUM(Q182,S182,T182,U182,V182,W182)</f>
        <v>0</v>
      </c>
      <c r="Y182" s="52">
        <v>9425.5</v>
      </c>
      <c r="Z182" s="52">
        <v>14500</v>
      </c>
      <c r="AA182" s="7" t="s">
        <v>1221</v>
      </c>
      <c r="AB182" s="8"/>
    </row>
    <row r="183" spans="1:28" customHeight="1" ht="409.5">
      <c r="A183" s="18" t="s">
        <v>30</v>
      </c>
      <c r="B183" s="19" t="s">
        <v>40</v>
      </c>
      <c r="C183" s="20" t="s">
        <v>1222</v>
      </c>
      <c r="D183" s="30" t="s">
        <v>1223</v>
      </c>
      <c r="E183" s="20" t="s">
        <v>1224</v>
      </c>
      <c r="F183" s="21" t="s">
        <v>43</v>
      </c>
      <c r="G183" s="7" t="s">
        <v>34</v>
      </c>
      <c r="H183" s="19" t="s">
        <v>21</v>
      </c>
      <c r="I183" s="7" t="s">
        <v>1225</v>
      </c>
      <c r="J183" s="19" t="s">
        <v>984</v>
      </c>
      <c r="K183" s="9" t="s">
        <v>1226</v>
      </c>
      <c r="L183" s="60" t="s">
        <v>1227</v>
      </c>
      <c r="M183" s="22">
        <v>39840</v>
      </c>
      <c r="N183" s="22">
        <v>41394</v>
      </c>
      <c r="O183" s="13">
        <v>42618</v>
      </c>
      <c r="P183" s="22"/>
      <c r="Q183" s="52">
        <v>6463.51</v>
      </c>
      <c r="R183" s="25" t="str">
        <f>(Q183/Z183)</f>
        <v>0</v>
      </c>
      <c r="S183" s="52">
        <v>4308.99</v>
      </c>
      <c r="T183" s="52">
        <v>2154.49</v>
      </c>
      <c r="U183" s="52">
        <v>0</v>
      </c>
      <c r="V183" s="52">
        <v>0</v>
      </c>
      <c r="W183" s="52">
        <v>0</v>
      </c>
      <c r="X183" s="52" t="str">
        <f>SUM(Q183,S183,T183,U183,V183,W183)</f>
        <v>0</v>
      </c>
      <c r="Y183" s="52">
        <v>24007.27</v>
      </c>
      <c r="Z183" s="52">
        <v>36934.25</v>
      </c>
      <c r="AA183" s="7" t="s">
        <v>1228</v>
      </c>
      <c r="AB183" s="8"/>
    </row>
    <row r="184" spans="1:28" customHeight="1" ht="409.5">
      <c r="A184" s="7" t="s">
        <v>30</v>
      </c>
      <c r="B184" s="19" t="s">
        <v>40</v>
      </c>
      <c r="C184" s="20" t="s">
        <v>1229</v>
      </c>
      <c r="D184" s="30" t="s">
        <v>1230</v>
      </c>
      <c r="E184" s="20" t="s">
        <v>1231</v>
      </c>
      <c r="F184" s="21" t="s">
        <v>43</v>
      </c>
      <c r="G184" s="8" t="s">
        <v>34</v>
      </c>
      <c r="H184" s="19" t="s">
        <v>21</v>
      </c>
      <c r="I184" s="7" t="s">
        <v>1232</v>
      </c>
      <c r="J184" s="19" t="s">
        <v>148</v>
      </c>
      <c r="K184" s="9" t="s">
        <v>1233</v>
      </c>
      <c r="L184" s="60" t="s">
        <v>1234</v>
      </c>
      <c r="M184" s="22">
        <v>39843</v>
      </c>
      <c r="N184" s="22">
        <v>40574</v>
      </c>
      <c r="O184" s="13">
        <v>42618</v>
      </c>
      <c r="P184" s="22">
        <v>39995</v>
      </c>
      <c r="Q184" s="52">
        <v>15000</v>
      </c>
      <c r="R184" s="25" t="str">
        <f>(Q184/Z184)</f>
        <v>0</v>
      </c>
      <c r="S184" s="52">
        <v>10000</v>
      </c>
      <c r="T184" s="52">
        <v>5000</v>
      </c>
      <c r="U184" s="52">
        <v>0</v>
      </c>
      <c r="V184" s="52">
        <v>0</v>
      </c>
      <c r="W184" s="52">
        <v>0</v>
      </c>
      <c r="X184" s="26" t="str">
        <f>SUM(Q184,S184,T184,U184,V184,W184)</f>
        <v>0</v>
      </c>
      <c r="Y184" s="52">
        <v>67524.72</v>
      </c>
      <c r="Z184" s="52">
        <v>97524.72</v>
      </c>
      <c r="AA184" s="7" t="s">
        <v>1235</v>
      </c>
      <c r="AB184" s="8"/>
    </row>
    <row r="185" spans="1:28" customHeight="1" ht="409.5">
      <c r="A185" s="18" t="s">
        <v>30</v>
      </c>
      <c r="B185" s="19" t="s">
        <v>40</v>
      </c>
      <c r="C185" s="20" t="s">
        <v>1236</v>
      </c>
      <c r="D185" s="30" t="s">
        <v>1237</v>
      </c>
      <c r="E185" s="20" t="s">
        <v>1238</v>
      </c>
      <c r="F185" s="21" t="s">
        <v>43</v>
      </c>
      <c r="G185" s="7" t="s">
        <v>34</v>
      </c>
      <c r="H185" s="19" t="s">
        <v>23</v>
      </c>
      <c r="I185" s="7" t="s">
        <v>1239</v>
      </c>
      <c r="J185" s="19" t="s">
        <v>162</v>
      </c>
      <c r="K185" s="9" t="s">
        <v>1240</v>
      </c>
      <c r="L185" s="60" t="s">
        <v>1241</v>
      </c>
      <c r="M185" s="22">
        <v>39847</v>
      </c>
      <c r="N185" s="22">
        <v>40575</v>
      </c>
      <c r="O185" s="13">
        <v>42618</v>
      </c>
      <c r="P185" s="22">
        <v>40038</v>
      </c>
      <c r="Q185" s="52">
        <v>125000</v>
      </c>
      <c r="R185" s="25" t="str">
        <f>(Q185/Z185)</f>
        <v>0</v>
      </c>
      <c r="S185" s="52">
        <v>83333.33</v>
      </c>
      <c r="T185" s="52">
        <v>41666.67</v>
      </c>
      <c r="U185" s="52">
        <v>0</v>
      </c>
      <c r="V185" s="52">
        <v>0</v>
      </c>
      <c r="W185" s="52">
        <v>0</v>
      </c>
      <c r="X185" s="52" t="str">
        <f>SUM(Q185,S185,T185,U185,V185,W185)</f>
        <v>0</v>
      </c>
      <c r="Y185" s="52">
        <v>1300199.31</v>
      </c>
      <c r="Z185" s="52">
        <v>1550199.31</v>
      </c>
      <c r="AA185" s="7" t="s">
        <v>1242</v>
      </c>
      <c r="AB185" s="8"/>
    </row>
    <row r="186" spans="1:28" customHeight="1" ht="409.5">
      <c r="A186" s="7" t="s">
        <v>30</v>
      </c>
      <c r="B186" s="19" t="s">
        <v>40</v>
      </c>
      <c r="C186" s="20" t="s">
        <v>1243</v>
      </c>
      <c r="D186" s="30" t="s">
        <v>1244</v>
      </c>
      <c r="E186" s="20" t="s">
        <v>1245</v>
      </c>
      <c r="F186" s="21" t="s">
        <v>43</v>
      </c>
      <c r="G186" s="8" t="s">
        <v>34</v>
      </c>
      <c r="H186" s="19" t="s">
        <v>21</v>
      </c>
      <c r="I186" s="31" t="s">
        <v>1246</v>
      </c>
      <c r="J186" s="19" t="s">
        <v>1247</v>
      </c>
      <c r="K186" s="9" t="s">
        <v>1248</v>
      </c>
      <c r="L186" s="60" t="s">
        <v>1249</v>
      </c>
      <c r="M186" s="22">
        <v>39842</v>
      </c>
      <c r="N186" s="22">
        <v>41364</v>
      </c>
      <c r="O186" s="13">
        <v>42618</v>
      </c>
      <c r="P186" s="22">
        <v>40219</v>
      </c>
      <c r="Q186" s="52">
        <v>87608.09</v>
      </c>
      <c r="R186" s="25" t="str">
        <f>(Q186/Z186)</f>
        <v>0</v>
      </c>
      <c r="S186" s="52">
        <v>58405.55</v>
      </c>
      <c r="T186" s="52">
        <v>29202.57</v>
      </c>
      <c r="U186" s="52">
        <v>0</v>
      </c>
      <c r="V186" s="52">
        <v>0</v>
      </c>
      <c r="W186" s="52">
        <v>0</v>
      </c>
      <c r="X186" s="52" t="str">
        <f>SUM(Q186,S186,T186,U186,V186,W186)</f>
        <v>0</v>
      </c>
      <c r="Y186" s="52">
        <v>325401.63</v>
      </c>
      <c r="Z186" s="52">
        <v>500617.75</v>
      </c>
      <c r="AA186" s="7" t="s">
        <v>1250</v>
      </c>
      <c r="AB186" s="8"/>
    </row>
    <row r="187" spans="1:28" customHeight="1" ht="409.5">
      <c r="A187" s="18" t="s">
        <v>30</v>
      </c>
      <c r="B187" s="19" t="s">
        <v>40</v>
      </c>
      <c r="C187" s="20" t="s">
        <v>1251</v>
      </c>
      <c r="D187" s="30" t="s">
        <v>1252</v>
      </c>
      <c r="E187" s="20" t="s">
        <v>1253</v>
      </c>
      <c r="F187" s="21" t="s">
        <v>43</v>
      </c>
      <c r="G187" s="7" t="s">
        <v>34</v>
      </c>
      <c r="H187" s="19" t="s">
        <v>23</v>
      </c>
      <c r="I187" s="7" t="s">
        <v>1254</v>
      </c>
      <c r="J187" s="19" t="s">
        <v>1255</v>
      </c>
      <c r="K187" s="9" t="s">
        <v>1256</v>
      </c>
      <c r="L187" s="60" t="s">
        <v>1257</v>
      </c>
      <c r="M187" s="22">
        <v>39791</v>
      </c>
      <c r="N187" s="22">
        <v>42277</v>
      </c>
      <c r="O187" s="13">
        <v>42618</v>
      </c>
      <c r="P187" s="22">
        <v>40004</v>
      </c>
      <c r="Q187" s="52">
        <v>489351.53</v>
      </c>
      <c r="R187" s="25" t="str">
        <f>(Q187/Z187)</f>
        <v>0</v>
      </c>
      <c r="S187" s="52">
        <v>72920.18</v>
      </c>
      <c r="T187" s="52">
        <v>0</v>
      </c>
      <c r="U187" s="52">
        <v>0</v>
      </c>
      <c r="V187" s="52">
        <v>36459.86</v>
      </c>
      <c r="W187" s="52">
        <v>0</v>
      </c>
      <c r="X187" s="52" t="str">
        <f>SUM(Q187,S187,T187,U187,V187,W187)</f>
        <v>0</v>
      </c>
      <c r="Y187" s="52">
        <v>624647.05</v>
      </c>
      <c r="Z187" s="52">
        <v>1223378.93</v>
      </c>
      <c r="AA187" s="7" t="s">
        <v>1258</v>
      </c>
      <c r="AB187" s="8"/>
    </row>
    <row r="188" spans="1:28" customHeight="1" ht="409.5">
      <c r="A188" s="7" t="s">
        <v>30</v>
      </c>
      <c r="B188" s="19" t="s">
        <v>40</v>
      </c>
      <c r="C188" s="20" t="s">
        <v>1259</v>
      </c>
      <c r="D188" s="30" t="s">
        <v>1259</v>
      </c>
      <c r="E188" s="20" t="s">
        <v>1260</v>
      </c>
      <c r="F188" s="21" t="s">
        <v>43</v>
      </c>
      <c r="G188" s="8" t="s">
        <v>34</v>
      </c>
      <c r="H188" s="19" t="s">
        <v>21</v>
      </c>
      <c r="I188" s="7" t="s">
        <v>1261</v>
      </c>
      <c r="J188" s="19" t="s">
        <v>382</v>
      </c>
      <c r="K188" s="9" t="s">
        <v>1262</v>
      </c>
      <c r="L188" s="60" t="s">
        <v>1263</v>
      </c>
      <c r="M188" s="22">
        <v>39913</v>
      </c>
      <c r="N188" s="22">
        <v>40329</v>
      </c>
      <c r="O188" s="13">
        <v>42618</v>
      </c>
      <c r="P188" s="22">
        <v>40211</v>
      </c>
      <c r="Q188" s="52">
        <v>12387.99</v>
      </c>
      <c r="R188" s="25" t="str">
        <f>(Q188/Z188)</f>
        <v>0</v>
      </c>
      <c r="S188" s="52">
        <v>8258.66</v>
      </c>
      <c r="T188" s="52">
        <v>4129.33</v>
      </c>
      <c r="U188" s="52">
        <v>0</v>
      </c>
      <c r="V188" s="52">
        <v>0</v>
      </c>
      <c r="W188" s="52">
        <v>0</v>
      </c>
      <c r="X188" s="52" t="str">
        <f>SUM(Q188,S188,T188,U188,V188,W188)</f>
        <v>0</v>
      </c>
      <c r="Y188" s="52">
        <v>46012.5</v>
      </c>
      <c r="Z188" s="52">
        <v>70788.43</v>
      </c>
      <c r="AA188" s="7" t="s">
        <v>1264</v>
      </c>
      <c r="AB188" s="8"/>
    </row>
    <row r="189" spans="1:28" customHeight="1" ht="409.5">
      <c r="A189" s="18" t="s">
        <v>30</v>
      </c>
      <c r="B189" s="19" t="s">
        <v>40</v>
      </c>
      <c r="C189" s="20" t="s">
        <v>1265</v>
      </c>
      <c r="D189" s="30" t="s">
        <v>1266</v>
      </c>
      <c r="E189" s="20" t="s">
        <v>792</v>
      </c>
      <c r="F189" s="21" t="s">
        <v>43</v>
      </c>
      <c r="G189" s="7" t="s">
        <v>34</v>
      </c>
      <c r="H189" s="19" t="s">
        <v>21</v>
      </c>
      <c r="I189" s="7" t="s">
        <v>793</v>
      </c>
      <c r="J189" s="19" t="s">
        <v>521</v>
      </c>
      <c r="K189" s="9" t="s">
        <v>794</v>
      </c>
      <c r="L189" s="60" t="s">
        <v>1267</v>
      </c>
      <c r="M189" s="22">
        <v>39913</v>
      </c>
      <c r="N189" s="22">
        <v>40643</v>
      </c>
      <c r="O189" s="13">
        <v>42618</v>
      </c>
      <c r="P189" s="22"/>
      <c r="Q189" s="52">
        <v>15000</v>
      </c>
      <c r="R189" s="25" t="str">
        <f>(Q189/Z189)</f>
        <v>0</v>
      </c>
      <c r="S189" s="52">
        <v>10000</v>
      </c>
      <c r="T189" s="52">
        <v>5000</v>
      </c>
      <c r="U189" s="52">
        <v>0</v>
      </c>
      <c r="V189" s="52">
        <v>0</v>
      </c>
      <c r="W189" s="52">
        <v>0</v>
      </c>
      <c r="X189" s="52" t="str">
        <f>SUM(Q189,S189,T189,U189,V189,W189)</f>
        <v>0</v>
      </c>
      <c r="Y189" s="52">
        <v>76172.57</v>
      </c>
      <c r="Z189" s="52">
        <v>106172.56</v>
      </c>
      <c r="AA189" s="7" t="s">
        <v>1268</v>
      </c>
      <c r="AB189" s="8"/>
    </row>
    <row r="190" spans="1:28" customHeight="1" ht="210">
      <c r="A190" s="7" t="s">
        <v>30</v>
      </c>
      <c r="B190" s="19" t="s">
        <v>40</v>
      </c>
      <c r="C190" s="20" t="s">
        <v>1269</v>
      </c>
      <c r="D190" s="20" t="s">
        <v>1269</v>
      </c>
      <c r="E190" s="20" t="s">
        <v>1270</v>
      </c>
      <c r="F190" s="21" t="s">
        <v>43</v>
      </c>
      <c r="G190" s="8" t="s">
        <v>34</v>
      </c>
      <c r="H190" s="19" t="s">
        <v>21</v>
      </c>
      <c r="I190" s="7" t="s">
        <v>1271</v>
      </c>
      <c r="J190" s="19" t="s">
        <v>148</v>
      </c>
      <c r="K190" s="9" t="s">
        <v>43</v>
      </c>
      <c r="L190" s="8" t="s">
        <v>1272</v>
      </c>
      <c r="M190" s="22">
        <v>39913</v>
      </c>
      <c r="N190" s="22">
        <v>40451</v>
      </c>
      <c r="O190" s="13">
        <v>42618</v>
      </c>
      <c r="P190" s="22">
        <v>40211</v>
      </c>
      <c r="Q190" s="52">
        <v>12500</v>
      </c>
      <c r="R190" s="25" t="str">
        <f>(Q190/Z190)</f>
        <v>0</v>
      </c>
      <c r="S190" s="52">
        <v>8333.33</v>
      </c>
      <c r="T190" s="52">
        <v>4166.67</v>
      </c>
      <c r="U190" s="52">
        <v>0</v>
      </c>
      <c r="V190" s="52">
        <v>0</v>
      </c>
      <c r="W190" s="52">
        <v>0</v>
      </c>
      <c r="X190" s="52" t="str">
        <f>SUM(Q190,S190,T190,U190,V190,W190)</f>
        <v>0</v>
      </c>
      <c r="Y190" s="52">
        <v>70471.35</v>
      </c>
      <c r="Z190" s="52">
        <v>95471.34</v>
      </c>
      <c r="AA190" s="7" t="s">
        <v>1273</v>
      </c>
      <c r="AB190" s="8"/>
    </row>
    <row r="191" spans="1:28" customHeight="1" ht="409.5">
      <c r="A191" s="18" t="s">
        <v>30</v>
      </c>
      <c r="B191" s="19" t="s">
        <v>40</v>
      </c>
      <c r="C191" s="20" t="s">
        <v>1274</v>
      </c>
      <c r="D191" s="30" t="s">
        <v>1275</v>
      </c>
      <c r="E191" s="20" t="s">
        <v>1276</v>
      </c>
      <c r="F191" s="21" t="s">
        <v>43</v>
      </c>
      <c r="G191" s="7" t="s">
        <v>34</v>
      </c>
      <c r="H191" s="19" t="s">
        <v>21</v>
      </c>
      <c r="I191" s="7" t="s">
        <v>1277</v>
      </c>
      <c r="J191" s="19" t="s">
        <v>148</v>
      </c>
      <c r="K191" s="9" t="s">
        <v>1278</v>
      </c>
      <c r="L191" s="60" t="s">
        <v>1279</v>
      </c>
      <c r="M191" s="22">
        <v>39917</v>
      </c>
      <c r="N191" s="22">
        <v>40694</v>
      </c>
      <c r="O191" s="13">
        <v>42618</v>
      </c>
      <c r="P191" s="22">
        <v>40310</v>
      </c>
      <c r="Q191" s="52">
        <v>125000</v>
      </c>
      <c r="R191" s="25" t="str">
        <f>(Q191/Z191)</f>
        <v>0</v>
      </c>
      <c r="S191" s="52">
        <v>83333.33</v>
      </c>
      <c r="T191" s="52">
        <v>41666.67</v>
      </c>
      <c r="U191" s="52">
        <v>0</v>
      </c>
      <c r="V191" s="52">
        <v>0</v>
      </c>
      <c r="W191" s="52">
        <v>0</v>
      </c>
      <c r="X191" s="52" t="str">
        <f>SUM(Q191,S191,T191,U191,V191,W191)</f>
        <v>0</v>
      </c>
      <c r="Y191" s="52">
        <v>610003.91</v>
      </c>
      <c r="Z191" s="52">
        <v>714285.71</v>
      </c>
      <c r="AA191" s="7" t="s">
        <v>1280</v>
      </c>
      <c r="AB191" s="8"/>
    </row>
    <row r="192" spans="1:28" customHeight="1" ht="255">
      <c r="A192" s="7" t="s">
        <v>30</v>
      </c>
      <c r="B192" s="19" t="s">
        <v>40</v>
      </c>
      <c r="C192" s="20" t="s">
        <v>1281</v>
      </c>
      <c r="D192" s="30" t="s">
        <v>1282</v>
      </c>
      <c r="E192" s="20" t="s">
        <v>1283</v>
      </c>
      <c r="F192" s="21" t="s">
        <v>43</v>
      </c>
      <c r="G192" s="8" t="s">
        <v>34</v>
      </c>
      <c r="H192" s="19" t="s">
        <v>21</v>
      </c>
      <c r="I192" s="7" t="s">
        <v>1284</v>
      </c>
      <c r="J192" s="19" t="s">
        <v>770</v>
      </c>
      <c r="K192" s="9" t="s">
        <v>1285</v>
      </c>
      <c r="L192" s="8" t="s">
        <v>1286</v>
      </c>
      <c r="M192" s="22">
        <v>39750</v>
      </c>
      <c r="N192" s="22">
        <v>40603</v>
      </c>
      <c r="O192" s="13">
        <v>42618</v>
      </c>
      <c r="P192" s="22">
        <v>39942</v>
      </c>
      <c r="Q192" s="52">
        <v>156344.11</v>
      </c>
      <c r="R192" s="25" t="str">
        <f>(Q192/Z192)</f>
        <v>0</v>
      </c>
      <c r="S192" s="52">
        <v>104229.32</v>
      </c>
      <c r="T192" s="52">
        <v>52114.28</v>
      </c>
      <c r="U192" s="52">
        <v>0</v>
      </c>
      <c r="V192" s="52">
        <v>0</v>
      </c>
      <c r="W192" s="52">
        <v>0</v>
      </c>
      <c r="X192" s="52" t="str">
        <f>SUM(Q192,S192,T192,U192,V192,W192)</f>
        <v>0</v>
      </c>
      <c r="Y192" s="52">
        <v>351572.72</v>
      </c>
      <c r="Z192" s="52">
        <v>664259.1</v>
      </c>
      <c r="AA192" s="7" t="s">
        <v>1287</v>
      </c>
      <c r="AB192" s="8"/>
    </row>
    <row r="193" spans="1:28" customHeight="1" ht="330">
      <c r="A193" s="18" t="s">
        <v>30</v>
      </c>
      <c r="B193" s="19" t="s">
        <v>40</v>
      </c>
      <c r="C193" s="20" t="s">
        <v>1288</v>
      </c>
      <c r="D193" s="30" t="s">
        <v>1289</v>
      </c>
      <c r="E193" s="20" t="s">
        <v>1290</v>
      </c>
      <c r="F193" s="21" t="s">
        <v>43</v>
      </c>
      <c r="G193" s="7" t="s">
        <v>34</v>
      </c>
      <c r="H193" s="19" t="s">
        <v>21</v>
      </c>
      <c r="I193" s="7" t="s">
        <v>1291</v>
      </c>
      <c r="J193" s="19" t="s">
        <v>148</v>
      </c>
      <c r="K193" s="9" t="s">
        <v>1292</v>
      </c>
      <c r="L193" s="60" t="s">
        <v>1293</v>
      </c>
      <c r="M193" s="22">
        <v>39742</v>
      </c>
      <c r="N193" s="22">
        <v>40360</v>
      </c>
      <c r="O193" s="13">
        <v>42618</v>
      </c>
      <c r="P193" s="22">
        <v>39968</v>
      </c>
      <c r="Q193" s="52">
        <v>153499.15</v>
      </c>
      <c r="R193" s="25" t="str">
        <f>(Q193/Z193)</f>
        <v>0</v>
      </c>
      <c r="S193" s="52">
        <v>102332.7</v>
      </c>
      <c r="T193" s="52">
        <v>51166.32</v>
      </c>
      <c r="U193" s="52">
        <v>0</v>
      </c>
      <c r="V193" s="52">
        <v>0</v>
      </c>
      <c r="W193" s="52">
        <v>0</v>
      </c>
      <c r="X193" s="52" t="str">
        <f>SUM(Q193,S193,T193,U193,V193,W193)</f>
        <v>0</v>
      </c>
      <c r="Y193" s="52">
        <v>434688.62</v>
      </c>
      <c r="Z193" s="52">
        <v>741686.53</v>
      </c>
      <c r="AA193" s="7" t="s">
        <v>1294</v>
      </c>
      <c r="AB193" s="8"/>
    </row>
    <row r="194" spans="1:28" customHeight="1" ht="409.5">
      <c r="A194" s="7" t="s">
        <v>30</v>
      </c>
      <c r="B194" s="19" t="s">
        <v>40</v>
      </c>
      <c r="C194" s="20" t="s">
        <v>1295</v>
      </c>
      <c r="D194" s="30" t="s">
        <v>1296</v>
      </c>
      <c r="E194" s="20" t="s">
        <v>1297</v>
      </c>
      <c r="F194" s="21" t="s">
        <v>43</v>
      </c>
      <c r="G194" s="8" t="s">
        <v>34</v>
      </c>
      <c r="H194" s="19" t="s">
        <v>21</v>
      </c>
      <c r="I194" s="7" t="s">
        <v>1298</v>
      </c>
      <c r="J194" s="19" t="s">
        <v>1299</v>
      </c>
      <c r="K194" s="9" t="s">
        <v>1300</v>
      </c>
      <c r="L194" s="60" t="s">
        <v>1301</v>
      </c>
      <c r="M194" s="22">
        <v>39751</v>
      </c>
      <c r="N194" s="22">
        <v>41121</v>
      </c>
      <c r="O194" s="13">
        <v>42618</v>
      </c>
      <c r="P194" s="22">
        <v>40038</v>
      </c>
      <c r="Q194" s="52">
        <v>51843.18</v>
      </c>
      <c r="R194" s="25" t="str">
        <f>(Q194/Z194)</f>
        <v>0</v>
      </c>
      <c r="S194" s="52">
        <v>34562.14</v>
      </c>
      <c r="T194" s="52">
        <v>17280.97</v>
      </c>
      <c r="U194" s="52">
        <v>0</v>
      </c>
      <c r="V194" s="52">
        <v>0</v>
      </c>
      <c r="W194" s="52">
        <v>0</v>
      </c>
      <c r="X194" s="52" t="str">
        <f>SUM(Q194,S194,T194,U194,V194,W194)</f>
        <v>0</v>
      </c>
      <c r="Y194" s="52">
        <v>116545.97</v>
      </c>
      <c r="Z194" s="52">
        <v>220231.49</v>
      </c>
      <c r="AA194" s="7" t="s">
        <v>1302</v>
      </c>
      <c r="AB194" s="8"/>
    </row>
    <row r="195" spans="1:28" customHeight="1" ht="409.5">
      <c r="A195" s="18" t="s">
        <v>30</v>
      </c>
      <c r="B195" s="19" t="s">
        <v>40</v>
      </c>
      <c r="C195" s="20" t="s">
        <v>1303</v>
      </c>
      <c r="D195" s="20" t="s">
        <v>1303</v>
      </c>
      <c r="E195" s="20" t="s">
        <v>1304</v>
      </c>
      <c r="F195" s="21" t="s">
        <v>43</v>
      </c>
      <c r="G195" s="7" t="s">
        <v>34</v>
      </c>
      <c r="H195" s="19" t="s">
        <v>23</v>
      </c>
      <c r="I195" s="31" t="s">
        <v>1305</v>
      </c>
      <c r="J195" s="19" t="s">
        <v>1306</v>
      </c>
      <c r="K195" s="9" t="s">
        <v>1307</v>
      </c>
      <c r="L195" s="60" t="s">
        <v>1308</v>
      </c>
      <c r="M195" s="22">
        <v>39751</v>
      </c>
      <c r="N195" s="22">
        <v>40544</v>
      </c>
      <c r="O195" s="13">
        <v>42618</v>
      </c>
      <c r="P195" s="22">
        <v>40038</v>
      </c>
      <c r="Q195" s="52">
        <v>102984.38</v>
      </c>
      <c r="R195" s="25" t="str">
        <f>(Q195/Z195)</f>
        <v>0</v>
      </c>
      <c r="S195" s="52">
        <v>68656.89</v>
      </c>
      <c r="T195" s="52">
        <v>0</v>
      </c>
      <c r="U195" s="52">
        <v>0</v>
      </c>
      <c r="V195" s="52">
        <v>34328.27</v>
      </c>
      <c r="W195" s="52">
        <v>0</v>
      </c>
      <c r="X195" s="52" t="str">
        <f>SUM(Q195,S195,T195,U195,V195,W195)</f>
        <v>0</v>
      </c>
      <c r="Y195" s="52">
        <v>242784.38</v>
      </c>
      <c r="Z195" s="52">
        <v>448753.83</v>
      </c>
      <c r="AA195" s="7" t="s">
        <v>1309</v>
      </c>
      <c r="AB195" s="8"/>
    </row>
    <row r="196" spans="1:28" customHeight="1" ht="345">
      <c r="A196" s="7" t="s">
        <v>30</v>
      </c>
      <c r="B196" s="19" t="s">
        <v>40</v>
      </c>
      <c r="C196" s="20" t="s">
        <v>1310</v>
      </c>
      <c r="D196" s="20" t="s">
        <v>1310</v>
      </c>
      <c r="E196" s="20" t="s">
        <v>1311</v>
      </c>
      <c r="F196" s="21" t="s">
        <v>43</v>
      </c>
      <c r="G196" s="8" t="s">
        <v>34</v>
      </c>
      <c r="H196" s="19" t="s">
        <v>21</v>
      </c>
      <c r="I196" s="7" t="s">
        <v>1312</v>
      </c>
      <c r="J196" s="19" t="s">
        <v>1049</v>
      </c>
      <c r="K196" s="9" t="s">
        <v>1313</v>
      </c>
      <c r="L196" s="60" t="s">
        <v>1314</v>
      </c>
      <c r="M196" s="22">
        <v>39801</v>
      </c>
      <c r="N196" s="22">
        <v>41029</v>
      </c>
      <c r="O196" s="13">
        <v>42618</v>
      </c>
      <c r="P196" s="22">
        <v>40093</v>
      </c>
      <c r="Q196" s="52">
        <v>27002.18</v>
      </c>
      <c r="R196" s="25" t="str">
        <f>(Q196/Z196)</f>
        <v>0</v>
      </c>
      <c r="S196" s="52">
        <v>18001.49</v>
      </c>
      <c r="T196" s="52">
        <v>9000.69</v>
      </c>
      <c r="U196" s="52">
        <v>0</v>
      </c>
      <c r="V196" s="52">
        <v>0</v>
      </c>
      <c r="W196" s="52">
        <v>0</v>
      </c>
      <c r="X196" s="52" t="str">
        <f>SUM(Q196,S196,T196,U196,V196,W196)</f>
        <v>0</v>
      </c>
      <c r="Y196" s="52">
        <v>100294.1</v>
      </c>
      <c r="Z196" s="52">
        <v>154298.1</v>
      </c>
      <c r="AA196" s="7" t="s">
        <v>1315</v>
      </c>
      <c r="AB196" s="8"/>
    </row>
    <row r="197" spans="1:28" customHeight="1" ht="409.5">
      <c r="A197" s="18" t="s">
        <v>30</v>
      </c>
      <c r="B197" s="19" t="s">
        <v>40</v>
      </c>
      <c r="C197" s="20" t="s">
        <v>1316</v>
      </c>
      <c r="D197" s="30" t="s">
        <v>1317</v>
      </c>
      <c r="E197" s="20" t="s">
        <v>1318</v>
      </c>
      <c r="F197" s="21" t="s">
        <v>43</v>
      </c>
      <c r="G197" s="7" t="s">
        <v>34</v>
      </c>
      <c r="H197" s="19" t="s">
        <v>21</v>
      </c>
      <c r="I197" s="7" t="s">
        <v>1319</v>
      </c>
      <c r="J197" s="19" t="s">
        <v>1320</v>
      </c>
      <c r="K197" s="9" t="s">
        <v>43</v>
      </c>
      <c r="L197" s="60" t="s">
        <v>1321</v>
      </c>
      <c r="M197" s="22">
        <v>39801</v>
      </c>
      <c r="N197" s="22">
        <v>40543</v>
      </c>
      <c r="O197" s="13">
        <v>42618</v>
      </c>
      <c r="P197" s="22">
        <v>40080</v>
      </c>
      <c r="Q197" s="53">
        <v>184567.69</v>
      </c>
      <c r="R197" s="25" t="str">
        <f>(Q197/Z197)</f>
        <v>0</v>
      </c>
      <c r="S197" s="52">
        <v>123045.05</v>
      </c>
      <c r="T197" s="52">
        <v>26775.81</v>
      </c>
      <c r="U197" s="52">
        <v>0</v>
      </c>
      <c r="V197" s="52">
        <v>34746.82</v>
      </c>
      <c r="W197" s="52">
        <v>0</v>
      </c>
      <c r="X197" s="52" t="str">
        <f>SUM(Q197,S197,T197,U197,V197,W197)</f>
        <v>0</v>
      </c>
      <c r="Y197" s="52">
        <v>369135.31</v>
      </c>
      <c r="Z197" s="52">
        <v>738270.56</v>
      </c>
      <c r="AA197" s="7" t="s">
        <v>1322</v>
      </c>
      <c r="AB197" s="8"/>
    </row>
    <row r="198" spans="1:28" customHeight="1" ht="409.5">
      <c r="A198" s="7" t="s">
        <v>30</v>
      </c>
      <c r="B198" s="19" t="s">
        <v>40</v>
      </c>
      <c r="C198" s="20" t="s">
        <v>1323</v>
      </c>
      <c r="D198" s="20" t="s">
        <v>1323</v>
      </c>
      <c r="E198" s="20" t="s">
        <v>1324</v>
      </c>
      <c r="F198" s="21" t="s">
        <v>43</v>
      </c>
      <c r="G198" s="8" t="s">
        <v>34</v>
      </c>
      <c r="H198" s="19" t="s">
        <v>21</v>
      </c>
      <c r="I198" s="7" t="s">
        <v>1325</v>
      </c>
      <c r="J198" s="19" t="s">
        <v>148</v>
      </c>
      <c r="K198" s="9" t="s">
        <v>43</v>
      </c>
      <c r="L198" s="60" t="s">
        <v>1326</v>
      </c>
      <c r="M198" s="22">
        <v>39920</v>
      </c>
      <c r="N198" s="22">
        <v>41912</v>
      </c>
      <c r="O198" s="13">
        <v>42618</v>
      </c>
      <c r="P198" s="22">
        <v>40379</v>
      </c>
      <c r="Q198" s="52">
        <v>365432.51</v>
      </c>
      <c r="R198" s="25" t="str">
        <f>(Q198/Z198)</f>
        <v>0</v>
      </c>
      <c r="S198" s="52">
        <v>243621.14</v>
      </c>
      <c r="T198" s="52">
        <v>121810.96</v>
      </c>
      <c r="U198" s="52">
        <v>0</v>
      </c>
      <c r="V198" s="52">
        <v>0</v>
      </c>
      <c r="W198" s="52">
        <v>0</v>
      </c>
      <c r="X198" s="52" t="str">
        <f>SUM(Q198,S198,T198,U198,V198,W198)</f>
        <v>0</v>
      </c>
      <c r="Y198" s="52">
        <v>730864.54</v>
      </c>
      <c r="Z198" s="52">
        <v>1461728.22</v>
      </c>
      <c r="AA198" s="7" t="s">
        <v>1327</v>
      </c>
      <c r="AB198" s="8"/>
    </row>
    <row r="199" spans="1:28" customHeight="1" ht="409.5">
      <c r="A199" s="18" t="s">
        <v>30</v>
      </c>
      <c r="B199" s="19" t="s">
        <v>40</v>
      </c>
      <c r="C199" s="20" t="s">
        <v>1328</v>
      </c>
      <c r="D199" s="30" t="s">
        <v>1329</v>
      </c>
      <c r="E199" s="20" t="s">
        <v>1330</v>
      </c>
      <c r="F199" s="21" t="s">
        <v>43</v>
      </c>
      <c r="G199" s="7" t="s">
        <v>34</v>
      </c>
      <c r="H199" s="19" t="s">
        <v>21</v>
      </c>
      <c r="I199" s="31" t="s">
        <v>1331</v>
      </c>
      <c r="J199" s="19" t="s">
        <v>1332</v>
      </c>
      <c r="K199" s="9" t="s">
        <v>1333</v>
      </c>
      <c r="L199" s="60" t="s">
        <v>1334</v>
      </c>
      <c r="M199" s="22">
        <v>39920</v>
      </c>
      <c r="N199" s="22">
        <v>40725</v>
      </c>
      <c r="O199" s="13">
        <v>42618</v>
      </c>
      <c r="P199" s="22">
        <v>40168</v>
      </c>
      <c r="Q199" s="52">
        <v>125000</v>
      </c>
      <c r="R199" s="25" t="str">
        <f>(Q199/Z199)</f>
        <v>0</v>
      </c>
      <c r="S199" s="52">
        <v>83333.33</v>
      </c>
      <c r="T199" s="52">
        <v>41666.67</v>
      </c>
      <c r="U199" s="52">
        <v>0</v>
      </c>
      <c r="V199" s="52">
        <v>0</v>
      </c>
      <c r="W199" s="52">
        <v>0</v>
      </c>
      <c r="X199" s="52" t="str">
        <f>SUM(Q199,S199,T199,U199,V199,W199)</f>
        <v>0</v>
      </c>
      <c r="Y199" s="52">
        <v>578843.23</v>
      </c>
      <c r="Z199" s="52">
        <v>828843.23</v>
      </c>
      <c r="AA199" s="7" t="s">
        <v>1335</v>
      </c>
      <c r="AB199" s="8"/>
    </row>
    <row r="200" spans="1:28" customHeight="1" ht="255">
      <c r="A200" s="7" t="s">
        <v>30</v>
      </c>
      <c r="B200" s="19" t="s">
        <v>40</v>
      </c>
      <c r="C200" s="20" t="s">
        <v>1336</v>
      </c>
      <c r="D200" s="30" t="s">
        <v>1337</v>
      </c>
      <c r="E200" s="20" t="s">
        <v>1338</v>
      </c>
      <c r="F200" s="21" t="s">
        <v>43</v>
      </c>
      <c r="G200" s="8" t="s">
        <v>34</v>
      </c>
      <c r="H200" s="19" t="s">
        <v>23</v>
      </c>
      <c r="I200" s="7" t="s">
        <v>1339</v>
      </c>
      <c r="J200" s="19" t="s">
        <v>1340</v>
      </c>
      <c r="K200" s="9" t="s">
        <v>1341</v>
      </c>
      <c r="L200" s="60" t="s">
        <v>1342</v>
      </c>
      <c r="M200" s="22">
        <v>39861</v>
      </c>
      <c r="N200" s="22">
        <v>40617</v>
      </c>
      <c r="O200" s="13">
        <v>42618</v>
      </c>
      <c r="P200" s="22">
        <v>39995</v>
      </c>
      <c r="Q200" s="52">
        <v>12852</v>
      </c>
      <c r="R200" s="25" t="str">
        <f>(Q200/Z200)</f>
        <v>0</v>
      </c>
      <c r="S200" s="52">
        <v>8568</v>
      </c>
      <c r="T200" s="52">
        <v>0</v>
      </c>
      <c r="U200" s="52">
        <v>0</v>
      </c>
      <c r="V200" s="52">
        <v>4284</v>
      </c>
      <c r="W200" s="52">
        <v>0</v>
      </c>
      <c r="X200" s="52" t="str">
        <f>SUM(Q200,S200,T200,U200,V200,W200)</f>
        <v>0</v>
      </c>
      <c r="Y200" s="52">
        <v>55991.84</v>
      </c>
      <c r="Z200" s="52">
        <v>81695.84</v>
      </c>
      <c r="AA200" s="7" t="s">
        <v>1343</v>
      </c>
      <c r="AB200" s="8"/>
    </row>
    <row r="201" spans="1:28" customHeight="1" ht="409.5">
      <c r="A201" s="18" t="s">
        <v>30</v>
      </c>
      <c r="B201" s="19" t="s">
        <v>40</v>
      </c>
      <c r="C201" s="20" t="s">
        <v>1344</v>
      </c>
      <c r="D201" s="20" t="s">
        <v>1344</v>
      </c>
      <c r="E201" s="20" t="s">
        <v>1345</v>
      </c>
      <c r="F201" s="21" t="s">
        <v>43</v>
      </c>
      <c r="G201" s="7" t="s">
        <v>34</v>
      </c>
      <c r="H201" s="19" t="s">
        <v>21</v>
      </c>
      <c r="I201" s="7" t="s">
        <v>1346</v>
      </c>
      <c r="J201" s="19" t="s">
        <v>1347</v>
      </c>
      <c r="K201" s="9" t="s">
        <v>1348</v>
      </c>
      <c r="L201" s="60" t="s">
        <v>1349</v>
      </c>
      <c r="M201" s="22">
        <v>39806</v>
      </c>
      <c r="N201" s="22">
        <v>40543</v>
      </c>
      <c r="O201" s="13">
        <v>42618</v>
      </c>
      <c r="P201" s="22">
        <v>40038</v>
      </c>
      <c r="Q201" s="52">
        <v>38740.49</v>
      </c>
      <c r="R201" s="25" t="str">
        <f>(Q201/Z201)</f>
        <v>0</v>
      </c>
      <c r="S201" s="52">
        <v>25827.07</v>
      </c>
      <c r="T201" s="52">
        <v>12913.74</v>
      </c>
      <c r="U201" s="52">
        <v>0</v>
      </c>
      <c r="V201" s="52">
        <v>0</v>
      </c>
      <c r="W201" s="52">
        <v>0</v>
      </c>
      <c r="X201" s="52" t="str">
        <f>SUM(Q201,S201,T201,U201,V201,W201)</f>
        <v>0</v>
      </c>
      <c r="Y201" s="52">
        <v>77482.57</v>
      </c>
      <c r="Z201" s="52">
        <v>154963.8</v>
      </c>
      <c r="AA201" s="7" t="s">
        <v>1350</v>
      </c>
      <c r="AB201" s="8"/>
    </row>
    <row r="202" spans="1:28" customHeight="1" ht="409.5">
      <c r="A202" s="7" t="s">
        <v>30</v>
      </c>
      <c r="B202" s="19" t="s">
        <v>40</v>
      </c>
      <c r="C202" s="20" t="s">
        <v>1351</v>
      </c>
      <c r="D202" s="30" t="s">
        <v>1352</v>
      </c>
      <c r="E202" s="20" t="s">
        <v>1353</v>
      </c>
      <c r="F202" s="21" t="s">
        <v>43</v>
      </c>
      <c r="G202" s="8" t="s">
        <v>34</v>
      </c>
      <c r="H202" s="19" t="s">
        <v>23</v>
      </c>
      <c r="I202" s="31" t="s">
        <v>1354</v>
      </c>
      <c r="J202" s="19" t="s">
        <v>162</v>
      </c>
      <c r="K202" s="9" t="s">
        <v>1355</v>
      </c>
      <c r="L202" s="60" t="s">
        <v>1356</v>
      </c>
      <c r="M202" s="22">
        <v>39804</v>
      </c>
      <c r="N202" s="22">
        <v>40908</v>
      </c>
      <c r="O202" s="13">
        <v>42618</v>
      </c>
      <c r="P202" s="22">
        <v>40077</v>
      </c>
      <c r="Q202" s="52">
        <v>339027.54</v>
      </c>
      <c r="R202" s="25" t="str">
        <f>(Q202/Z202)</f>
        <v>0</v>
      </c>
      <c r="S202" s="52">
        <v>226017.77</v>
      </c>
      <c r="T202" s="52">
        <v>24808.17</v>
      </c>
      <c r="U202" s="52">
        <v>88201.21</v>
      </c>
      <c r="V202" s="52">
        <v>0</v>
      </c>
      <c r="W202" s="52">
        <v>0</v>
      </c>
      <c r="X202" s="52" t="str">
        <f>SUM(Q202,S202,T202,U202,V202,W202)</f>
        <v>0</v>
      </c>
      <c r="Y202" s="52">
        <v>722081.12</v>
      </c>
      <c r="Z202" s="52">
        <v>1400135.59</v>
      </c>
      <c r="AA202" s="7" t="s">
        <v>1357</v>
      </c>
      <c r="AB202" s="8"/>
    </row>
    <row r="203" spans="1:28" customHeight="1" ht="330">
      <c r="A203" s="18" t="s">
        <v>30</v>
      </c>
      <c r="B203" s="19" t="s">
        <v>40</v>
      </c>
      <c r="C203" s="20" t="s">
        <v>1358</v>
      </c>
      <c r="D203" s="30" t="s">
        <v>1359</v>
      </c>
      <c r="E203" s="20" t="s">
        <v>1360</v>
      </c>
      <c r="F203" s="21" t="s">
        <v>43</v>
      </c>
      <c r="G203" s="7" t="s">
        <v>34</v>
      </c>
      <c r="H203" s="19" t="s">
        <v>21</v>
      </c>
      <c r="I203" s="7" t="s">
        <v>1361</v>
      </c>
      <c r="J203" s="19" t="s">
        <v>1362</v>
      </c>
      <c r="K203" s="9" t="s">
        <v>1363</v>
      </c>
      <c r="L203" s="60" t="s">
        <v>1364</v>
      </c>
      <c r="M203" s="22">
        <v>39802</v>
      </c>
      <c r="N203" s="22">
        <v>41639</v>
      </c>
      <c r="O203" s="13">
        <v>42618</v>
      </c>
      <c r="P203" s="22">
        <v>40304</v>
      </c>
      <c r="Q203" s="52">
        <v>64829.63</v>
      </c>
      <c r="R203" s="25" t="str">
        <f>(Q203/Z203)</f>
        <v>0</v>
      </c>
      <c r="S203" s="52">
        <v>43219.91</v>
      </c>
      <c r="T203" s="52">
        <v>21609.77</v>
      </c>
      <c r="U203" s="52">
        <v>0</v>
      </c>
      <c r="V203" s="52">
        <v>0</v>
      </c>
      <c r="W203" s="52">
        <v>0</v>
      </c>
      <c r="X203" s="52" t="str">
        <f>SUM(Q203,S203,T203,U203,V203,W203)</f>
        <v>0</v>
      </c>
      <c r="Y203" s="52">
        <v>249771.97</v>
      </c>
      <c r="Z203" s="52">
        <v>379430.91</v>
      </c>
      <c r="AA203" s="7" t="s">
        <v>1365</v>
      </c>
      <c r="AB203" s="8"/>
    </row>
    <row r="204" spans="1:28" customHeight="1" ht="360">
      <c r="A204" s="7" t="s">
        <v>30</v>
      </c>
      <c r="B204" s="19" t="s">
        <v>40</v>
      </c>
      <c r="C204" s="20" t="s">
        <v>1366</v>
      </c>
      <c r="D204" s="30" t="s">
        <v>1367</v>
      </c>
      <c r="E204" s="20" t="s">
        <v>1368</v>
      </c>
      <c r="F204" s="21" t="s">
        <v>43</v>
      </c>
      <c r="G204" s="8" t="s">
        <v>34</v>
      </c>
      <c r="H204" s="19" t="s">
        <v>21</v>
      </c>
      <c r="I204" s="7" t="s">
        <v>1369</v>
      </c>
      <c r="J204" s="19" t="s">
        <v>1370</v>
      </c>
      <c r="K204" s="9" t="s">
        <v>1371</v>
      </c>
      <c r="L204" s="60" t="s">
        <v>1372</v>
      </c>
      <c r="M204" s="22">
        <v>39818</v>
      </c>
      <c r="N204" s="22">
        <v>40602</v>
      </c>
      <c r="O204" s="13">
        <v>42618</v>
      </c>
      <c r="P204" s="22">
        <v>39968</v>
      </c>
      <c r="Q204" s="53">
        <v>40897</v>
      </c>
      <c r="R204" s="25" t="str">
        <f>(Q204/Z204)</f>
        <v>0</v>
      </c>
      <c r="S204" s="52">
        <v>27264.67</v>
      </c>
      <c r="T204" s="52">
        <v>13632.33</v>
      </c>
      <c r="U204" s="52">
        <v>0</v>
      </c>
      <c r="V204" s="52">
        <v>0</v>
      </c>
      <c r="W204" s="52">
        <v>0</v>
      </c>
      <c r="X204" s="52" t="str">
        <f>SUM(Q204,S204,T204,U204,V204,W204)</f>
        <v>0</v>
      </c>
      <c r="Y204" s="52">
        <v>158254.88</v>
      </c>
      <c r="Z204" s="52">
        <v>240048.88</v>
      </c>
      <c r="AA204" s="7" t="s">
        <v>1373</v>
      </c>
      <c r="AB204" s="8"/>
    </row>
    <row r="205" spans="1:28" customHeight="1" ht="409.5">
      <c r="A205" s="18" t="s">
        <v>30</v>
      </c>
      <c r="B205" s="19" t="s">
        <v>40</v>
      </c>
      <c r="C205" s="20" t="s">
        <v>1374</v>
      </c>
      <c r="D205" s="30" t="s">
        <v>1375</v>
      </c>
      <c r="E205" s="20" t="s">
        <v>1376</v>
      </c>
      <c r="F205" s="21" t="s">
        <v>43</v>
      </c>
      <c r="G205" s="7" t="s">
        <v>34</v>
      </c>
      <c r="H205" s="19" t="s">
        <v>21</v>
      </c>
      <c r="I205" s="7" t="s">
        <v>1377</v>
      </c>
      <c r="J205" s="19" t="s">
        <v>1378</v>
      </c>
      <c r="K205" s="8" t="s">
        <v>1379</v>
      </c>
      <c r="L205" s="60" t="s">
        <v>1380</v>
      </c>
      <c r="M205" s="22">
        <v>39834</v>
      </c>
      <c r="N205" s="22">
        <v>40561</v>
      </c>
      <c r="O205" s="13">
        <v>42618</v>
      </c>
      <c r="P205" s="22">
        <v>40038</v>
      </c>
      <c r="Q205" s="52">
        <v>200101.25</v>
      </c>
      <c r="R205" s="25" t="str">
        <f>(Q205/Z205)</f>
        <v>0</v>
      </c>
      <c r="S205" s="52">
        <v>133400.84</v>
      </c>
      <c r="T205" s="52">
        <v>66700.41</v>
      </c>
      <c r="U205" s="52">
        <v>0</v>
      </c>
      <c r="V205" s="52">
        <v>0</v>
      </c>
      <c r="W205" s="52">
        <v>0</v>
      </c>
      <c r="X205" s="52" t="str">
        <f>SUM(Q205,S205,T205,U205,V205,W205)</f>
        <v>0</v>
      </c>
      <c r="Y205" s="52">
        <v>522224.58</v>
      </c>
      <c r="Z205" s="52">
        <v>922427.08</v>
      </c>
      <c r="AA205" s="7" t="s">
        <v>1381</v>
      </c>
      <c r="AB205" s="8"/>
    </row>
    <row r="206" spans="1:28" customHeight="1" ht="409.5">
      <c r="A206" s="7" t="s">
        <v>30</v>
      </c>
      <c r="B206" s="19" t="s">
        <v>40</v>
      </c>
      <c r="C206" s="20" t="s">
        <v>1382</v>
      </c>
      <c r="D206" s="8" t="s">
        <v>1383</v>
      </c>
      <c r="E206" s="20" t="s">
        <v>300</v>
      </c>
      <c r="F206" s="21" t="s">
        <v>43</v>
      </c>
      <c r="G206" s="8" t="s">
        <v>34</v>
      </c>
      <c r="H206" s="19" t="s">
        <v>23</v>
      </c>
      <c r="I206" s="7" t="s">
        <v>301</v>
      </c>
      <c r="J206" s="19" t="s">
        <v>168</v>
      </c>
      <c r="K206" s="36" t="s">
        <v>302</v>
      </c>
      <c r="L206" s="64" t="s">
        <v>1384</v>
      </c>
      <c r="M206" s="22">
        <v>39834</v>
      </c>
      <c r="N206" s="22">
        <v>40561</v>
      </c>
      <c r="O206" s="13">
        <v>42618</v>
      </c>
      <c r="P206" s="22">
        <v>40038</v>
      </c>
      <c r="Q206" s="52">
        <v>118680.82</v>
      </c>
      <c r="R206" s="25" t="str">
        <f>(Q206/Z206)</f>
        <v>0</v>
      </c>
      <c r="S206" s="52">
        <v>79120.67</v>
      </c>
      <c r="T206" s="52">
        <v>1917.23</v>
      </c>
      <c r="U206" s="52">
        <v>0</v>
      </c>
      <c r="V206" s="52">
        <v>37643</v>
      </c>
      <c r="W206" s="52">
        <v>0</v>
      </c>
      <c r="X206" s="52" t="str">
        <f>SUM(Q206,S206,T206,U206,V206,W206)</f>
        <v>0</v>
      </c>
      <c r="Y206" s="52">
        <v>291498.52</v>
      </c>
      <c r="Z206" s="52">
        <v>528859.94</v>
      </c>
      <c r="AA206" s="7" t="s">
        <v>1385</v>
      </c>
      <c r="AB206" s="8"/>
    </row>
    <row r="207" spans="1:28" customHeight="1" ht="409.5">
      <c r="A207" s="18" t="s">
        <v>30</v>
      </c>
      <c r="B207" s="19" t="s">
        <v>40</v>
      </c>
      <c r="C207" s="20" t="s">
        <v>1386</v>
      </c>
      <c r="D207" s="30" t="s">
        <v>1387</v>
      </c>
      <c r="E207" s="20" t="s">
        <v>1388</v>
      </c>
      <c r="F207" s="21" t="s">
        <v>43</v>
      </c>
      <c r="G207" s="7" t="s">
        <v>34</v>
      </c>
      <c r="H207" s="19" t="s">
        <v>21</v>
      </c>
      <c r="I207" s="7" t="s">
        <v>1389</v>
      </c>
      <c r="J207" s="19" t="s">
        <v>148</v>
      </c>
      <c r="K207" s="9" t="s">
        <v>1390</v>
      </c>
      <c r="L207" s="60" t="s">
        <v>1391</v>
      </c>
      <c r="M207" s="22">
        <v>39856</v>
      </c>
      <c r="N207" s="22">
        <v>40816</v>
      </c>
      <c r="O207" s="13">
        <v>42618</v>
      </c>
      <c r="P207" s="22">
        <v>40304</v>
      </c>
      <c r="Q207" s="52">
        <v>216122.68</v>
      </c>
      <c r="R207" s="25" t="str">
        <f>(Q207/Z207)</f>
        <v>0</v>
      </c>
      <c r="S207" s="52">
        <v>144081.71</v>
      </c>
      <c r="T207" s="52">
        <v>72040.64</v>
      </c>
      <c r="U207" s="52">
        <v>0</v>
      </c>
      <c r="V207" s="52">
        <v>0</v>
      </c>
      <c r="W207" s="52">
        <v>0</v>
      </c>
      <c r="X207" s="52" t="str">
        <f>SUM(Q207,S207,T207,U207,V207,W207)</f>
        <v>0</v>
      </c>
      <c r="Y207" s="52">
        <v>481892.74</v>
      </c>
      <c r="Z207" s="52">
        <v>914058.73</v>
      </c>
      <c r="AA207" s="7" t="s">
        <v>1392</v>
      </c>
      <c r="AB207" s="8"/>
    </row>
    <row r="208" spans="1:28" customHeight="1" ht="409.5">
      <c r="A208" s="7" t="s">
        <v>30</v>
      </c>
      <c r="B208" s="19" t="s">
        <v>40</v>
      </c>
      <c r="C208" s="20" t="s">
        <v>1393</v>
      </c>
      <c r="D208" s="20" t="s">
        <v>1393</v>
      </c>
      <c r="E208" s="20" t="s">
        <v>307</v>
      </c>
      <c r="F208" s="21" t="s">
        <v>43</v>
      </c>
      <c r="G208" s="8" t="s">
        <v>34</v>
      </c>
      <c r="H208" s="19" t="s">
        <v>21</v>
      </c>
      <c r="I208" s="7" t="s">
        <v>308</v>
      </c>
      <c r="J208" s="19" t="s">
        <v>148</v>
      </c>
      <c r="K208" s="9" t="s">
        <v>309</v>
      </c>
      <c r="L208" s="60" t="s">
        <v>1394</v>
      </c>
      <c r="M208" s="22">
        <v>39889</v>
      </c>
      <c r="N208" s="22">
        <v>41089</v>
      </c>
      <c r="O208" s="13">
        <v>42618</v>
      </c>
      <c r="P208" s="22">
        <v>40246</v>
      </c>
      <c r="Q208" s="52">
        <v>209490.09</v>
      </c>
      <c r="R208" s="25" t="str">
        <f>(Q208/Z208)</f>
        <v>0</v>
      </c>
      <c r="S208" s="52">
        <v>139659.88</v>
      </c>
      <c r="T208" s="52">
        <v>69830.07</v>
      </c>
      <c r="U208" s="52">
        <v>0</v>
      </c>
      <c r="V208" s="52">
        <v>0</v>
      </c>
      <c r="W208" s="52">
        <v>573623.77</v>
      </c>
      <c r="X208" s="52" t="str">
        <f>SUM(Q208,S208,T208,U208,V208,W208)</f>
        <v>0</v>
      </c>
      <c r="Y208" s="52">
        <v>1137906.65</v>
      </c>
      <c r="Z208" s="52">
        <v>2130508.38</v>
      </c>
      <c r="AA208" s="7" t="s">
        <v>1395</v>
      </c>
      <c r="AB208" s="8"/>
    </row>
    <row r="209" spans="1:28" customHeight="1" ht="409.5">
      <c r="A209" s="18" t="s">
        <v>30</v>
      </c>
      <c r="B209" s="19" t="s">
        <v>40</v>
      </c>
      <c r="C209" s="20" t="s">
        <v>1396</v>
      </c>
      <c r="D209" s="30" t="s">
        <v>1397</v>
      </c>
      <c r="E209" s="20" t="s">
        <v>1398</v>
      </c>
      <c r="F209" s="21" t="s">
        <v>43</v>
      </c>
      <c r="G209" s="7" t="s">
        <v>34</v>
      </c>
      <c r="H209" s="19" t="s">
        <v>23</v>
      </c>
      <c r="I209" s="7" t="s">
        <v>1399</v>
      </c>
      <c r="J209" s="19" t="s">
        <v>45</v>
      </c>
      <c r="K209" s="9" t="s">
        <v>1400</v>
      </c>
      <c r="L209" s="60" t="s">
        <v>1401</v>
      </c>
      <c r="M209" s="22">
        <v>39890</v>
      </c>
      <c r="N209" s="22">
        <v>40633</v>
      </c>
      <c r="O209" s="13">
        <v>42618</v>
      </c>
      <c r="P209" s="22">
        <v>40518</v>
      </c>
      <c r="Q209" s="52">
        <v>375000</v>
      </c>
      <c r="R209" s="25" t="str">
        <f>(Q209/Z209)</f>
        <v>0</v>
      </c>
      <c r="S209" s="52">
        <v>250000</v>
      </c>
      <c r="T209" s="52">
        <v>0</v>
      </c>
      <c r="U209" s="52">
        <v>0</v>
      </c>
      <c r="V209" s="52">
        <v>125000</v>
      </c>
      <c r="W209" s="52">
        <v>0</v>
      </c>
      <c r="X209" s="52" t="str">
        <f>SUM(Q209,S209,T209,U209,V209,W209)</f>
        <v>0</v>
      </c>
      <c r="Y209" s="52">
        <v>1364373.37</v>
      </c>
      <c r="Z209" s="52">
        <v>2114372.88</v>
      </c>
      <c r="AA209" s="7" t="s">
        <v>1402</v>
      </c>
      <c r="AB209" s="8"/>
    </row>
    <row r="210" spans="1:28" customHeight="1" ht="255">
      <c r="A210" s="7" t="s">
        <v>30</v>
      </c>
      <c r="B210" s="19" t="s">
        <v>40</v>
      </c>
      <c r="C210" s="20" t="s">
        <v>1403</v>
      </c>
      <c r="D210" s="20" t="s">
        <v>1403</v>
      </c>
      <c r="E210" s="20" t="s">
        <v>1404</v>
      </c>
      <c r="F210" s="21" t="s">
        <v>43</v>
      </c>
      <c r="G210" s="8" t="s">
        <v>34</v>
      </c>
      <c r="H210" s="19" t="s">
        <v>22</v>
      </c>
      <c r="I210" s="7" t="s">
        <v>1405</v>
      </c>
      <c r="J210" s="19" t="s">
        <v>1406</v>
      </c>
      <c r="K210" s="9" t="s">
        <v>1407</v>
      </c>
      <c r="L210" s="8" t="s">
        <v>1408</v>
      </c>
      <c r="M210" s="22">
        <v>39891</v>
      </c>
      <c r="N210" s="22">
        <v>40786</v>
      </c>
      <c r="O210" s="13">
        <v>42618</v>
      </c>
      <c r="P210" s="22">
        <v>40042</v>
      </c>
      <c r="Q210" s="26">
        <v>0</v>
      </c>
      <c r="R210" s="25" t="str">
        <f>(Q210/Z210)</f>
        <v>0</v>
      </c>
      <c r="S210" s="26">
        <v>0</v>
      </c>
      <c r="T210" s="26">
        <v>0</v>
      </c>
      <c r="U210" s="26">
        <v>0</v>
      </c>
      <c r="V210" s="26">
        <v>0</v>
      </c>
      <c r="W210" s="26">
        <v>0</v>
      </c>
      <c r="X210" s="26" t="str">
        <f>SUM(Q210,S210,T210,U210,V210,W210)</f>
        <v>0</v>
      </c>
      <c r="Y210" s="26">
        <v>0</v>
      </c>
      <c r="Z210" s="26">
        <v>0</v>
      </c>
      <c r="AA210" s="7" t="s">
        <v>1409</v>
      </c>
      <c r="AB210" s="8"/>
    </row>
    <row r="211" spans="1:28" customHeight="1" ht="345">
      <c r="A211" s="18" t="s">
        <v>30</v>
      </c>
      <c r="B211" s="19" t="s">
        <v>40</v>
      </c>
      <c r="C211" s="30" t="s">
        <v>1410</v>
      </c>
      <c r="D211" s="30" t="s">
        <v>1411</v>
      </c>
      <c r="E211" s="20" t="s">
        <v>1412</v>
      </c>
      <c r="F211" s="21" t="s">
        <v>43</v>
      </c>
      <c r="G211" s="7" t="s">
        <v>34</v>
      </c>
      <c r="H211" s="19" t="s">
        <v>23</v>
      </c>
      <c r="I211" s="7" t="s">
        <v>1413</v>
      </c>
      <c r="J211" s="19" t="s">
        <v>1414</v>
      </c>
      <c r="K211" s="9" t="s">
        <v>1415</v>
      </c>
      <c r="L211" s="60" t="s">
        <v>1416</v>
      </c>
      <c r="M211" s="22">
        <v>39652</v>
      </c>
      <c r="N211" s="22">
        <v>40908</v>
      </c>
      <c r="O211" s="13">
        <v>42618</v>
      </c>
      <c r="P211" s="22">
        <v>39895</v>
      </c>
      <c r="Q211" s="52">
        <v>103500</v>
      </c>
      <c r="R211" s="25" t="str">
        <f>(Q211/Z211)</f>
        <v>0</v>
      </c>
      <c r="S211" s="52">
        <v>69000</v>
      </c>
      <c r="T211" s="52">
        <v>0</v>
      </c>
      <c r="U211" s="52">
        <v>0</v>
      </c>
      <c r="V211" s="52">
        <v>34500</v>
      </c>
      <c r="W211" s="52">
        <v>0</v>
      </c>
      <c r="X211" s="52" t="str">
        <f>SUM(Q211,S211,T211,U211,V211,W211)</f>
        <v>0</v>
      </c>
      <c r="Y211" s="52">
        <v>417378.26</v>
      </c>
      <c r="Z211" s="52">
        <v>624378.49</v>
      </c>
      <c r="AA211" s="7" t="s">
        <v>1417</v>
      </c>
      <c r="AB211" s="8"/>
    </row>
    <row r="212" spans="1:28" customHeight="1" ht="409.5">
      <c r="A212" s="7" t="s">
        <v>30</v>
      </c>
      <c r="B212" s="19" t="s">
        <v>40</v>
      </c>
      <c r="C212" s="20" t="s">
        <v>1418</v>
      </c>
      <c r="D212" s="30" t="s">
        <v>1419</v>
      </c>
      <c r="E212" s="20" t="s">
        <v>1420</v>
      </c>
      <c r="F212" s="21" t="s">
        <v>43</v>
      </c>
      <c r="G212" s="8" t="s">
        <v>34</v>
      </c>
      <c r="H212" s="19" t="s">
        <v>21</v>
      </c>
      <c r="I212" s="7" t="s">
        <v>1421</v>
      </c>
      <c r="J212" s="19" t="s">
        <v>148</v>
      </c>
      <c r="K212" s="9" t="s">
        <v>1422</v>
      </c>
      <c r="L212" s="60" t="s">
        <v>1423</v>
      </c>
      <c r="M212" s="22">
        <v>39703</v>
      </c>
      <c r="N212" s="22">
        <v>41019</v>
      </c>
      <c r="O212" s="13">
        <v>42618</v>
      </c>
      <c r="P212" s="22">
        <v>39895</v>
      </c>
      <c r="Q212" s="52">
        <v>258756</v>
      </c>
      <c r="R212" s="25" t="str">
        <f>(Q212/Z212)</f>
        <v>0</v>
      </c>
      <c r="S212" s="52">
        <v>172504</v>
      </c>
      <c r="T212" s="52">
        <v>48660</v>
      </c>
      <c r="U212" s="52">
        <v>0</v>
      </c>
      <c r="V212" s="52">
        <v>37592</v>
      </c>
      <c r="W212" s="52">
        <v>408996.65</v>
      </c>
      <c r="X212" s="52" t="str">
        <f>SUM(Q212,S212,T212,U212,V212,W212)</f>
        <v>0</v>
      </c>
      <c r="Y212" s="52">
        <v>304134.76</v>
      </c>
      <c r="Z212" s="52">
        <v>1230643.41</v>
      </c>
      <c r="AA212" s="7" t="s">
        <v>1424</v>
      </c>
      <c r="AB212" s="8"/>
    </row>
    <row r="213" spans="1:28" customHeight="1" ht="409.5">
      <c r="A213" s="18" t="s">
        <v>30</v>
      </c>
      <c r="B213" s="19" t="s">
        <v>40</v>
      </c>
      <c r="C213" s="20" t="s">
        <v>1425</v>
      </c>
      <c r="D213" s="30" t="s">
        <v>1425</v>
      </c>
      <c r="E213" s="20" t="s">
        <v>166</v>
      </c>
      <c r="F213" s="21" t="s">
        <v>43</v>
      </c>
      <c r="G213" s="7" t="s">
        <v>34</v>
      </c>
      <c r="H213" s="19" t="s">
        <v>23</v>
      </c>
      <c r="I213" s="7" t="s">
        <v>167</v>
      </c>
      <c r="J213" s="19" t="s">
        <v>168</v>
      </c>
      <c r="K213" s="9" t="s">
        <v>1426</v>
      </c>
      <c r="L213" s="60" t="s">
        <v>1427</v>
      </c>
      <c r="M213" s="22">
        <v>39923</v>
      </c>
      <c r="N213" s="22">
        <v>40471</v>
      </c>
      <c r="O213" s="13">
        <v>42618</v>
      </c>
      <c r="P213" s="22">
        <v>40077</v>
      </c>
      <c r="Q213" s="52">
        <v>36115.89</v>
      </c>
      <c r="R213" s="25" t="str">
        <f>(Q213/Z213)</f>
        <v>0</v>
      </c>
      <c r="S213" s="52">
        <v>24077.23</v>
      </c>
      <c r="T213" s="52">
        <v>0</v>
      </c>
      <c r="U213" s="52">
        <v>0</v>
      </c>
      <c r="V213" s="52">
        <v>12038.62</v>
      </c>
      <c r="W213" s="52">
        <v>0</v>
      </c>
      <c r="X213" s="52" t="str">
        <f>SUM(Q213,S213,T213,U213,V213,W213)</f>
        <v>0</v>
      </c>
      <c r="Y213" s="52">
        <v>134144.72</v>
      </c>
      <c r="Z213" s="52">
        <v>206376.25</v>
      </c>
      <c r="AA213" s="7" t="s">
        <v>1428</v>
      </c>
      <c r="AB213" s="8"/>
    </row>
    <row r="214" spans="1:28" customHeight="1" ht="409.5">
      <c r="A214" s="7" t="s">
        <v>30</v>
      </c>
      <c r="B214" s="19" t="s">
        <v>40</v>
      </c>
      <c r="C214" s="20" t="s">
        <v>1429</v>
      </c>
      <c r="D214" s="30" t="s">
        <v>1430</v>
      </c>
      <c r="E214" s="20" t="s">
        <v>1431</v>
      </c>
      <c r="F214" s="21" t="s">
        <v>43</v>
      </c>
      <c r="G214" s="8" t="s">
        <v>34</v>
      </c>
      <c r="H214" s="19" t="s">
        <v>22</v>
      </c>
      <c r="I214" s="7" t="s">
        <v>1432</v>
      </c>
      <c r="J214" s="19" t="s">
        <v>1433</v>
      </c>
      <c r="K214" s="9" t="s">
        <v>1434</v>
      </c>
      <c r="L214" s="60" t="s">
        <v>1435</v>
      </c>
      <c r="M214" s="22">
        <v>39930</v>
      </c>
      <c r="N214" s="22">
        <v>40482</v>
      </c>
      <c r="O214" s="13">
        <v>42618</v>
      </c>
      <c r="P214" s="22">
        <v>39952</v>
      </c>
      <c r="Q214" s="52">
        <v>8782.5</v>
      </c>
      <c r="R214" s="25" t="str">
        <f>(Q214/Z214)</f>
        <v>0</v>
      </c>
      <c r="S214" s="52">
        <v>5855.01</v>
      </c>
      <c r="T214" s="52">
        <v>0</v>
      </c>
      <c r="U214" s="52">
        <v>2927.49</v>
      </c>
      <c r="V214" s="52">
        <v>0</v>
      </c>
      <c r="W214" s="52">
        <v>0</v>
      </c>
      <c r="X214" s="52" t="str">
        <f>SUM(Q214,S214,T214,U214,V214,W214)</f>
        <v>0</v>
      </c>
      <c r="Y214" s="52">
        <v>17565</v>
      </c>
      <c r="Z214" s="52">
        <v>35130</v>
      </c>
      <c r="AA214" s="7" t="s">
        <v>1436</v>
      </c>
      <c r="AB214" s="8"/>
    </row>
    <row r="215" spans="1:28" customHeight="1" ht="409.5">
      <c r="A215" s="18" t="s">
        <v>30</v>
      </c>
      <c r="B215" s="19" t="s">
        <v>40</v>
      </c>
      <c r="C215" s="30" t="s">
        <v>1437</v>
      </c>
      <c r="D215" s="30" t="s">
        <v>1438</v>
      </c>
      <c r="E215" s="20" t="s">
        <v>1439</v>
      </c>
      <c r="F215" s="21" t="s">
        <v>43</v>
      </c>
      <c r="G215" s="7" t="s">
        <v>34</v>
      </c>
      <c r="H215" s="19" t="s">
        <v>21</v>
      </c>
      <c r="I215" s="7" t="s">
        <v>1440</v>
      </c>
      <c r="J215" s="19" t="s">
        <v>1378</v>
      </c>
      <c r="K215" s="9" t="s">
        <v>1441</v>
      </c>
      <c r="L215" s="60" t="s">
        <v>1442</v>
      </c>
      <c r="M215" s="22">
        <v>39926</v>
      </c>
      <c r="N215" s="22">
        <v>40025</v>
      </c>
      <c r="O215" s="13">
        <v>42618</v>
      </c>
      <c r="P215" s="22">
        <v>39952</v>
      </c>
      <c r="Q215" s="52">
        <v>2575</v>
      </c>
      <c r="R215" s="25" t="str">
        <f>(Q215/Z215)</f>
        <v>0</v>
      </c>
      <c r="S215" s="52">
        <v>1716.67</v>
      </c>
      <c r="T215" s="52">
        <v>858.33</v>
      </c>
      <c r="U215" s="52">
        <v>0</v>
      </c>
      <c r="V215" s="52">
        <v>0</v>
      </c>
      <c r="W215" s="52">
        <v>0</v>
      </c>
      <c r="X215" s="52" t="str">
        <f>SUM(Q215,S215,T215,U215,V215,W215)</f>
        <v>0</v>
      </c>
      <c r="Y215" s="52">
        <v>8317.5</v>
      </c>
      <c r="Z215" s="52">
        <v>13467.5</v>
      </c>
      <c r="AA215" s="46" t="s">
        <v>1443</v>
      </c>
      <c r="AB215" s="8"/>
    </row>
    <row r="216" spans="1:28" customHeight="1" ht="409.5">
      <c r="A216" s="7" t="s">
        <v>30</v>
      </c>
      <c r="B216" s="19" t="s">
        <v>40</v>
      </c>
      <c r="C216" s="30" t="s">
        <v>1444</v>
      </c>
      <c r="D216" s="30" t="s">
        <v>1445</v>
      </c>
      <c r="E216" s="20" t="s">
        <v>1446</v>
      </c>
      <c r="F216" s="21" t="s">
        <v>43</v>
      </c>
      <c r="G216" s="8" t="s">
        <v>34</v>
      </c>
      <c r="H216" s="19" t="s">
        <v>21</v>
      </c>
      <c r="I216" s="31" t="s">
        <v>1447</v>
      </c>
      <c r="J216" s="19" t="s">
        <v>1448</v>
      </c>
      <c r="K216" s="9" t="s">
        <v>43</v>
      </c>
      <c r="L216" s="60" t="s">
        <v>1449</v>
      </c>
      <c r="M216" s="22">
        <v>39727</v>
      </c>
      <c r="N216" s="22">
        <v>40056</v>
      </c>
      <c r="O216" s="13">
        <v>42618</v>
      </c>
      <c r="P216" s="22">
        <v>39884</v>
      </c>
      <c r="Q216" s="52">
        <v>4136.58</v>
      </c>
      <c r="R216" s="25" t="str">
        <f>(Q216/Z216)</f>
        <v>0</v>
      </c>
      <c r="S216" s="52">
        <v>2757.71</v>
      </c>
      <c r="T216" s="52">
        <v>1378.85</v>
      </c>
      <c r="U216" s="52">
        <v>0</v>
      </c>
      <c r="V216" s="52">
        <v>0</v>
      </c>
      <c r="W216" s="52">
        <v>0</v>
      </c>
      <c r="X216" s="52" t="str">
        <f>SUM(Q216,S216,T216,U216,V216,W216)</f>
        <v>0</v>
      </c>
      <c r="Y216" s="52">
        <v>15364.38</v>
      </c>
      <c r="Z216" s="52">
        <v>23637.5</v>
      </c>
      <c r="AA216" s="7" t="s">
        <v>1450</v>
      </c>
      <c r="AB216" s="8"/>
    </row>
    <row r="217" spans="1:28" customHeight="1" ht="409.5">
      <c r="A217" s="18" t="s">
        <v>30</v>
      </c>
      <c r="B217" s="19" t="s">
        <v>40</v>
      </c>
      <c r="C217" s="20" t="s">
        <v>1451</v>
      </c>
      <c r="D217" s="30" t="s">
        <v>1452</v>
      </c>
      <c r="E217" s="20" t="s">
        <v>1453</v>
      </c>
      <c r="F217" s="21" t="s">
        <v>43</v>
      </c>
      <c r="G217" s="7" t="s">
        <v>34</v>
      </c>
      <c r="H217" s="19" t="s">
        <v>21</v>
      </c>
      <c r="I217" s="7" t="s">
        <v>1454</v>
      </c>
      <c r="J217" s="19" t="s">
        <v>1455</v>
      </c>
      <c r="K217" s="9" t="s">
        <v>1456</v>
      </c>
      <c r="L217" s="60" t="s">
        <v>1457</v>
      </c>
      <c r="M217" s="22">
        <v>39927</v>
      </c>
      <c r="N217" s="22">
        <v>40299</v>
      </c>
      <c r="O217" s="13">
        <v>42618</v>
      </c>
      <c r="P217" s="22">
        <v>39972</v>
      </c>
      <c r="Q217" s="52">
        <v>5532.63</v>
      </c>
      <c r="R217" s="25" t="str">
        <f>(Q217/Z217)</f>
        <v>0</v>
      </c>
      <c r="S217" s="52">
        <v>3688.42</v>
      </c>
      <c r="T217" s="52">
        <v>1844.21</v>
      </c>
      <c r="U217" s="52">
        <v>0</v>
      </c>
      <c r="V217" s="52">
        <v>0</v>
      </c>
      <c r="W217" s="52">
        <v>0</v>
      </c>
      <c r="X217" s="52" t="str">
        <f>SUM(Q217,S217,T217,U217,V217,W217)</f>
        <v>0</v>
      </c>
      <c r="Y217" s="52">
        <v>11065.25</v>
      </c>
      <c r="Z217" s="52">
        <v>22130.5</v>
      </c>
      <c r="AA217" s="7" t="s">
        <v>1458</v>
      </c>
      <c r="AB217" s="8"/>
    </row>
    <row r="218" spans="1:28" customHeight="1" ht="409.5">
      <c r="A218" s="7" t="s">
        <v>30</v>
      </c>
      <c r="B218" s="19" t="s">
        <v>40</v>
      </c>
      <c r="C218" s="20" t="s">
        <v>1459</v>
      </c>
      <c r="D218" s="30" t="s">
        <v>1460</v>
      </c>
      <c r="E218" s="20" t="s">
        <v>1461</v>
      </c>
      <c r="F218" s="21" t="s">
        <v>43</v>
      </c>
      <c r="G218" s="8" t="s">
        <v>34</v>
      </c>
      <c r="H218" s="19" t="s">
        <v>21</v>
      </c>
      <c r="I218" s="7" t="s">
        <v>1462</v>
      </c>
      <c r="J218" s="19" t="s">
        <v>682</v>
      </c>
      <c r="K218" s="9" t="s">
        <v>1463</v>
      </c>
      <c r="L218" s="60" t="s">
        <v>1464</v>
      </c>
      <c r="M218" s="22">
        <v>39730</v>
      </c>
      <c r="N218" s="22">
        <v>39964</v>
      </c>
      <c r="O218" s="13">
        <v>42618</v>
      </c>
      <c r="P218" s="22">
        <v>39884</v>
      </c>
      <c r="Q218" s="52">
        <v>12500</v>
      </c>
      <c r="R218" s="25" t="str">
        <f>(Q218/Z218)</f>
        <v>0</v>
      </c>
      <c r="S218" s="52">
        <v>8333.33</v>
      </c>
      <c r="T218" s="52">
        <v>4166.67</v>
      </c>
      <c r="U218" s="52">
        <v>0</v>
      </c>
      <c r="V218" s="52">
        <v>0</v>
      </c>
      <c r="W218" s="52">
        <v>0</v>
      </c>
      <c r="X218" s="52" t="str">
        <f>SUM(Q218,S218,T218,U218,V218,W218)</f>
        <v>0</v>
      </c>
      <c r="Y218" s="52">
        <v>50000</v>
      </c>
      <c r="Z218" s="52">
        <v>75000</v>
      </c>
      <c r="AA218" s="7" t="s">
        <v>1465</v>
      </c>
      <c r="AB218" s="8"/>
    </row>
    <row r="219" spans="1:28" customHeight="1" ht="409.5">
      <c r="A219" s="18" t="s">
        <v>30</v>
      </c>
      <c r="B219" s="19" t="s">
        <v>40</v>
      </c>
      <c r="C219" s="20" t="s">
        <v>1466</v>
      </c>
      <c r="D219" s="30" t="s">
        <v>1467</v>
      </c>
      <c r="E219" s="20" t="s">
        <v>1468</v>
      </c>
      <c r="F219" s="21" t="s">
        <v>43</v>
      </c>
      <c r="G219" s="7" t="s">
        <v>34</v>
      </c>
      <c r="H219" s="19" t="s">
        <v>23</v>
      </c>
      <c r="I219" s="7" t="s">
        <v>1469</v>
      </c>
      <c r="J219" s="19" t="s">
        <v>741</v>
      </c>
      <c r="K219" s="9" t="s">
        <v>43</v>
      </c>
      <c r="L219" s="60" t="s">
        <v>1470</v>
      </c>
      <c r="M219" s="22">
        <v>39930</v>
      </c>
      <c r="N219" s="22">
        <v>40436</v>
      </c>
      <c r="O219" s="13">
        <v>42618</v>
      </c>
      <c r="P219" s="22">
        <v>40135</v>
      </c>
      <c r="Q219" s="52">
        <v>30908.67</v>
      </c>
      <c r="R219" s="25" t="str">
        <f>(Q219/Z219)</f>
        <v>0</v>
      </c>
      <c r="S219" s="52">
        <v>20605.87</v>
      </c>
      <c r="T219" s="52">
        <v>0</v>
      </c>
      <c r="U219" s="52">
        <v>0</v>
      </c>
      <c r="V219" s="52">
        <v>10302.8</v>
      </c>
      <c r="W219" s="52">
        <v>0</v>
      </c>
      <c r="X219" s="52" t="str">
        <f>SUM(Q219,S219,T219,U219,V219,W219)</f>
        <v>0</v>
      </c>
      <c r="Y219" s="52">
        <v>121287.63</v>
      </c>
      <c r="Z219" s="52">
        <v>183104.97</v>
      </c>
      <c r="AA219" s="7" t="s">
        <v>1471</v>
      </c>
      <c r="AB219" s="8"/>
    </row>
    <row r="220" spans="1:28" customHeight="1" ht="360">
      <c r="A220" s="7" t="s">
        <v>30</v>
      </c>
      <c r="B220" s="19" t="s">
        <v>40</v>
      </c>
      <c r="C220" s="20" t="s">
        <v>1472</v>
      </c>
      <c r="D220" s="30" t="s">
        <v>1472</v>
      </c>
      <c r="E220" s="20" t="s">
        <v>527</v>
      </c>
      <c r="F220" s="21" t="s">
        <v>43</v>
      </c>
      <c r="G220" s="8" t="s">
        <v>34</v>
      </c>
      <c r="H220" s="19" t="s">
        <v>21</v>
      </c>
      <c r="I220" s="7" t="s">
        <v>528</v>
      </c>
      <c r="J220" s="19" t="s">
        <v>148</v>
      </c>
      <c r="K220" s="9" t="s">
        <v>529</v>
      </c>
      <c r="L220" s="60" t="s">
        <v>1473</v>
      </c>
      <c r="M220" s="22">
        <v>39931</v>
      </c>
      <c r="N220" s="22">
        <v>40633</v>
      </c>
      <c r="O220" s="13">
        <v>42618</v>
      </c>
      <c r="P220" s="22">
        <v>40219</v>
      </c>
      <c r="Q220" s="52">
        <v>92369</v>
      </c>
      <c r="R220" s="25" t="str">
        <f>(Q220/Z220)</f>
        <v>0</v>
      </c>
      <c r="S220" s="52">
        <v>61579.33</v>
      </c>
      <c r="T220" s="52">
        <v>30789.67</v>
      </c>
      <c r="U220" s="52">
        <v>0</v>
      </c>
      <c r="V220" s="52">
        <v>0</v>
      </c>
      <c r="W220" s="52">
        <v>0</v>
      </c>
      <c r="X220" s="52" t="str">
        <f>SUM(Q220,S220,T220,U220,V220,W220)</f>
        <v>0</v>
      </c>
      <c r="Y220" s="52">
        <v>526235.76</v>
      </c>
      <c r="Z220" s="52">
        <v>710973.76</v>
      </c>
      <c r="AA220" s="46" t="s">
        <v>1474</v>
      </c>
      <c r="AB220" s="8"/>
    </row>
    <row r="221" spans="1:28" customHeight="1" ht="409.5">
      <c r="A221" s="18" t="s">
        <v>30</v>
      </c>
      <c r="B221" s="19" t="s">
        <v>40</v>
      </c>
      <c r="C221" s="20" t="s">
        <v>1475</v>
      </c>
      <c r="D221" s="30" t="s">
        <v>1476</v>
      </c>
      <c r="E221" s="20" t="s">
        <v>1477</v>
      </c>
      <c r="F221" s="21" t="s">
        <v>43</v>
      </c>
      <c r="G221" s="7" t="s">
        <v>34</v>
      </c>
      <c r="H221" s="19" t="s">
        <v>22</v>
      </c>
      <c r="I221" s="7" t="s">
        <v>1478</v>
      </c>
      <c r="J221" s="19" t="s">
        <v>1479</v>
      </c>
      <c r="K221" s="9" t="s">
        <v>43</v>
      </c>
      <c r="L221" s="60" t="s">
        <v>1480</v>
      </c>
      <c r="M221" s="22">
        <v>39931</v>
      </c>
      <c r="N221" s="22">
        <v>40268</v>
      </c>
      <c r="O221" s="13">
        <v>42618</v>
      </c>
      <c r="P221" s="22">
        <v>40219</v>
      </c>
      <c r="Q221" s="52">
        <v>5600</v>
      </c>
      <c r="R221" s="25" t="str">
        <f>(Q221/Z221)</f>
        <v>0</v>
      </c>
      <c r="S221" s="52">
        <v>3733.33</v>
      </c>
      <c r="T221" s="52">
        <v>0</v>
      </c>
      <c r="U221" s="52">
        <v>1866.67</v>
      </c>
      <c r="V221" s="52">
        <v>0</v>
      </c>
      <c r="W221" s="52">
        <v>0</v>
      </c>
      <c r="X221" s="52" t="str">
        <f>SUM(Q221,S221,T221,U221,V221,W221)</f>
        <v>0</v>
      </c>
      <c r="Y221" s="52">
        <v>26640</v>
      </c>
      <c r="Z221" s="52">
        <v>37840</v>
      </c>
      <c r="AA221" s="7" t="s">
        <v>1481</v>
      </c>
      <c r="AB221" s="8"/>
    </row>
    <row r="222" spans="1:28" customHeight="1" ht="409.5">
      <c r="A222" s="7" t="s">
        <v>30</v>
      </c>
      <c r="B222" s="19" t="s">
        <v>40</v>
      </c>
      <c r="C222" s="30" t="s">
        <v>1482</v>
      </c>
      <c r="D222" s="30" t="s">
        <v>1483</v>
      </c>
      <c r="E222" s="20" t="s">
        <v>1484</v>
      </c>
      <c r="F222" s="21" t="s">
        <v>43</v>
      </c>
      <c r="G222" s="8" t="s">
        <v>34</v>
      </c>
      <c r="H222" s="19" t="s">
        <v>23</v>
      </c>
      <c r="I222" s="7" t="s">
        <v>1485</v>
      </c>
      <c r="J222" s="19" t="s">
        <v>1486</v>
      </c>
      <c r="K222" s="9" t="s">
        <v>43</v>
      </c>
      <c r="L222" s="60" t="s">
        <v>1487</v>
      </c>
      <c r="M222" s="22">
        <v>39748</v>
      </c>
      <c r="N222" s="22">
        <v>40694</v>
      </c>
      <c r="O222" s="13">
        <v>42618</v>
      </c>
      <c r="P222" s="22">
        <v>39905</v>
      </c>
      <c r="Q222" s="52">
        <v>16554.4</v>
      </c>
      <c r="R222" s="25" t="str">
        <f>(Q222/Z222)</f>
        <v>0</v>
      </c>
      <c r="S222" s="52">
        <v>11036.24</v>
      </c>
      <c r="T222" s="52">
        <v>0</v>
      </c>
      <c r="U222" s="52">
        <v>0</v>
      </c>
      <c r="V222" s="52">
        <v>5518.12</v>
      </c>
      <c r="W222" s="52">
        <v>0</v>
      </c>
      <c r="X222" s="52" t="str">
        <f>SUM(Q222,S222,T222,U222,V222,W222)</f>
        <v>0</v>
      </c>
      <c r="Y222" s="52">
        <v>61487.61</v>
      </c>
      <c r="Z222" s="52">
        <v>94596.31</v>
      </c>
      <c r="AA222" s="7" t="s">
        <v>1488</v>
      </c>
      <c r="AB222" s="8"/>
    </row>
    <row r="223" spans="1:28" customHeight="1" ht="409.5">
      <c r="A223" s="18" t="s">
        <v>30</v>
      </c>
      <c r="B223" s="19" t="s">
        <v>40</v>
      </c>
      <c r="C223" s="20" t="s">
        <v>1489</v>
      </c>
      <c r="D223" s="30" t="s">
        <v>1490</v>
      </c>
      <c r="E223" s="20" t="s">
        <v>1491</v>
      </c>
      <c r="F223" s="21" t="s">
        <v>43</v>
      </c>
      <c r="G223" s="7" t="s">
        <v>34</v>
      </c>
      <c r="H223" s="19" t="s">
        <v>23</v>
      </c>
      <c r="I223" s="7" t="s">
        <v>1492</v>
      </c>
      <c r="J223" s="19" t="s">
        <v>741</v>
      </c>
      <c r="K223" s="9" t="s">
        <v>1493</v>
      </c>
      <c r="L223" s="60" t="s">
        <v>1494</v>
      </c>
      <c r="M223" s="22">
        <v>39730</v>
      </c>
      <c r="N223" s="22">
        <v>40641</v>
      </c>
      <c r="O223" s="13">
        <v>42618</v>
      </c>
      <c r="P223" s="22">
        <v>39905</v>
      </c>
      <c r="Q223" s="52">
        <v>45969</v>
      </c>
      <c r="R223" s="25" t="str">
        <f>(Q223/Z223)</f>
        <v>0</v>
      </c>
      <c r="S223" s="52">
        <v>30646</v>
      </c>
      <c r="T223" s="52">
        <v>0</v>
      </c>
      <c r="U223" s="52">
        <v>0</v>
      </c>
      <c r="V223" s="52">
        <v>15323</v>
      </c>
      <c r="W223" s="52">
        <v>0</v>
      </c>
      <c r="X223" s="52" t="str">
        <f>SUM(Q223,S223,T223,U223,V223,W223)</f>
        <v>0</v>
      </c>
      <c r="Y223" s="52">
        <v>240967.3</v>
      </c>
      <c r="Z223" s="52">
        <v>332905.3</v>
      </c>
      <c r="AA223" s="7" t="s">
        <v>1495</v>
      </c>
      <c r="AB223" s="8"/>
    </row>
    <row r="224" spans="1:28" customHeight="1" ht="135">
      <c r="A224" s="7" t="s">
        <v>30</v>
      </c>
      <c r="B224" s="19" t="s">
        <v>40</v>
      </c>
      <c r="C224" s="20" t="s">
        <v>1496</v>
      </c>
      <c r="D224" s="30" t="s">
        <v>1497</v>
      </c>
      <c r="E224" s="20" t="s">
        <v>1498</v>
      </c>
      <c r="F224" s="21" t="s">
        <v>43</v>
      </c>
      <c r="G224" s="8" t="s">
        <v>34</v>
      </c>
      <c r="H224" s="19" t="s">
        <v>23</v>
      </c>
      <c r="I224" s="7" t="s">
        <v>1499</v>
      </c>
      <c r="J224" s="19" t="s">
        <v>168</v>
      </c>
      <c r="K224" s="9" t="s">
        <v>1500</v>
      </c>
      <c r="L224" s="7"/>
      <c r="M224" s="22">
        <v>39764</v>
      </c>
      <c r="N224" s="22">
        <v>40786</v>
      </c>
      <c r="O224" s="13">
        <v>42619</v>
      </c>
      <c r="P224" s="22">
        <v>39968</v>
      </c>
      <c r="Q224" s="52">
        <v>3941.36</v>
      </c>
      <c r="R224" s="25" t="str">
        <f>(Q224/Z224)</f>
        <v>0</v>
      </c>
      <c r="S224" s="52">
        <v>2627.57</v>
      </c>
      <c r="T224" s="52">
        <v>0</v>
      </c>
      <c r="U224" s="52">
        <v>0</v>
      </c>
      <c r="V224" s="52">
        <v>1313.78</v>
      </c>
      <c r="W224" s="52">
        <v>0</v>
      </c>
      <c r="X224" s="52" t="str">
        <f>SUM(Q224,S224,T224,U224,V224,W224)</f>
        <v>0</v>
      </c>
      <c r="Y224" s="52">
        <v>14639.41</v>
      </c>
      <c r="Z224" s="52">
        <v>22522.05</v>
      </c>
      <c r="AA224" s="7" t="s">
        <v>1501</v>
      </c>
      <c r="AB224" s="8"/>
    </row>
    <row r="225" spans="1:28" customHeight="1" ht="409.5">
      <c r="A225" s="18" t="s">
        <v>30</v>
      </c>
      <c r="B225" s="19" t="s">
        <v>40</v>
      </c>
      <c r="C225" s="20" t="s">
        <v>1502</v>
      </c>
      <c r="D225" s="30" t="s">
        <v>1503</v>
      </c>
      <c r="E225" s="20" t="s">
        <v>1504</v>
      </c>
      <c r="F225" s="21" t="s">
        <v>43</v>
      </c>
      <c r="G225" s="7" t="s">
        <v>34</v>
      </c>
      <c r="H225" s="19" t="s">
        <v>21</v>
      </c>
      <c r="I225" s="7" t="s">
        <v>1505</v>
      </c>
      <c r="J225" s="19" t="s">
        <v>273</v>
      </c>
      <c r="K225" s="9" t="s">
        <v>1506</v>
      </c>
      <c r="L225" s="60" t="s">
        <v>1507</v>
      </c>
      <c r="M225" s="22">
        <v>39944</v>
      </c>
      <c r="N225" s="22">
        <v>40724</v>
      </c>
      <c r="O225" s="13">
        <v>42619</v>
      </c>
      <c r="P225" s="22">
        <v>40080</v>
      </c>
      <c r="Q225" s="52">
        <v>50753.68</v>
      </c>
      <c r="R225" s="25" t="str">
        <f>(Q225/Z225)</f>
        <v>0</v>
      </c>
      <c r="S225" s="52">
        <v>33835.79</v>
      </c>
      <c r="T225" s="52">
        <v>16917.77</v>
      </c>
      <c r="U225" s="52">
        <v>0</v>
      </c>
      <c r="V225" s="52">
        <v>0</v>
      </c>
      <c r="W225" s="52">
        <v>0</v>
      </c>
      <c r="X225" s="52" t="str">
        <f>SUM(Q225,S225,T225,U225,V225,W225)</f>
        <v>0</v>
      </c>
      <c r="Y225" s="52">
        <v>188513.84</v>
      </c>
      <c r="Z225" s="52">
        <v>290021.27</v>
      </c>
      <c r="AA225" s="7" t="s">
        <v>1508</v>
      </c>
      <c r="AB225" s="8"/>
    </row>
    <row r="226" spans="1:28" customHeight="1" ht="409.5">
      <c r="A226" s="7" t="s">
        <v>30</v>
      </c>
      <c r="B226" s="19" t="s">
        <v>40</v>
      </c>
      <c r="C226" s="20" t="s">
        <v>1509</v>
      </c>
      <c r="D226" s="30" t="s">
        <v>1510</v>
      </c>
      <c r="E226" s="20" t="s">
        <v>1511</v>
      </c>
      <c r="F226" s="21" t="s">
        <v>43</v>
      </c>
      <c r="G226" s="8" t="s">
        <v>34</v>
      </c>
      <c r="H226" s="19" t="s">
        <v>23</v>
      </c>
      <c r="I226" s="7" t="s">
        <v>1512</v>
      </c>
      <c r="J226" s="19" t="s">
        <v>45</v>
      </c>
      <c r="K226" s="9" t="s">
        <v>1513</v>
      </c>
      <c r="L226" s="60" t="s">
        <v>1514</v>
      </c>
      <c r="M226" s="22">
        <v>39945</v>
      </c>
      <c r="N226" s="22">
        <v>40969</v>
      </c>
      <c r="O226" s="13">
        <v>42619</v>
      </c>
      <c r="P226" s="22">
        <v>40136</v>
      </c>
      <c r="Q226" s="52">
        <v>339878</v>
      </c>
      <c r="R226" s="25" t="str">
        <f>(Q226/Z226)</f>
        <v>0</v>
      </c>
      <c r="S226" s="52">
        <v>226586</v>
      </c>
      <c r="T226" s="52">
        <v>0</v>
      </c>
      <c r="U226" s="52">
        <v>0</v>
      </c>
      <c r="V226" s="52">
        <v>113293</v>
      </c>
      <c r="W226" s="52">
        <v>0</v>
      </c>
      <c r="X226" s="52" t="str">
        <f>SUM(Q226,S226,T226,U226,V226,W226)</f>
        <v>0</v>
      </c>
      <c r="Y226" s="52">
        <v>1027633.64</v>
      </c>
      <c r="Z226" s="52">
        <v>1707390.64</v>
      </c>
      <c r="AA226" s="7" t="s">
        <v>1515</v>
      </c>
      <c r="AB226" s="8"/>
    </row>
    <row r="227" spans="1:28" customHeight="1" ht="409.5">
      <c r="A227" s="18" t="s">
        <v>30</v>
      </c>
      <c r="B227" s="19" t="s">
        <v>40</v>
      </c>
      <c r="C227" s="30" t="s">
        <v>1516</v>
      </c>
      <c r="D227" s="30" t="s">
        <v>1516</v>
      </c>
      <c r="E227" s="20" t="s">
        <v>1517</v>
      </c>
      <c r="F227" s="21" t="s">
        <v>43</v>
      </c>
      <c r="G227" s="7" t="s">
        <v>34</v>
      </c>
      <c r="H227" s="19" t="s">
        <v>21</v>
      </c>
      <c r="I227" s="7" t="s">
        <v>1518</v>
      </c>
      <c r="J227" s="19" t="s">
        <v>951</v>
      </c>
      <c r="K227" s="9" t="s">
        <v>43</v>
      </c>
      <c r="L227" s="60" t="s">
        <v>1519</v>
      </c>
      <c r="M227" s="22">
        <v>39934</v>
      </c>
      <c r="N227" s="22">
        <v>40908</v>
      </c>
      <c r="O227" s="13">
        <v>42619</v>
      </c>
      <c r="P227" s="22">
        <v>40219</v>
      </c>
      <c r="Q227" s="52">
        <v>30276.06</v>
      </c>
      <c r="R227" s="25" t="str">
        <f>(Q227/Z227)</f>
        <v>0</v>
      </c>
      <c r="S227" s="52">
        <v>20184.03</v>
      </c>
      <c r="T227" s="52">
        <v>10091.88</v>
      </c>
      <c r="U227" s="52">
        <v>0</v>
      </c>
      <c r="V227" s="52">
        <v>0</v>
      </c>
      <c r="W227" s="52">
        <v>0</v>
      </c>
      <c r="X227" s="52" t="str">
        <f>SUM(Q227,S227,T227,U227,V227,W227)</f>
        <v>0</v>
      </c>
      <c r="Y227" s="52">
        <v>112453.59</v>
      </c>
      <c r="Z227" s="52">
        <v>173005.39</v>
      </c>
      <c r="AA227" s="7" t="s">
        <v>1520</v>
      </c>
      <c r="AB227" s="8"/>
    </row>
    <row r="228" spans="1:28" customHeight="1" ht="409.5">
      <c r="A228" s="7" t="s">
        <v>30</v>
      </c>
      <c r="B228" s="19" t="s">
        <v>40</v>
      </c>
      <c r="C228" s="20" t="s">
        <v>1521</v>
      </c>
      <c r="D228" s="30" t="s">
        <v>1522</v>
      </c>
      <c r="E228" s="20" t="s">
        <v>1523</v>
      </c>
      <c r="F228" s="21" t="s">
        <v>43</v>
      </c>
      <c r="G228" s="8" t="s">
        <v>34</v>
      </c>
      <c r="H228" s="19" t="s">
        <v>21</v>
      </c>
      <c r="I228" s="7" t="s">
        <v>1524</v>
      </c>
      <c r="J228" s="19" t="s">
        <v>770</v>
      </c>
      <c r="K228" s="9" t="s">
        <v>1525</v>
      </c>
      <c r="L228" s="60" t="s">
        <v>1526</v>
      </c>
      <c r="M228" s="22">
        <v>39937</v>
      </c>
      <c r="N228" s="22">
        <v>41820</v>
      </c>
      <c r="O228" s="13">
        <v>42619</v>
      </c>
      <c r="P228" s="22">
        <v>40260</v>
      </c>
      <c r="Q228" s="52">
        <v>125000</v>
      </c>
      <c r="R228" s="25" t="str">
        <f>(Q228/Z228)</f>
        <v>0</v>
      </c>
      <c r="S228" s="52">
        <v>83333.33</v>
      </c>
      <c r="T228" s="52">
        <v>41666.67</v>
      </c>
      <c r="U228" s="52">
        <v>0</v>
      </c>
      <c r="V228" s="52">
        <v>0</v>
      </c>
      <c r="W228" s="52">
        <v>0</v>
      </c>
      <c r="X228" s="52" t="str">
        <f>SUM(Q228,S228,T228,U228,V228,W228)</f>
        <v>0</v>
      </c>
      <c r="Y228" s="52">
        <v>676539.96</v>
      </c>
      <c r="Z228" s="52">
        <v>714285.71</v>
      </c>
      <c r="AA228" s="7" t="s">
        <v>1527</v>
      </c>
      <c r="AB228" s="8"/>
    </row>
    <row r="229" spans="1:28" customHeight="1" ht="255">
      <c r="A229" s="18" t="s">
        <v>30</v>
      </c>
      <c r="B229" s="19" t="s">
        <v>40</v>
      </c>
      <c r="C229" s="20" t="s">
        <v>1528</v>
      </c>
      <c r="D229" s="30" t="s">
        <v>1529</v>
      </c>
      <c r="E229" s="20" t="s">
        <v>1530</v>
      </c>
      <c r="F229" s="21" t="s">
        <v>43</v>
      </c>
      <c r="G229" s="7" t="s">
        <v>34</v>
      </c>
      <c r="H229" s="19" t="s">
        <v>21</v>
      </c>
      <c r="I229" s="7" t="s">
        <v>585</v>
      </c>
      <c r="J229" s="19" t="s">
        <v>148</v>
      </c>
      <c r="K229" s="9" t="s">
        <v>1531</v>
      </c>
      <c r="L229" s="8" t="s">
        <v>1532</v>
      </c>
      <c r="M229" s="22">
        <v>39938</v>
      </c>
      <c r="N229" s="22">
        <v>41090</v>
      </c>
      <c r="O229" s="13">
        <v>42619</v>
      </c>
      <c r="P229" s="22">
        <v>40350</v>
      </c>
      <c r="Q229" s="52">
        <v>12057.86</v>
      </c>
      <c r="R229" s="25" t="str">
        <f>(Q229/Z229)</f>
        <v>0</v>
      </c>
      <c r="S229" s="52">
        <v>8038.57</v>
      </c>
      <c r="T229" s="52">
        <v>4019.28</v>
      </c>
      <c r="U229" s="52">
        <v>0</v>
      </c>
      <c r="V229" s="52">
        <v>0</v>
      </c>
      <c r="W229" s="52">
        <v>0</v>
      </c>
      <c r="X229" s="52" t="str">
        <f>SUM(Q229,S229,T229,U229,V229,W229)</f>
        <v>0</v>
      </c>
      <c r="Y229" s="52">
        <v>44786.32</v>
      </c>
      <c r="Z229" s="52">
        <v>68902.03</v>
      </c>
      <c r="AA229" s="7" t="s">
        <v>1533</v>
      </c>
      <c r="AB229" s="8"/>
    </row>
    <row r="230" spans="1:28" customHeight="1" ht="345">
      <c r="A230" s="7" t="s">
        <v>30</v>
      </c>
      <c r="B230" s="19" t="s">
        <v>40</v>
      </c>
      <c r="C230" s="20" t="s">
        <v>1534</v>
      </c>
      <c r="D230" s="30" t="s">
        <v>1535</v>
      </c>
      <c r="E230" s="20" t="s">
        <v>1536</v>
      </c>
      <c r="F230" s="21" t="s">
        <v>43</v>
      </c>
      <c r="G230" s="8" t="s">
        <v>34</v>
      </c>
      <c r="H230" s="19" t="s">
        <v>23</v>
      </c>
      <c r="I230" s="31" t="s">
        <v>1537</v>
      </c>
      <c r="J230" s="19" t="s">
        <v>162</v>
      </c>
      <c r="K230" s="9" t="s">
        <v>43</v>
      </c>
      <c r="L230" s="60" t="s">
        <v>1538</v>
      </c>
      <c r="M230" s="22">
        <v>39931</v>
      </c>
      <c r="N230" s="22">
        <v>40664</v>
      </c>
      <c r="O230" s="13">
        <v>42619</v>
      </c>
      <c r="P230" s="22">
        <v>40077</v>
      </c>
      <c r="Q230" s="26">
        <v>0</v>
      </c>
      <c r="R230" s="25" t="str">
        <f>(Q230/Z230)</f>
        <v>0</v>
      </c>
      <c r="S230" s="26">
        <v>0</v>
      </c>
      <c r="T230" s="26">
        <v>0</v>
      </c>
      <c r="U230" s="26">
        <v>0</v>
      </c>
      <c r="V230" s="26">
        <v>0</v>
      </c>
      <c r="W230" s="26">
        <v>0</v>
      </c>
      <c r="X230" s="26" t="str">
        <f>SUM(Q230,S230,T230,U230,V230,W230)</f>
        <v>0</v>
      </c>
      <c r="Y230" s="26">
        <v>0</v>
      </c>
      <c r="Z230" s="26">
        <v>0</v>
      </c>
      <c r="AA230" s="7" t="s">
        <v>1539</v>
      </c>
      <c r="AB230" s="8"/>
    </row>
    <row r="231" spans="1:28" customHeight="1" ht="409.5">
      <c r="A231" s="18" t="s">
        <v>30</v>
      </c>
      <c r="B231" s="19" t="s">
        <v>40</v>
      </c>
      <c r="C231" s="20" t="s">
        <v>1540</v>
      </c>
      <c r="D231" s="30" t="s">
        <v>1541</v>
      </c>
      <c r="E231" s="20" t="s">
        <v>1542</v>
      </c>
      <c r="F231" s="21" t="s">
        <v>43</v>
      </c>
      <c r="G231" s="7" t="s">
        <v>34</v>
      </c>
      <c r="H231" s="19" t="s">
        <v>23</v>
      </c>
      <c r="I231" s="7" t="s">
        <v>1543</v>
      </c>
      <c r="J231" s="19" t="s">
        <v>741</v>
      </c>
      <c r="K231" s="9" t="s">
        <v>1544</v>
      </c>
      <c r="L231" s="60" t="s">
        <v>1545</v>
      </c>
      <c r="M231" s="22">
        <v>39938</v>
      </c>
      <c r="N231" s="22">
        <v>40329</v>
      </c>
      <c r="O231" s="13">
        <v>42619</v>
      </c>
      <c r="P231" s="22">
        <v>39986</v>
      </c>
      <c r="Q231" s="52">
        <v>459.5</v>
      </c>
      <c r="R231" s="25" t="str">
        <f>(Q231/Z231)</f>
        <v>0</v>
      </c>
      <c r="S231" s="52">
        <v>306.33</v>
      </c>
      <c r="T231" s="52">
        <v>0</v>
      </c>
      <c r="U231" s="52">
        <v>0</v>
      </c>
      <c r="V231" s="52">
        <v>153.17</v>
      </c>
      <c r="W231" s="52">
        <v>0</v>
      </c>
      <c r="X231" s="52" t="str">
        <f>SUM(Q231,S231,T231,U231,V231,W231)</f>
        <v>0</v>
      </c>
      <c r="Y231" s="52">
        <v>919.03</v>
      </c>
      <c r="Z231" s="52">
        <v>1838</v>
      </c>
      <c r="AA231" s="7" t="s">
        <v>1546</v>
      </c>
      <c r="AB231" s="8"/>
    </row>
    <row r="232" spans="1:28" customHeight="1" ht="409.5">
      <c r="A232" s="7" t="s">
        <v>30</v>
      </c>
      <c r="B232" s="19" t="s">
        <v>40</v>
      </c>
      <c r="C232" s="20" t="s">
        <v>1547</v>
      </c>
      <c r="D232" s="20" t="s">
        <v>1547</v>
      </c>
      <c r="E232" s="20" t="s">
        <v>1548</v>
      </c>
      <c r="F232" s="21" t="s">
        <v>43</v>
      </c>
      <c r="G232" s="8" t="s">
        <v>34</v>
      </c>
      <c r="H232" s="19" t="s">
        <v>21</v>
      </c>
      <c r="I232" s="7" t="s">
        <v>1549</v>
      </c>
      <c r="J232" s="19" t="s">
        <v>1550</v>
      </c>
      <c r="K232" s="9" t="s">
        <v>1551</v>
      </c>
      <c r="L232" s="60" t="s">
        <v>1552</v>
      </c>
      <c r="M232" s="22">
        <v>39938</v>
      </c>
      <c r="N232" s="22">
        <v>41061</v>
      </c>
      <c r="O232" s="13">
        <v>42619</v>
      </c>
      <c r="P232" s="22">
        <v>40219</v>
      </c>
      <c r="Q232" s="52">
        <v>171934</v>
      </c>
      <c r="R232" s="25" t="str">
        <f>(Q232/Z232)</f>
        <v>0</v>
      </c>
      <c r="S232" s="52">
        <v>114622.68</v>
      </c>
      <c r="T232" s="52">
        <v>57311.29</v>
      </c>
      <c r="U232" s="52">
        <v>0</v>
      </c>
      <c r="V232" s="52">
        <v>0</v>
      </c>
      <c r="W232" s="52">
        <v>0</v>
      </c>
      <c r="X232" s="52" t="str">
        <f>SUM(Q232,S232,T232,U232,V232,W232)</f>
        <v>0</v>
      </c>
      <c r="Y232" s="52">
        <v>558421.22</v>
      </c>
      <c r="Z232" s="52">
        <v>902289.12</v>
      </c>
      <c r="AA232" s="7" t="s">
        <v>1553</v>
      </c>
      <c r="AB232" s="8"/>
    </row>
    <row r="233" spans="1:28" customHeight="1" ht="409.5">
      <c r="A233" s="18" t="s">
        <v>30</v>
      </c>
      <c r="B233" s="19" t="s">
        <v>40</v>
      </c>
      <c r="C233" s="20" t="s">
        <v>1554</v>
      </c>
      <c r="D233" s="20" t="s">
        <v>1554</v>
      </c>
      <c r="E233" s="20" t="s">
        <v>416</v>
      </c>
      <c r="F233" s="21" t="s">
        <v>43</v>
      </c>
      <c r="G233" s="7" t="s">
        <v>34</v>
      </c>
      <c r="H233" s="19" t="s">
        <v>21</v>
      </c>
      <c r="I233" s="7" t="s">
        <v>417</v>
      </c>
      <c r="J233" s="19" t="s">
        <v>148</v>
      </c>
      <c r="K233" s="9" t="s">
        <v>418</v>
      </c>
      <c r="L233" s="60" t="s">
        <v>1555</v>
      </c>
      <c r="M233" s="22">
        <v>39932</v>
      </c>
      <c r="N233" s="22">
        <v>40543</v>
      </c>
      <c r="O233" s="13">
        <v>42619</v>
      </c>
      <c r="P233" s="22">
        <v>40219</v>
      </c>
      <c r="Q233" s="56">
        <v>125000</v>
      </c>
      <c r="R233" s="48" t="str">
        <f>(Q233/Z233)</f>
        <v>0</v>
      </c>
      <c r="S233" s="56">
        <v>83333.33</v>
      </c>
      <c r="T233" s="56">
        <v>41666.67</v>
      </c>
      <c r="U233" s="56">
        <v>0</v>
      </c>
      <c r="V233" s="56">
        <v>0</v>
      </c>
      <c r="W233" s="56">
        <v>0</v>
      </c>
      <c r="X233" s="56" t="str">
        <f>SUM(Q233,S233,T233,U233,V233,W233)</f>
        <v>0</v>
      </c>
      <c r="Y233" s="56">
        <v>787025.72</v>
      </c>
      <c r="Z233" s="57">
        <v>1037025.72</v>
      </c>
      <c r="AA233" s="7" t="s">
        <v>1556</v>
      </c>
      <c r="AB233" s="8"/>
    </row>
    <row r="234" spans="1:28" customHeight="1" ht="409.5">
      <c r="A234" s="7" t="s">
        <v>30</v>
      </c>
      <c r="B234" s="19" t="s">
        <v>40</v>
      </c>
      <c r="C234" s="20" t="s">
        <v>1557</v>
      </c>
      <c r="D234" s="30" t="s">
        <v>1558</v>
      </c>
      <c r="E234" s="20" t="s">
        <v>1559</v>
      </c>
      <c r="F234" s="21" t="s">
        <v>43</v>
      </c>
      <c r="G234" s="8" t="s">
        <v>34</v>
      </c>
      <c r="H234" s="19" t="s">
        <v>21</v>
      </c>
      <c r="I234" s="7" t="s">
        <v>1560</v>
      </c>
      <c r="J234" s="19" t="s">
        <v>1561</v>
      </c>
      <c r="K234" s="9" t="s">
        <v>1562</v>
      </c>
      <c r="L234" s="60" t="s">
        <v>1563</v>
      </c>
      <c r="M234" s="22">
        <v>39932</v>
      </c>
      <c r="N234" s="22">
        <v>40086</v>
      </c>
      <c r="O234" s="13">
        <v>42619</v>
      </c>
      <c r="P234" s="22">
        <v>39995</v>
      </c>
      <c r="Q234" s="52">
        <v>10000</v>
      </c>
      <c r="R234" s="25" t="str">
        <f>(Q234/Z234)</f>
        <v>0</v>
      </c>
      <c r="S234" s="52">
        <v>6666.67</v>
      </c>
      <c r="T234" s="52">
        <v>3333.33</v>
      </c>
      <c r="U234" s="52">
        <v>0</v>
      </c>
      <c r="V234" s="52">
        <v>0</v>
      </c>
      <c r="W234" s="52">
        <v>0</v>
      </c>
      <c r="X234" s="52" t="str">
        <f>SUM(Q234,S234,T234,U234,V234,W234)</f>
        <v>0</v>
      </c>
      <c r="Y234" s="52">
        <v>26615</v>
      </c>
      <c r="Z234" s="52">
        <v>46615</v>
      </c>
      <c r="AA234" s="7" t="s">
        <v>1564</v>
      </c>
      <c r="AB234" s="8"/>
    </row>
    <row r="235" spans="1:28" customHeight="1" ht="409.5">
      <c r="A235" s="18" t="s">
        <v>30</v>
      </c>
      <c r="B235" s="19" t="s">
        <v>40</v>
      </c>
      <c r="C235" s="20" t="s">
        <v>1565</v>
      </c>
      <c r="D235" s="30" t="s">
        <v>1566</v>
      </c>
      <c r="E235" s="20" t="s">
        <v>1567</v>
      </c>
      <c r="F235" s="21" t="s">
        <v>43</v>
      </c>
      <c r="G235" s="7" t="s">
        <v>34</v>
      </c>
      <c r="H235" s="19" t="s">
        <v>21</v>
      </c>
      <c r="I235" s="7" t="s">
        <v>1568</v>
      </c>
      <c r="J235" s="19" t="s">
        <v>280</v>
      </c>
      <c r="K235" s="9" t="s">
        <v>1569</v>
      </c>
      <c r="L235" s="60" t="s">
        <v>1570</v>
      </c>
      <c r="M235" s="22">
        <v>39948</v>
      </c>
      <c r="N235" s="22">
        <v>40404</v>
      </c>
      <c r="O235" s="13">
        <v>42619</v>
      </c>
      <c r="P235" s="22">
        <v>40210</v>
      </c>
      <c r="Q235" s="52">
        <v>18300</v>
      </c>
      <c r="R235" s="25" t="str">
        <f>(Q235/Z235)</f>
        <v>0</v>
      </c>
      <c r="S235" s="52">
        <v>12200</v>
      </c>
      <c r="T235" s="52">
        <v>6100</v>
      </c>
      <c r="U235" s="52">
        <v>0</v>
      </c>
      <c r="V235" s="52">
        <v>0</v>
      </c>
      <c r="W235" s="52">
        <v>0</v>
      </c>
      <c r="X235" s="52" t="str">
        <f>SUM(Q235,S235,T235,U235,V235,W235)</f>
        <v>0</v>
      </c>
      <c r="Y235" s="52">
        <v>63344.71</v>
      </c>
      <c r="Z235" s="52">
        <v>99944.51</v>
      </c>
      <c r="AA235" s="7" t="s">
        <v>1571</v>
      </c>
      <c r="AB235" s="8"/>
    </row>
    <row r="236" spans="1:28" customHeight="1" ht="409.5">
      <c r="A236" s="7" t="s">
        <v>30</v>
      </c>
      <c r="B236" s="19" t="s">
        <v>40</v>
      </c>
      <c r="C236" s="20" t="s">
        <v>1572</v>
      </c>
      <c r="D236" s="30" t="s">
        <v>1573</v>
      </c>
      <c r="E236" s="20" t="s">
        <v>1574</v>
      </c>
      <c r="F236" s="21" t="s">
        <v>43</v>
      </c>
      <c r="G236" s="8" t="s">
        <v>34</v>
      </c>
      <c r="H236" s="19" t="s">
        <v>23</v>
      </c>
      <c r="I236" s="7" t="s">
        <v>1575</v>
      </c>
      <c r="J236" s="19" t="s">
        <v>741</v>
      </c>
      <c r="K236" s="9" t="s">
        <v>43</v>
      </c>
      <c r="L236" s="60" t="s">
        <v>1576</v>
      </c>
      <c r="M236" s="22">
        <v>39947</v>
      </c>
      <c r="N236" s="22">
        <v>40329</v>
      </c>
      <c r="O236" s="13">
        <v>42619</v>
      </c>
      <c r="P236" s="22">
        <v>39975</v>
      </c>
      <c r="Q236" s="52">
        <v>9525</v>
      </c>
      <c r="R236" s="25" t="str">
        <f>(Q236/Z236)</f>
        <v>0</v>
      </c>
      <c r="S236" s="52">
        <v>6350</v>
      </c>
      <c r="T236" s="52">
        <v>0</v>
      </c>
      <c r="U236" s="52">
        <v>0</v>
      </c>
      <c r="V236" s="52">
        <v>3175</v>
      </c>
      <c r="W236" s="52">
        <v>0</v>
      </c>
      <c r="X236" s="52" t="str">
        <f>SUM(Q236,S236,T236,U236,V236,W236)</f>
        <v>0</v>
      </c>
      <c r="Y236" s="52">
        <v>24590.83</v>
      </c>
      <c r="Z236" s="52">
        <v>43640.83</v>
      </c>
      <c r="AA236" s="7" t="s">
        <v>1577</v>
      </c>
      <c r="AB236" s="8"/>
    </row>
    <row r="237" spans="1:28" customHeight="1" ht="409.5">
      <c r="A237" s="18" t="s">
        <v>30</v>
      </c>
      <c r="B237" s="19" t="s">
        <v>40</v>
      </c>
      <c r="C237" s="20" t="s">
        <v>1578</v>
      </c>
      <c r="D237" s="30" t="s">
        <v>1579</v>
      </c>
      <c r="E237" s="20" t="s">
        <v>861</v>
      </c>
      <c r="F237" s="21" t="s">
        <v>43</v>
      </c>
      <c r="G237" s="7" t="s">
        <v>34</v>
      </c>
      <c r="H237" s="19" t="s">
        <v>21</v>
      </c>
      <c r="I237" s="7" t="s">
        <v>54</v>
      </c>
      <c r="J237" s="19" t="s">
        <v>55</v>
      </c>
      <c r="K237" s="9" t="s">
        <v>862</v>
      </c>
      <c r="L237" s="60" t="s">
        <v>1580</v>
      </c>
      <c r="M237" s="22">
        <v>39951</v>
      </c>
      <c r="N237" s="22">
        <v>40422</v>
      </c>
      <c r="O237" s="13">
        <v>42619</v>
      </c>
      <c r="P237" s="22">
        <v>39996</v>
      </c>
      <c r="Q237" s="52">
        <v>9937</v>
      </c>
      <c r="R237" s="25" t="str">
        <f>(Q237/Z237)</f>
        <v>0</v>
      </c>
      <c r="S237" s="52">
        <v>6625</v>
      </c>
      <c r="T237" s="52">
        <v>3312.5</v>
      </c>
      <c r="U237" s="52">
        <v>0</v>
      </c>
      <c r="V237" s="52">
        <v>0</v>
      </c>
      <c r="W237" s="52">
        <v>0</v>
      </c>
      <c r="X237" s="52" t="str">
        <f>SUM(Q237,S237,T237,U237,V237,W237)</f>
        <v>0</v>
      </c>
      <c r="Y237" s="52">
        <v>19875.5</v>
      </c>
      <c r="Z237" s="52">
        <v>39750</v>
      </c>
      <c r="AA237" s="7" t="s">
        <v>1581</v>
      </c>
      <c r="AB237" s="8"/>
    </row>
    <row r="238" spans="1:28" customHeight="1" ht="409.5">
      <c r="A238" s="7" t="s">
        <v>30</v>
      </c>
      <c r="B238" s="19" t="s">
        <v>40</v>
      </c>
      <c r="C238" s="20" t="s">
        <v>1582</v>
      </c>
      <c r="D238" s="30" t="s">
        <v>1583</v>
      </c>
      <c r="E238" s="20" t="s">
        <v>1584</v>
      </c>
      <c r="F238" s="21" t="s">
        <v>43</v>
      </c>
      <c r="G238" s="8" t="s">
        <v>34</v>
      </c>
      <c r="H238" s="19" t="s">
        <v>21</v>
      </c>
      <c r="I238" s="7" t="s">
        <v>1585</v>
      </c>
      <c r="J238" s="19" t="s">
        <v>280</v>
      </c>
      <c r="K238" s="9" t="s">
        <v>1586</v>
      </c>
      <c r="L238" s="60" t="s">
        <v>1587</v>
      </c>
      <c r="M238" s="22">
        <v>39953</v>
      </c>
      <c r="N238" s="22">
        <v>40786</v>
      </c>
      <c r="O238" s="13">
        <v>42619</v>
      </c>
      <c r="P238" s="22">
        <v>40297</v>
      </c>
      <c r="Q238" s="52">
        <v>89807.8</v>
      </c>
      <c r="R238" s="25" t="str">
        <f>(Q238/Z238)</f>
        <v>0</v>
      </c>
      <c r="S238" s="52">
        <v>59871.9</v>
      </c>
      <c r="T238" s="52">
        <v>29935.89</v>
      </c>
      <c r="U238" s="52">
        <v>0</v>
      </c>
      <c r="V238" s="52">
        <v>0</v>
      </c>
      <c r="W238" s="52">
        <v>0</v>
      </c>
      <c r="X238" s="52" t="str">
        <f>SUM(Q238,S238,T238,U238,V238,W238)</f>
        <v>0</v>
      </c>
      <c r="Y238" s="52">
        <v>333572.23</v>
      </c>
      <c r="Z238" s="52">
        <v>513187.04</v>
      </c>
      <c r="AA238" s="7" t="s">
        <v>1588</v>
      </c>
      <c r="AB238" s="8"/>
    </row>
    <row r="239" spans="1:28" customHeight="1" ht="409.5">
      <c r="A239" s="18" t="s">
        <v>30</v>
      </c>
      <c r="B239" s="19" t="s">
        <v>40</v>
      </c>
      <c r="C239" s="20" t="s">
        <v>1589</v>
      </c>
      <c r="D239" s="30" t="s">
        <v>1589</v>
      </c>
      <c r="E239" s="20" t="s">
        <v>1590</v>
      </c>
      <c r="F239" s="21" t="s">
        <v>43</v>
      </c>
      <c r="G239" s="7" t="s">
        <v>34</v>
      </c>
      <c r="H239" s="19" t="s">
        <v>23</v>
      </c>
      <c r="I239" s="7" t="s">
        <v>1591</v>
      </c>
      <c r="J239" s="19" t="s">
        <v>162</v>
      </c>
      <c r="K239" s="9" t="s">
        <v>1592</v>
      </c>
      <c r="L239" s="60" t="s">
        <v>1593</v>
      </c>
      <c r="M239" s="22">
        <v>39958</v>
      </c>
      <c r="N239" s="22">
        <v>40756</v>
      </c>
      <c r="O239" s="13">
        <v>42619</v>
      </c>
      <c r="P239" s="22">
        <v>40339</v>
      </c>
      <c r="Q239" s="52">
        <v>15000</v>
      </c>
      <c r="R239" s="25" t="str">
        <f>(Q239/Z239)</f>
        <v>0</v>
      </c>
      <c r="S239" s="52">
        <v>10000</v>
      </c>
      <c r="T239" s="52">
        <v>0</v>
      </c>
      <c r="U239" s="52">
        <v>0</v>
      </c>
      <c r="V239" s="52">
        <v>5000</v>
      </c>
      <c r="W239" s="52">
        <v>0</v>
      </c>
      <c r="X239" s="52" t="str">
        <f>SUM(Q239,S239,T239,U239,V239,W239)</f>
        <v>0</v>
      </c>
      <c r="Y239" s="52">
        <v>58054.77</v>
      </c>
      <c r="Z239" s="52">
        <v>88054.78</v>
      </c>
      <c r="AA239" s="7" t="s">
        <v>1594</v>
      </c>
      <c r="AB239" s="8"/>
    </row>
    <row r="240" spans="1:28" customHeight="1" ht="409.5">
      <c r="A240" s="7" t="s">
        <v>30</v>
      </c>
      <c r="B240" s="19" t="s">
        <v>40</v>
      </c>
      <c r="C240" s="20" t="s">
        <v>1595</v>
      </c>
      <c r="D240" s="30" t="s">
        <v>1596</v>
      </c>
      <c r="E240" s="20" t="s">
        <v>1597</v>
      </c>
      <c r="F240" s="21" t="s">
        <v>43</v>
      </c>
      <c r="G240" s="8" t="s">
        <v>34</v>
      </c>
      <c r="H240" s="19" t="s">
        <v>21</v>
      </c>
      <c r="I240" s="7" t="s">
        <v>1598</v>
      </c>
      <c r="J240" s="19" t="s">
        <v>695</v>
      </c>
      <c r="K240" s="9" t="s">
        <v>1599</v>
      </c>
      <c r="L240" s="60" t="s">
        <v>1600</v>
      </c>
      <c r="M240" s="22">
        <v>39960</v>
      </c>
      <c r="N240" s="22">
        <v>41060</v>
      </c>
      <c r="O240" s="13">
        <v>42619</v>
      </c>
      <c r="P240" s="22"/>
      <c r="Q240" s="52">
        <v>83496.53</v>
      </c>
      <c r="R240" s="25" t="str">
        <f>(Q240/Z240)</f>
        <v>0</v>
      </c>
      <c r="S240" s="52">
        <v>55664.3</v>
      </c>
      <c r="T240" s="52">
        <v>27832.17</v>
      </c>
      <c r="U240" s="52">
        <v>0</v>
      </c>
      <c r="V240" s="52">
        <v>0</v>
      </c>
      <c r="W240" s="52">
        <v>0</v>
      </c>
      <c r="X240" s="52" t="str">
        <f>SUM(Q240,S240,T240,U240,V240,W240)</f>
        <v>0</v>
      </c>
      <c r="Y240" s="52">
        <v>327821.54</v>
      </c>
      <c r="Z240" s="52">
        <v>494814.54</v>
      </c>
      <c r="AA240" s="7" t="s">
        <v>1601</v>
      </c>
      <c r="AB240" s="8"/>
    </row>
    <row r="241" spans="1:28" customHeight="1" ht="300">
      <c r="A241" s="18" t="s">
        <v>30</v>
      </c>
      <c r="B241" s="19" t="s">
        <v>40</v>
      </c>
      <c r="C241" s="20" t="s">
        <v>1602</v>
      </c>
      <c r="D241" s="30" t="s">
        <v>1603</v>
      </c>
      <c r="E241" s="20" t="s">
        <v>1604</v>
      </c>
      <c r="F241" s="21" t="s">
        <v>43</v>
      </c>
      <c r="G241" s="7" t="s">
        <v>34</v>
      </c>
      <c r="H241" s="19" t="s">
        <v>21</v>
      </c>
      <c r="I241" s="7" t="s">
        <v>1605</v>
      </c>
      <c r="J241" s="19" t="s">
        <v>1136</v>
      </c>
      <c r="K241" s="9" t="s">
        <v>1606</v>
      </c>
      <c r="L241" s="60" t="s">
        <v>1607</v>
      </c>
      <c r="M241" s="22">
        <v>39958</v>
      </c>
      <c r="N241" s="22">
        <v>40329</v>
      </c>
      <c r="O241" s="13">
        <v>42619</v>
      </c>
      <c r="P241" s="22">
        <v>39995</v>
      </c>
      <c r="Q241" s="65">
        <v>0</v>
      </c>
      <c r="R241" s="25" t="str">
        <f>(Q241/Z241)</f>
        <v>0</v>
      </c>
      <c r="S241" s="26">
        <v>0</v>
      </c>
      <c r="T241" s="26">
        <v>0</v>
      </c>
      <c r="U241" s="26">
        <v>0</v>
      </c>
      <c r="V241" s="26">
        <v>0</v>
      </c>
      <c r="W241" s="26">
        <v>0</v>
      </c>
      <c r="X241" s="26">
        <v>0</v>
      </c>
      <c r="Y241" s="26">
        <v>0</v>
      </c>
      <c r="Z241" s="26">
        <v>0</v>
      </c>
      <c r="AA241" s="7" t="s">
        <v>1608</v>
      </c>
      <c r="AB241" s="8"/>
    </row>
    <row r="242" spans="1:28" customHeight="1" ht="409.5">
      <c r="A242" s="7" t="s">
        <v>30</v>
      </c>
      <c r="B242" s="19" t="s">
        <v>40</v>
      </c>
      <c r="C242" s="20" t="s">
        <v>1609</v>
      </c>
      <c r="D242" s="30" t="s">
        <v>1610</v>
      </c>
      <c r="E242" s="20" t="s">
        <v>1611</v>
      </c>
      <c r="F242" s="21" t="s">
        <v>43</v>
      </c>
      <c r="G242" s="8" t="s">
        <v>34</v>
      </c>
      <c r="H242" s="19" t="s">
        <v>22</v>
      </c>
      <c r="I242" s="7" t="s">
        <v>1612</v>
      </c>
      <c r="J242" s="19" t="s">
        <v>1613</v>
      </c>
      <c r="K242" s="9" t="s">
        <v>1614</v>
      </c>
      <c r="L242" s="60" t="s">
        <v>1615</v>
      </c>
      <c r="M242" s="22">
        <v>39958</v>
      </c>
      <c r="N242" s="22">
        <v>40178</v>
      </c>
      <c r="O242" s="13">
        <v>42619</v>
      </c>
      <c r="P242" s="22">
        <v>40109</v>
      </c>
      <c r="Q242" s="52">
        <v>3825</v>
      </c>
      <c r="R242" s="25" t="str">
        <f>(Q242/Z242)</f>
        <v>0</v>
      </c>
      <c r="S242" s="52">
        <v>2550</v>
      </c>
      <c r="T242" s="52">
        <v>0</v>
      </c>
      <c r="U242" s="52">
        <v>1275</v>
      </c>
      <c r="V242" s="52">
        <v>0</v>
      </c>
      <c r="W242" s="52">
        <v>0</v>
      </c>
      <c r="X242" s="52" t="str">
        <f>SUM(Q242,S242,T242,U242,V242,W242)</f>
        <v>0</v>
      </c>
      <c r="Y242" s="52">
        <v>7650</v>
      </c>
      <c r="Z242" s="52">
        <v>15300</v>
      </c>
      <c r="AA242" s="7" t="s">
        <v>1616</v>
      </c>
      <c r="AB242" s="8"/>
    </row>
    <row r="243" spans="1:28" customHeight="1" ht="300">
      <c r="A243" s="18" t="s">
        <v>30</v>
      </c>
      <c r="B243" s="19" t="s">
        <v>40</v>
      </c>
      <c r="C243" s="20" t="s">
        <v>1617</v>
      </c>
      <c r="D243" s="30" t="s">
        <v>1618</v>
      </c>
      <c r="E243" s="20" t="s">
        <v>1619</v>
      </c>
      <c r="F243" s="21" t="s">
        <v>43</v>
      </c>
      <c r="G243" s="7" t="s">
        <v>34</v>
      </c>
      <c r="H243" s="19" t="s">
        <v>21</v>
      </c>
      <c r="I243" s="7" t="s">
        <v>1620</v>
      </c>
      <c r="J243" s="19" t="s">
        <v>117</v>
      </c>
      <c r="K243" s="9" t="s">
        <v>43</v>
      </c>
      <c r="L243" s="60" t="s">
        <v>1621</v>
      </c>
      <c r="M243" s="22">
        <v>39962</v>
      </c>
      <c r="N243" s="22">
        <v>41639</v>
      </c>
      <c r="O243" s="13">
        <v>42619</v>
      </c>
      <c r="P243" s="22">
        <v>40219</v>
      </c>
      <c r="Q243" s="52">
        <v>175211.53</v>
      </c>
      <c r="R243" s="25" t="str">
        <f>(Q243/Z243)</f>
        <v>0</v>
      </c>
      <c r="S243" s="52">
        <v>116807.65</v>
      </c>
      <c r="T243" s="52">
        <v>58403.77</v>
      </c>
      <c r="U243" s="52">
        <v>0</v>
      </c>
      <c r="V243" s="52">
        <v>0</v>
      </c>
      <c r="W243" s="52">
        <v>0</v>
      </c>
      <c r="X243" s="52" t="str">
        <f>SUM(Q243,S243,T243,U243,V243,W243)</f>
        <v>0</v>
      </c>
      <c r="Y243" s="52">
        <v>418146.41</v>
      </c>
      <c r="Z243" s="52">
        <v>768569.04</v>
      </c>
      <c r="AA243" s="7" t="s">
        <v>1622</v>
      </c>
      <c r="AB243" s="8"/>
    </row>
    <row r="244" spans="1:28" customHeight="1" ht="409.5">
      <c r="A244" s="7" t="s">
        <v>30</v>
      </c>
      <c r="B244" s="19" t="s">
        <v>40</v>
      </c>
      <c r="C244" s="20" t="s">
        <v>1623</v>
      </c>
      <c r="D244" s="30" t="s">
        <v>1624</v>
      </c>
      <c r="E244" s="20" t="s">
        <v>160</v>
      </c>
      <c r="F244" s="21" t="s">
        <v>43</v>
      </c>
      <c r="G244" s="8" t="s">
        <v>34</v>
      </c>
      <c r="H244" s="19" t="s">
        <v>23</v>
      </c>
      <c r="I244" s="7" t="s">
        <v>1625</v>
      </c>
      <c r="J244" s="19" t="s">
        <v>162</v>
      </c>
      <c r="K244" s="9" t="s">
        <v>1626</v>
      </c>
      <c r="L244" s="60" t="s">
        <v>1627</v>
      </c>
      <c r="M244" s="22">
        <v>39896</v>
      </c>
      <c r="N244" s="22">
        <v>40967</v>
      </c>
      <c r="O244" s="13">
        <v>42619</v>
      </c>
      <c r="P244" s="22">
        <v>40086</v>
      </c>
      <c r="Q244" s="52">
        <v>600000</v>
      </c>
      <c r="R244" s="25" t="str">
        <f>(Q244/Z244)</f>
        <v>0</v>
      </c>
      <c r="S244" s="52">
        <v>400000</v>
      </c>
      <c r="T244" s="52">
        <v>0</v>
      </c>
      <c r="U244" s="52">
        <v>0</v>
      </c>
      <c r="V244" s="52">
        <v>200000</v>
      </c>
      <c r="W244" s="52">
        <v>655857.38</v>
      </c>
      <c r="X244" s="52" t="str">
        <f>SUM(Q244,S244,T244,U244,V244,W244)</f>
        <v>0</v>
      </c>
      <c r="Y244" s="52">
        <v>0</v>
      </c>
      <c r="Z244" s="52">
        <v>1655857.49</v>
      </c>
      <c r="AA244" s="7" t="s">
        <v>1628</v>
      </c>
      <c r="AB244" s="8"/>
    </row>
    <row r="245" spans="1:28" customHeight="1" ht="409.5">
      <c r="A245" s="18" t="s">
        <v>30</v>
      </c>
      <c r="B245" s="19" t="s">
        <v>40</v>
      </c>
      <c r="C245" s="20" t="s">
        <v>1629</v>
      </c>
      <c r="D245" s="30" t="s">
        <v>1630</v>
      </c>
      <c r="E245" s="20" t="s">
        <v>1631</v>
      </c>
      <c r="F245" s="21" t="s">
        <v>43</v>
      </c>
      <c r="G245" s="7" t="s">
        <v>34</v>
      </c>
      <c r="H245" s="19" t="s">
        <v>23</v>
      </c>
      <c r="I245" s="7" t="s">
        <v>1632</v>
      </c>
      <c r="J245" s="19" t="s">
        <v>155</v>
      </c>
      <c r="K245" s="9" t="s">
        <v>1633</v>
      </c>
      <c r="L245" s="60" t="s">
        <v>1634</v>
      </c>
      <c r="M245" s="22">
        <v>39941</v>
      </c>
      <c r="N245" s="22">
        <v>40999</v>
      </c>
      <c r="O245" s="13">
        <v>42619</v>
      </c>
      <c r="P245" s="22">
        <v>40140</v>
      </c>
      <c r="Q245" s="52">
        <v>261572</v>
      </c>
      <c r="R245" s="25" t="str">
        <f>(Q245/Z245)</f>
        <v>0</v>
      </c>
      <c r="S245" s="52">
        <v>66667</v>
      </c>
      <c r="T245" s="52">
        <v>0</v>
      </c>
      <c r="U245" s="52">
        <v>0</v>
      </c>
      <c r="V245" s="52">
        <v>33333</v>
      </c>
      <c r="W245" s="52">
        <v>0</v>
      </c>
      <c r="X245" s="52" t="str">
        <f>SUM(Q245,S245,T245,U245,V245,W245)</f>
        <v>0</v>
      </c>
      <c r="Y245" s="52">
        <v>320146.24</v>
      </c>
      <c r="Z245" s="52">
        <v>681718.24</v>
      </c>
      <c r="AA245" s="7" t="s">
        <v>1635</v>
      </c>
      <c r="AB245" s="8"/>
    </row>
    <row r="246" spans="1:28" customHeight="1" ht="409.5">
      <c r="A246" s="7" t="s">
        <v>30</v>
      </c>
      <c r="B246" s="19" t="s">
        <v>40</v>
      </c>
      <c r="C246" s="20" t="s">
        <v>1636</v>
      </c>
      <c r="D246" s="30" t="s">
        <v>1637</v>
      </c>
      <c r="E246" s="20" t="s">
        <v>1638</v>
      </c>
      <c r="F246" s="21" t="s">
        <v>43</v>
      </c>
      <c r="G246" s="8" t="s">
        <v>34</v>
      </c>
      <c r="H246" s="19" t="s">
        <v>21</v>
      </c>
      <c r="I246" s="7" t="s">
        <v>1639</v>
      </c>
      <c r="J246" s="19" t="s">
        <v>280</v>
      </c>
      <c r="K246" s="9" t="s">
        <v>43</v>
      </c>
      <c r="L246" s="60" t="s">
        <v>1640</v>
      </c>
      <c r="M246" s="22">
        <v>40057</v>
      </c>
      <c r="N246" s="22">
        <v>41274</v>
      </c>
      <c r="O246" s="13">
        <v>42619</v>
      </c>
      <c r="P246" s="22">
        <v>40330</v>
      </c>
      <c r="Q246" s="52">
        <v>24923.97</v>
      </c>
      <c r="R246" s="25" t="str">
        <f>(Q246/Z246)</f>
        <v>0</v>
      </c>
      <c r="S246" s="52">
        <v>14954.36</v>
      </c>
      <c r="T246" s="52">
        <v>5981.79</v>
      </c>
      <c r="U246" s="52">
        <v>3987.8</v>
      </c>
      <c r="V246" s="52">
        <v>0</v>
      </c>
      <c r="W246" s="52">
        <v>42279.68</v>
      </c>
      <c r="X246" s="52" t="str">
        <f>SUM(Q246,S246,T246,U246,V246,W246)</f>
        <v>0</v>
      </c>
      <c r="Y246" s="52">
        <v>32492.24</v>
      </c>
      <c r="Z246" s="52">
        <v>124619.78</v>
      </c>
      <c r="AA246" s="7" t="s">
        <v>1641</v>
      </c>
      <c r="AB246" s="8"/>
    </row>
    <row r="247" spans="1:28" customHeight="1" ht="409.5">
      <c r="A247" s="18" t="s">
        <v>30</v>
      </c>
      <c r="B247" s="19" t="s">
        <v>85</v>
      </c>
      <c r="C247" s="20" t="s">
        <v>1642</v>
      </c>
      <c r="D247" s="30" t="s">
        <v>1643</v>
      </c>
      <c r="E247" s="20" t="s">
        <v>1644</v>
      </c>
      <c r="F247" s="21" t="s">
        <v>43</v>
      </c>
      <c r="G247" s="7" t="s">
        <v>34</v>
      </c>
      <c r="H247" s="19" t="s">
        <v>21</v>
      </c>
      <c r="I247" s="7" t="s">
        <v>1645</v>
      </c>
      <c r="J247" s="19" t="s">
        <v>382</v>
      </c>
      <c r="K247" s="9" t="s">
        <v>1646</v>
      </c>
      <c r="L247" s="60" t="s">
        <v>1647</v>
      </c>
      <c r="M247" s="22">
        <v>39966</v>
      </c>
      <c r="N247" s="22">
        <v>41821</v>
      </c>
      <c r="O247" s="13">
        <v>42619</v>
      </c>
      <c r="P247" s="22">
        <v>40198</v>
      </c>
      <c r="Q247" s="52">
        <v>879928.52</v>
      </c>
      <c r="R247" s="25" t="str">
        <f>(Q247/Z247)</f>
        <v>0</v>
      </c>
      <c r="S247" s="52">
        <v>0</v>
      </c>
      <c r="T247" s="52">
        <v>0</v>
      </c>
      <c r="U247" s="52">
        <v>0</v>
      </c>
      <c r="V247" s="52">
        <v>0</v>
      </c>
      <c r="W247" s="52">
        <v>2028716.79</v>
      </c>
      <c r="X247" s="52" t="str">
        <f>SUM(Q247,S247,T247,U247,V247,W247)</f>
        <v>0</v>
      </c>
      <c r="Y247" s="52">
        <v>0</v>
      </c>
      <c r="Z247" s="52">
        <v>2963908.61</v>
      </c>
      <c r="AA247" s="7" t="s">
        <v>1648</v>
      </c>
      <c r="AB247" s="8"/>
    </row>
    <row r="248" spans="1:28" customHeight="1" ht="409.5">
      <c r="A248" s="7" t="s">
        <v>30</v>
      </c>
      <c r="B248" s="19" t="s">
        <v>85</v>
      </c>
      <c r="C248" s="20" t="s">
        <v>1649</v>
      </c>
      <c r="D248" s="30" t="s">
        <v>1650</v>
      </c>
      <c r="E248" s="20" t="s">
        <v>1651</v>
      </c>
      <c r="F248" s="21" t="s">
        <v>43</v>
      </c>
      <c r="G248" s="8" t="s">
        <v>34</v>
      </c>
      <c r="H248" s="19" t="s">
        <v>22</v>
      </c>
      <c r="I248" s="7" t="s">
        <v>1652</v>
      </c>
      <c r="J248" s="19" t="s">
        <v>1653</v>
      </c>
      <c r="K248" s="9" t="s">
        <v>1654</v>
      </c>
      <c r="L248" s="60" t="s">
        <v>1655</v>
      </c>
      <c r="M248" s="22">
        <v>39961</v>
      </c>
      <c r="N248" s="22">
        <v>40908</v>
      </c>
      <c r="O248" s="13">
        <v>42619</v>
      </c>
      <c r="P248" s="22">
        <v>39824</v>
      </c>
      <c r="Q248" s="52">
        <v>224572.76</v>
      </c>
      <c r="R248" s="25" t="str">
        <f>(Q248/Z248)</f>
        <v>0</v>
      </c>
      <c r="S248" s="52">
        <v>0</v>
      </c>
      <c r="T248" s="52">
        <v>0</v>
      </c>
      <c r="U248" s="52">
        <v>113641.36</v>
      </c>
      <c r="V248" s="52">
        <v>0</v>
      </c>
      <c r="W248" s="52">
        <v>152410.83</v>
      </c>
      <c r="X248" s="52" t="str">
        <f>SUM(Q248,S248,T248,U248,V248,W248)</f>
        <v>0</v>
      </c>
      <c r="Y248" s="52">
        <v>85202.45</v>
      </c>
      <c r="Z248" s="52">
        <v>575827.48</v>
      </c>
      <c r="AA248" s="7" t="s">
        <v>1656</v>
      </c>
      <c r="AB248" s="8"/>
    </row>
    <row r="249" spans="1:28" customHeight="1" ht="409.5">
      <c r="A249" s="18" t="s">
        <v>30</v>
      </c>
      <c r="B249" s="19" t="s">
        <v>40</v>
      </c>
      <c r="C249" s="20" t="s">
        <v>1657</v>
      </c>
      <c r="D249" s="30" t="s">
        <v>1658</v>
      </c>
      <c r="E249" s="20" t="s">
        <v>1439</v>
      </c>
      <c r="F249" s="21" t="s">
        <v>43</v>
      </c>
      <c r="G249" s="7" t="s">
        <v>34</v>
      </c>
      <c r="H249" s="19" t="s">
        <v>21</v>
      </c>
      <c r="I249" s="7" t="s">
        <v>1440</v>
      </c>
      <c r="J249" s="19" t="s">
        <v>1378</v>
      </c>
      <c r="K249" s="9" t="s">
        <v>1441</v>
      </c>
      <c r="L249" s="60" t="s">
        <v>1659</v>
      </c>
      <c r="M249" s="22">
        <v>39968</v>
      </c>
      <c r="N249" s="22">
        <v>40268</v>
      </c>
      <c r="O249" s="13">
        <v>42619</v>
      </c>
      <c r="P249" s="22">
        <v>39995</v>
      </c>
      <c r="Q249" s="52">
        <v>6325</v>
      </c>
      <c r="R249" s="25" t="str">
        <f>(Q250/Z250)</f>
        <v>0</v>
      </c>
      <c r="S249" s="52">
        <v>4216.67</v>
      </c>
      <c r="T249" s="52">
        <v>2108.33</v>
      </c>
      <c r="U249" s="52">
        <v>0</v>
      </c>
      <c r="V249" s="52">
        <v>0</v>
      </c>
      <c r="W249" s="52">
        <v>0</v>
      </c>
      <c r="X249" s="52" t="str">
        <f>SUM(Q249,S249,T249,U249,V249,W249)</f>
        <v>0</v>
      </c>
      <c r="Y249" s="52">
        <v>18490</v>
      </c>
      <c r="Z249" s="52">
        <v>31140</v>
      </c>
      <c r="AA249" s="7" t="s">
        <v>1660</v>
      </c>
      <c r="AB249" s="8"/>
    </row>
    <row r="250" spans="1:28" customHeight="1" ht="409.5">
      <c r="A250" s="7" t="s">
        <v>30</v>
      </c>
      <c r="B250" s="19" t="s">
        <v>40</v>
      </c>
      <c r="C250" s="20" t="s">
        <v>1661</v>
      </c>
      <c r="D250" s="30" t="s">
        <v>1662</v>
      </c>
      <c r="E250" s="20" t="s">
        <v>1663</v>
      </c>
      <c r="F250" s="21" t="s">
        <v>43</v>
      </c>
      <c r="G250" s="8" t="s">
        <v>34</v>
      </c>
      <c r="H250" s="19" t="s">
        <v>21</v>
      </c>
      <c r="I250" s="7" t="s">
        <v>1664</v>
      </c>
      <c r="J250" s="19" t="s">
        <v>1247</v>
      </c>
      <c r="K250" s="9" t="s">
        <v>43</v>
      </c>
      <c r="L250" s="60" t="s">
        <v>1665</v>
      </c>
      <c r="M250" s="22">
        <v>39969</v>
      </c>
      <c r="N250" s="22">
        <v>40695</v>
      </c>
      <c r="O250" s="13">
        <v>42619</v>
      </c>
      <c r="P250" s="22">
        <v>40008</v>
      </c>
      <c r="Q250" s="52">
        <v>4860</v>
      </c>
      <c r="R250" s="55" t="str">
        <f>(X250/Z250)</f>
        <v>0</v>
      </c>
      <c r="S250" s="52">
        <v>3240</v>
      </c>
      <c r="T250" s="52">
        <v>1620</v>
      </c>
      <c r="U250" s="26">
        <v>0</v>
      </c>
      <c r="V250" s="26">
        <v>0</v>
      </c>
      <c r="W250" s="26">
        <v>0</v>
      </c>
      <c r="X250" s="65" t="str">
        <f>SUM(Q250,S250,T250,,U250,V250,W250)</f>
        <v>0</v>
      </c>
      <c r="Y250" s="52">
        <v>12240</v>
      </c>
      <c r="Z250" s="52">
        <v>21960</v>
      </c>
      <c r="AA250" s="7" t="s">
        <v>1666</v>
      </c>
      <c r="AB250" s="8"/>
    </row>
    <row r="251" spans="1:28" customHeight="1" ht="409.5">
      <c r="A251" s="18" t="s">
        <v>30</v>
      </c>
      <c r="B251" s="19" t="s">
        <v>40</v>
      </c>
      <c r="C251" s="20" t="s">
        <v>1667</v>
      </c>
      <c r="D251" s="30" t="s">
        <v>1668</v>
      </c>
      <c r="E251" s="20" t="s">
        <v>1669</v>
      </c>
      <c r="F251" s="21" t="s">
        <v>43</v>
      </c>
      <c r="G251" s="7" t="s">
        <v>34</v>
      </c>
      <c r="H251" s="19" t="s">
        <v>23</v>
      </c>
      <c r="I251" s="7" t="s">
        <v>1670</v>
      </c>
      <c r="J251" s="19" t="s">
        <v>45</v>
      </c>
      <c r="K251" s="9" t="s">
        <v>1671</v>
      </c>
      <c r="L251" s="60" t="s">
        <v>1672</v>
      </c>
      <c r="M251" s="22">
        <v>39972</v>
      </c>
      <c r="N251" s="22">
        <v>40238</v>
      </c>
      <c r="O251" s="13">
        <v>42619</v>
      </c>
      <c r="P251" s="22">
        <v>40002</v>
      </c>
      <c r="Q251" s="52">
        <v>1000</v>
      </c>
      <c r="R251" s="25" t="str">
        <f>(Q251/Z251)</f>
        <v>0</v>
      </c>
      <c r="S251" s="52">
        <v>666.66</v>
      </c>
      <c r="T251" s="52">
        <v>0</v>
      </c>
      <c r="U251" s="52">
        <v>0</v>
      </c>
      <c r="V251" s="52">
        <v>333.34</v>
      </c>
      <c r="W251" s="52">
        <v>0</v>
      </c>
      <c r="X251" s="52" t="str">
        <f>SUM(Q251,S251,T251,U251,V251,W251)</f>
        <v>0</v>
      </c>
      <c r="Y251" s="52">
        <v>2000</v>
      </c>
      <c r="Z251" s="52">
        <v>4000</v>
      </c>
      <c r="AA251" s="7" t="s">
        <v>1673</v>
      </c>
      <c r="AB251" s="8"/>
    </row>
    <row r="252" spans="1:28" customHeight="1" ht="409.5">
      <c r="A252" s="7" t="s">
        <v>30</v>
      </c>
      <c r="B252" s="19" t="s">
        <v>40</v>
      </c>
      <c r="C252" s="20" t="s">
        <v>1674</v>
      </c>
      <c r="D252" s="30" t="s">
        <v>1675</v>
      </c>
      <c r="E252" s="20" t="s">
        <v>1676</v>
      </c>
      <c r="F252" s="21" t="s">
        <v>43</v>
      </c>
      <c r="G252" s="8" t="s">
        <v>34</v>
      </c>
      <c r="H252" s="19" t="s">
        <v>21</v>
      </c>
      <c r="I252" s="7" t="s">
        <v>1677</v>
      </c>
      <c r="J252" s="19" t="s">
        <v>1678</v>
      </c>
      <c r="K252" s="9" t="s">
        <v>1679</v>
      </c>
      <c r="L252" s="60" t="s">
        <v>1680</v>
      </c>
      <c r="M252" s="22">
        <v>39980</v>
      </c>
      <c r="N252" s="22">
        <v>40057</v>
      </c>
      <c r="O252" s="13">
        <v>42619</v>
      </c>
      <c r="P252" s="22">
        <v>39995</v>
      </c>
      <c r="Q252" s="52">
        <v>1423</v>
      </c>
      <c r="R252" s="25" t="str">
        <f>(Q252/Z252)</f>
        <v>0</v>
      </c>
      <c r="S252" s="52">
        <v>948.75</v>
      </c>
      <c r="T252" s="52">
        <v>474.38</v>
      </c>
      <c r="U252" s="52">
        <v>0</v>
      </c>
      <c r="V252" s="52">
        <v>0</v>
      </c>
      <c r="W252" s="52">
        <v>0</v>
      </c>
      <c r="X252" s="52" t="str">
        <f>SUM(Q252,S252,T252,U252,V252,W252)</f>
        <v>0</v>
      </c>
      <c r="Y252" s="52">
        <v>2846.38</v>
      </c>
      <c r="Z252" s="52">
        <v>5692.5</v>
      </c>
      <c r="AA252" s="7" t="s">
        <v>1681</v>
      </c>
      <c r="AB252" s="8"/>
    </row>
    <row r="253" spans="1:28" customHeight="1" ht="409.5">
      <c r="A253" s="18" t="s">
        <v>30</v>
      </c>
      <c r="B253" s="19" t="s">
        <v>40</v>
      </c>
      <c r="C253" s="20" t="s">
        <v>1682</v>
      </c>
      <c r="D253" s="30" t="s">
        <v>1682</v>
      </c>
      <c r="E253" s="20" t="s">
        <v>1683</v>
      </c>
      <c r="F253" s="21" t="s">
        <v>43</v>
      </c>
      <c r="G253" s="7" t="s">
        <v>34</v>
      </c>
      <c r="H253" s="19" t="s">
        <v>21</v>
      </c>
      <c r="I253" s="7" t="s">
        <v>1684</v>
      </c>
      <c r="J253" s="19" t="s">
        <v>682</v>
      </c>
      <c r="K253" s="9" t="s">
        <v>43</v>
      </c>
      <c r="L253" s="60" t="s">
        <v>1685</v>
      </c>
      <c r="M253" s="22">
        <v>39979</v>
      </c>
      <c r="N253" s="22">
        <v>41274</v>
      </c>
      <c r="O253" s="13">
        <v>42619</v>
      </c>
      <c r="P253" s="22">
        <v>40219</v>
      </c>
      <c r="Q253" s="52">
        <v>123750.17</v>
      </c>
      <c r="R253" s="25" t="str">
        <f>(Q253/Z253)</f>
        <v>0</v>
      </c>
      <c r="S253" s="52">
        <v>82500</v>
      </c>
      <c r="T253" s="52">
        <v>41249.87</v>
      </c>
      <c r="U253" s="52">
        <v>0</v>
      </c>
      <c r="V253" s="52">
        <v>0</v>
      </c>
      <c r="W253" s="52">
        <v>0</v>
      </c>
      <c r="X253" s="52" t="str">
        <f>SUM(Q253,S253,T253,U253,V253,W253)</f>
        <v>0</v>
      </c>
      <c r="Y253" s="52">
        <v>459642.6</v>
      </c>
      <c r="Z253" s="57">
        <v>707142.2</v>
      </c>
      <c r="AA253" s="7" t="s">
        <v>1686</v>
      </c>
      <c r="AB253" s="8"/>
    </row>
    <row r="254" spans="1:28" customHeight="1" ht="409.5">
      <c r="A254" s="7" t="s">
        <v>30</v>
      </c>
      <c r="B254" s="19" t="s">
        <v>40</v>
      </c>
      <c r="C254" s="20" t="s">
        <v>1687</v>
      </c>
      <c r="D254" s="30" t="s">
        <v>1688</v>
      </c>
      <c r="E254" s="20" t="s">
        <v>1689</v>
      </c>
      <c r="F254" s="21" t="s">
        <v>43</v>
      </c>
      <c r="G254" s="8" t="s">
        <v>34</v>
      </c>
      <c r="H254" s="19" t="s">
        <v>21</v>
      </c>
      <c r="I254" s="7" t="s">
        <v>1690</v>
      </c>
      <c r="J254" s="19" t="s">
        <v>55</v>
      </c>
      <c r="K254" s="9" t="s">
        <v>1691</v>
      </c>
      <c r="L254" s="60" t="s">
        <v>1692</v>
      </c>
      <c r="M254" s="22">
        <v>39975</v>
      </c>
      <c r="N254" s="22">
        <v>41639</v>
      </c>
      <c r="O254" s="13">
        <v>42619</v>
      </c>
      <c r="P254" s="22">
        <v>40254</v>
      </c>
      <c r="Q254" s="52">
        <v>62537.05</v>
      </c>
      <c r="R254" s="25" t="str">
        <f>(Q254/Z254)</f>
        <v>0</v>
      </c>
      <c r="S254" s="52">
        <v>41691.2</v>
      </c>
      <c r="T254" s="52">
        <v>20259.05</v>
      </c>
      <c r="U254" s="52">
        <v>0</v>
      </c>
      <c r="V254" s="52">
        <v>586.4</v>
      </c>
      <c r="W254" s="52">
        <v>0</v>
      </c>
      <c r="X254" s="52" t="str">
        <f>SUM(Q254,S254,T254,U254,V254,W254)</f>
        <v>0</v>
      </c>
      <c r="Y254" s="52">
        <v>126832.87</v>
      </c>
      <c r="Z254" s="52">
        <v>251905.94</v>
      </c>
      <c r="AA254" s="7" t="s">
        <v>1693</v>
      </c>
      <c r="AB254" s="8"/>
    </row>
    <row r="255" spans="1:28" customHeight="1" ht="409.5">
      <c r="A255" s="18" t="s">
        <v>30</v>
      </c>
      <c r="B255" s="19" t="s">
        <v>40</v>
      </c>
      <c r="C255" s="20" t="s">
        <v>1694</v>
      </c>
      <c r="D255" s="30" t="s">
        <v>1695</v>
      </c>
      <c r="E255" s="20" t="s">
        <v>1696</v>
      </c>
      <c r="F255" s="21" t="s">
        <v>43</v>
      </c>
      <c r="G255" s="7" t="s">
        <v>34</v>
      </c>
      <c r="H255" s="19" t="s">
        <v>22</v>
      </c>
      <c r="I255" s="7" t="s">
        <v>1697</v>
      </c>
      <c r="J255" s="19" t="s">
        <v>970</v>
      </c>
      <c r="K255" s="9" t="s">
        <v>1698</v>
      </c>
      <c r="L255" s="60" t="s">
        <v>1699</v>
      </c>
      <c r="M255" s="22">
        <v>39967</v>
      </c>
      <c r="N255" s="22">
        <v>40999</v>
      </c>
      <c r="O255" s="13">
        <v>42619</v>
      </c>
      <c r="P255" s="22">
        <v>40080</v>
      </c>
      <c r="Q255" s="52">
        <v>298063</v>
      </c>
      <c r="R255" s="25" t="str">
        <f>(Q255/Z255)</f>
        <v>0</v>
      </c>
      <c r="S255" s="52">
        <v>198710</v>
      </c>
      <c r="T255" s="52">
        <v>0</v>
      </c>
      <c r="U255" s="52">
        <v>99355</v>
      </c>
      <c r="V255" s="52">
        <v>0</v>
      </c>
      <c r="W255" s="52">
        <v>0</v>
      </c>
      <c r="X255" s="52" t="str">
        <f>SUM(Q255,S255,T255,U255,V255,W255)</f>
        <v>0</v>
      </c>
      <c r="Y255" s="52">
        <v>740660.92</v>
      </c>
      <c r="Z255" s="52">
        <v>1336786.35</v>
      </c>
      <c r="AA255" s="7" t="s">
        <v>1700</v>
      </c>
      <c r="AB255" s="8"/>
    </row>
    <row r="256" spans="1:28" customHeight="1" ht="409.5">
      <c r="A256" s="7" t="s">
        <v>30</v>
      </c>
      <c r="B256" s="19" t="s">
        <v>40</v>
      </c>
      <c r="C256" s="20" t="s">
        <v>1701</v>
      </c>
      <c r="D256" s="30" t="s">
        <v>1702</v>
      </c>
      <c r="E256" s="20" t="s">
        <v>1703</v>
      </c>
      <c r="F256" s="21" t="s">
        <v>43</v>
      </c>
      <c r="G256" s="8" t="s">
        <v>34</v>
      </c>
      <c r="H256" s="19" t="s">
        <v>21</v>
      </c>
      <c r="I256" s="7" t="s">
        <v>1704</v>
      </c>
      <c r="J256" s="19" t="s">
        <v>1705</v>
      </c>
      <c r="K256" s="9" t="s">
        <v>1706</v>
      </c>
      <c r="L256" s="60" t="s">
        <v>1707</v>
      </c>
      <c r="M256" s="22">
        <v>39981</v>
      </c>
      <c r="N256" s="22">
        <v>41090</v>
      </c>
      <c r="O256" s="13">
        <v>42619</v>
      </c>
      <c r="P256" s="22">
        <v>40310</v>
      </c>
      <c r="Q256" s="52">
        <v>52174.85</v>
      </c>
      <c r="R256" s="25" t="str">
        <f>(Q256/Z256)</f>
        <v>0</v>
      </c>
      <c r="S256" s="52">
        <v>34783.24</v>
      </c>
      <c r="T256" s="52">
        <v>17391.61</v>
      </c>
      <c r="U256" s="52">
        <v>0</v>
      </c>
      <c r="V256" s="52">
        <v>0</v>
      </c>
      <c r="W256" s="52">
        <v>0</v>
      </c>
      <c r="X256" s="52" t="str">
        <f>SUM(Q256,S256,T256,U256,V256,W256)</f>
        <v>0</v>
      </c>
      <c r="Y256" s="52">
        <v>242917.91</v>
      </c>
      <c r="Z256" s="52">
        <v>298142</v>
      </c>
      <c r="AA256" s="7" t="s">
        <v>1708</v>
      </c>
      <c r="AB256" s="8"/>
    </row>
    <row r="257" spans="1:28" customHeight="1" ht="409.5">
      <c r="A257" s="18" t="s">
        <v>30</v>
      </c>
      <c r="B257" s="19" t="s">
        <v>40</v>
      </c>
      <c r="C257" s="20" t="s">
        <v>1709</v>
      </c>
      <c r="D257" s="30" t="s">
        <v>1709</v>
      </c>
      <c r="E257" s="20" t="s">
        <v>1710</v>
      </c>
      <c r="F257" s="21" t="s">
        <v>43</v>
      </c>
      <c r="G257" s="7" t="s">
        <v>34</v>
      </c>
      <c r="H257" s="19" t="s">
        <v>21</v>
      </c>
      <c r="I257" s="7" t="s">
        <v>1711</v>
      </c>
      <c r="J257" s="19" t="s">
        <v>117</v>
      </c>
      <c r="K257" s="9" t="s">
        <v>1712</v>
      </c>
      <c r="L257" s="60" t="s">
        <v>1713</v>
      </c>
      <c r="M257" s="22">
        <v>40026</v>
      </c>
      <c r="N257" s="22">
        <v>41759</v>
      </c>
      <c r="O257" s="13">
        <v>42619</v>
      </c>
      <c r="P257" s="22">
        <v>40259</v>
      </c>
      <c r="Q257" s="53">
        <v>352771.46</v>
      </c>
      <c r="R257" s="25" t="str">
        <f>(Q257/Z257)</f>
        <v>0</v>
      </c>
      <c r="S257" s="52">
        <v>235181.94</v>
      </c>
      <c r="T257" s="52">
        <v>117591.66</v>
      </c>
      <c r="U257" s="52">
        <v>0</v>
      </c>
      <c r="V257" s="52">
        <v>0</v>
      </c>
      <c r="W257" s="52">
        <v>0</v>
      </c>
      <c r="X257" s="52" t="str">
        <f>SUM(Q257,S257,T257,U257,V257,W257)</f>
        <v>0</v>
      </c>
      <c r="Y257" s="52">
        <v>899719.45</v>
      </c>
      <c r="Z257" s="52">
        <v>1605264.44</v>
      </c>
      <c r="AA257" s="7" t="s">
        <v>1714</v>
      </c>
      <c r="AB257" s="8"/>
    </row>
    <row r="258" spans="1:28" customHeight="1" ht="90">
      <c r="A258" s="7" t="s">
        <v>30</v>
      </c>
      <c r="B258" s="19" t="s">
        <v>85</v>
      </c>
      <c r="C258" s="20" t="s">
        <v>1715</v>
      </c>
      <c r="D258" s="30" t="s">
        <v>1716</v>
      </c>
      <c r="E258" s="20" t="s">
        <v>1717</v>
      </c>
      <c r="F258" s="21" t="s">
        <v>43</v>
      </c>
      <c r="G258" s="8" t="s">
        <v>34</v>
      </c>
      <c r="H258" s="19" t="s">
        <v>21</v>
      </c>
      <c r="I258" s="7" t="s">
        <v>554</v>
      </c>
      <c r="J258" s="19" t="s">
        <v>280</v>
      </c>
      <c r="K258" s="9" t="s">
        <v>1718</v>
      </c>
      <c r="L258" s="7" t="s">
        <v>1715</v>
      </c>
      <c r="M258" s="22">
        <v>39766</v>
      </c>
      <c r="N258" s="22">
        <v>42020</v>
      </c>
      <c r="O258" s="13">
        <v>42619</v>
      </c>
      <c r="P258" s="22">
        <v>39895</v>
      </c>
      <c r="Q258" s="52">
        <v>1217946.79</v>
      </c>
      <c r="R258" s="25" t="str">
        <f>(Q258/Z258)</f>
        <v>0</v>
      </c>
      <c r="S258" s="52">
        <v>0</v>
      </c>
      <c r="T258" s="52">
        <v>521977.42</v>
      </c>
      <c r="U258" s="52">
        <v>0</v>
      </c>
      <c r="V258" s="52">
        <v>0</v>
      </c>
      <c r="W258" s="52">
        <v>1734193.59</v>
      </c>
      <c r="X258" s="52" t="str">
        <f>SUM(Q258,S258,T258,U258,V258,W258)</f>
        <v>0</v>
      </c>
      <c r="Y258" s="52">
        <v>0</v>
      </c>
      <c r="Z258" s="52">
        <v>3474117.47</v>
      </c>
      <c r="AA258" s="7" t="s">
        <v>1719</v>
      </c>
      <c r="AB258" s="8"/>
    </row>
    <row r="259" spans="1:28" customHeight="1" ht="225">
      <c r="A259" s="18" t="s">
        <v>30</v>
      </c>
      <c r="B259" s="19" t="s">
        <v>40</v>
      </c>
      <c r="C259" s="20" t="s">
        <v>1720</v>
      </c>
      <c r="D259" s="30" t="s">
        <v>1720</v>
      </c>
      <c r="E259" s="20" t="s">
        <v>1721</v>
      </c>
      <c r="F259" s="21" t="s">
        <v>43</v>
      </c>
      <c r="G259" s="7" t="s">
        <v>34</v>
      </c>
      <c r="H259" s="19" t="s">
        <v>21</v>
      </c>
      <c r="I259" s="7" t="s">
        <v>1722</v>
      </c>
      <c r="J259" s="19" t="s">
        <v>62</v>
      </c>
      <c r="K259" s="9" t="s">
        <v>1723</v>
      </c>
      <c r="L259" s="8" t="s">
        <v>1724</v>
      </c>
      <c r="M259" s="22">
        <v>39909</v>
      </c>
      <c r="N259" s="22">
        <v>41425</v>
      </c>
      <c r="O259" s="13">
        <v>42619</v>
      </c>
      <c r="P259" s="22">
        <v>40086</v>
      </c>
      <c r="Q259" s="52">
        <v>762398.07</v>
      </c>
      <c r="R259" s="25" t="str">
        <f>(Q259/Z259)</f>
        <v>0</v>
      </c>
      <c r="S259" s="52">
        <v>581683.61</v>
      </c>
      <c r="T259" s="52">
        <v>290841.11</v>
      </c>
      <c r="U259" s="52">
        <v>0</v>
      </c>
      <c r="V259" s="52">
        <v>0</v>
      </c>
      <c r="W259" s="52">
        <v>271073.28</v>
      </c>
      <c r="X259" s="52" t="str">
        <f>SUM(Q259,S259,T259,U259,V259,W259)</f>
        <v>0</v>
      </c>
      <c r="Y259" s="52">
        <v>0</v>
      </c>
      <c r="Z259" s="52">
        <v>1905995.41</v>
      </c>
      <c r="AA259" s="7" t="s">
        <v>1725</v>
      </c>
      <c r="AB259" s="8"/>
    </row>
    <row r="260" spans="1:28" customHeight="1" ht="210">
      <c r="A260" s="7" t="s">
        <v>30</v>
      </c>
      <c r="B260" s="19" t="s">
        <v>112</v>
      </c>
      <c r="C260" s="20" t="s">
        <v>1726</v>
      </c>
      <c r="D260" s="30" t="s">
        <v>1727</v>
      </c>
      <c r="E260" s="20" t="s">
        <v>1728</v>
      </c>
      <c r="F260" s="21" t="s">
        <v>43</v>
      </c>
      <c r="G260" s="8" t="s">
        <v>34</v>
      </c>
      <c r="H260" s="19" t="s">
        <v>21</v>
      </c>
      <c r="I260" s="7" t="s">
        <v>1729</v>
      </c>
      <c r="J260" s="19" t="s">
        <v>62</v>
      </c>
      <c r="K260" s="9" t="s">
        <v>1730</v>
      </c>
      <c r="L260" s="8" t="s">
        <v>1731</v>
      </c>
      <c r="M260" s="22">
        <v>39630</v>
      </c>
      <c r="N260" s="22">
        <v>40210</v>
      </c>
      <c r="O260" s="13">
        <v>42619</v>
      </c>
      <c r="P260" s="22">
        <v>39927</v>
      </c>
      <c r="Q260" s="52">
        <v>2157992.2</v>
      </c>
      <c r="R260" s="25" t="str">
        <f>(Q260/Z260)</f>
        <v>0</v>
      </c>
      <c r="S260" s="26">
        <v>0</v>
      </c>
      <c r="T260" s="26">
        <v>0</v>
      </c>
      <c r="U260" s="26">
        <v>0</v>
      </c>
      <c r="V260" s="26">
        <v>0</v>
      </c>
      <c r="W260" s="52">
        <v>3236989.03</v>
      </c>
      <c r="X260" s="52" t="str">
        <f>SUM(Q260,S260,T260,U260,V260,W260)</f>
        <v>0</v>
      </c>
      <c r="Y260" s="52">
        <v>0</v>
      </c>
      <c r="Z260" s="52">
        <v>5394981.23</v>
      </c>
      <c r="AA260" s="7" t="s">
        <v>1732</v>
      </c>
      <c r="AB260" s="8"/>
    </row>
    <row r="261" spans="1:28" customHeight="1" ht="409.5">
      <c r="A261" s="18" t="s">
        <v>30</v>
      </c>
      <c r="B261" s="19" t="s">
        <v>85</v>
      </c>
      <c r="C261" s="20" t="s">
        <v>1733</v>
      </c>
      <c r="D261" s="30" t="s">
        <v>1734</v>
      </c>
      <c r="E261" s="20" t="s">
        <v>1735</v>
      </c>
      <c r="F261" s="21" t="s">
        <v>43</v>
      </c>
      <c r="G261" s="7" t="s">
        <v>34</v>
      </c>
      <c r="H261" s="19" t="s">
        <v>23</v>
      </c>
      <c r="I261" s="31" t="s">
        <v>1736</v>
      </c>
      <c r="J261" s="32" t="s">
        <v>76</v>
      </c>
      <c r="K261" s="33" t="s">
        <v>1737</v>
      </c>
      <c r="L261" s="66" t="s">
        <v>1738</v>
      </c>
      <c r="M261" s="67">
        <v>39836</v>
      </c>
      <c r="N261" s="67">
        <v>41455</v>
      </c>
      <c r="O261" s="68">
        <v>42619</v>
      </c>
      <c r="P261" s="67">
        <v>40086</v>
      </c>
      <c r="Q261" s="52">
        <v>3044296.68</v>
      </c>
      <c r="R261" s="25" t="str">
        <f>(Q261/Z261)</f>
        <v>0</v>
      </c>
      <c r="S261" s="26">
        <v>0</v>
      </c>
      <c r="T261" s="26">
        <v>0</v>
      </c>
      <c r="U261" s="26">
        <v>0</v>
      </c>
      <c r="V261" s="26">
        <v>0</v>
      </c>
      <c r="W261" s="52">
        <v>19411474.39</v>
      </c>
      <c r="X261" s="52" t="str">
        <f>SUM(Q261,S261,T261,U261,V261,W261)</f>
        <v>0</v>
      </c>
      <c r="Y261" s="52">
        <v>0</v>
      </c>
      <c r="Z261" s="52">
        <v>21320466.31</v>
      </c>
      <c r="AA261" s="7" t="s">
        <v>1739</v>
      </c>
      <c r="AB261" s="8"/>
    </row>
    <row r="262" spans="1:28" customHeight="1" ht="409.5">
      <c r="A262" s="7" t="s">
        <v>30</v>
      </c>
      <c r="B262" s="19" t="s">
        <v>40</v>
      </c>
      <c r="C262" s="20" t="s">
        <v>1740</v>
      </c>
      <c r="D262" s="30" t="s">
        <v>1741</v>
      </c>
      <c r="E262" s="20" t="s">
        <v>1742</v>
      </c>
      <c r="F262" s="21" t="s">
        <v>43</v>
      </c>
      <c r="G262" s="8" t="s">
        <v>34</v>
      </c>
      <c r="H262" s="19" t="s">
        <v>23</v>
      </c>
      <c r="I262" s="46" t="s">
        <v>1743</v>
      </c>
      <c r="J262" s="35" t="s">
        <v>155</v>
      </c>
      <c r="K262" s="36" t="s">
        <v>1744</v>
      </c>
      <c r="L262" s="60" t="s">
        <v>1745</v>
      </c>
      <c r="M262" s="22">
        <v>39814</v>
      </c>
      <c r="N262" s="22">
        <v>41639</v>
      </c>
      <c r="O262" s="13">
        <v>42619</v>
      </c>
      <c r="P262" s="22">
        <v>40133</v>
      </c>
      <c r="Q262" s="52">
        <v>673960</v>
      </c>
      <c r="R262" s="25" t="str">
        <f>(Q262/Z262)</f>
        <v>0</v>
      </c>
      <c r="S262" s="52">
        <v>368500</v>
      </c>
      <c r="T262" s="52">
        <v>0</v>
      </c>
      <c r="U262" s="52">
        <v>0</v>
      </c>
      <c r="V262" s="52">
        <v>0</v>
      </c>
      <c r="W262" s="52">
        <v>251528</v>
      </c>
      <c r="X262" s="52" t="str">
        <f>SUM(Q262,S262,T262,U262,V262,W262)</f>
        <v>0</v>
      </c>
      <c r="Y262" s="52">
        <v>255270.98</v>
      </c>
      <c r="Z262" s="52">
        <v>1697541.53</v>
      </c>
      <c r="AA262" s="7" t="s">
        <v>1746</v>
      </c>
      <c r="AB262" s="8"/>
    </row>
    <row r="263" spans="1:28" customHeight="1" ht="409.5">
      <c r="A263" s="18" t="s">
        <v>30</v>
      </c>
      <c r="B263" s="19" t="s">
        <v>85</v>
      </c>
      <c r="C263" s="20" t="s">
        <v>1747</v>
      </c>
      <c r="D263" s="30" t="s">
        <v>1748</v>
      </c>
      <c r="E263" s="20" t="s">
        <v>1749</v>
      </c>
      <c r="F263" s="21" t="s">
        <v>43</v>
      </c>
      <c r="G263" s="7" t="s">
        <v>34</v>
      </c>
      <c r="H263" s="19" t="s">
        <v>23</v>
      </c>
      <c r="I263" s="7" t="s">
        <v>1750</v>
      </c>
      <c r="J263" s="19" t="s">
        <v>45</v>
      </c>
      <c r="K263" s="9" t="s">
        <v>1751</v>
      </c>
      <c r="L263" s="60" t="s">
        <v>1752</v>
      </c>
      <c r="M263" s="22">
        <v>40544</v>
      </c>
      <c r="N263" s="22">
        <v>42369</v>
      </c>
      <c r="O263" s="13">
        <v>42619</v>
      </c>
      <c r="P263" s="22">
        <v>40481</v>
      </c>
      <c r="Q263" s="52">
        <v>471004.02</v>
      </c>
      <c r="R263" s="25" t="str">
        <f>(Q263/Z263)</f>
        <v>0</v>
      </c>
      <c r="S263" s="52">
        <v>0</v>
      </c>
      <c r="T263" s="52">
        <v>0</v>
      </c>
      <c r="U263" s="52">
        <v>0</v>
      </c>
      <c r="V263" s="52">
        <v>0</v>
      </c>
      <c r="W263" s="52">
        <v>507771.95</v>
      </c>
      <c r="X263" s="52" t="str">
        <f>SUM(Q263,S263,T263,U263,V263,W263)</f>
        <v>0</v>
      </c>
      <c r="Y263" s="52">
        <v>0</v>
      </c>
      <c r="Z263" s="52">
        <v>4790635.11</v>
      </c>
      <c r="AA263" s="7" t="s">
        <v>1753</v>
      </c>
      <c r="AB263" s="8"/>
    </row>
    <row r="264" spans="1:28" customHeight="1" ht="409.5">
      <c r="A264" s="7" t="s">
        <v>30</v>
      </c>
      <c r="B264" s="19" t="s">
        <v>85</v>
      </c>
      <c r="C264" s="20" t="s">
        <v>1754</v>
      </c>
      <c r="D264" s="30" t="s">
        <v>1755</v>
      </c>
      <c r="E264" s="20" t="s">
        <v>1756</v>
      </c>
      <c r="F264" s="21" t="s">
        <v>43</v>
      </c>
      <c r="G264" s="8" t="s">
        <v>34</v>
      </c>
      <c r="H264" s="19" t="s">
        <v>21</v>
      </c>
      <c r="I264" s="7" t="s">
        <v>1757</v>
      </c>
      <c r="J264" s="19" t="s">
        <v>682</v>
      </c>
      <c r="K264" s="9" t="s">
        <v>1758</v>
      </c>
      <c r="L264" s="60" t="s">
        <v>1759</v>
      </c>
      <c r="M264" s="22">
        <v>39753</v>
      </c>
      <c r="N264" s="22">
        <v>41820</v>
      </c>
      <c r="O264" s="13">
        <v>42619</v>
      </c>
      <c r="P264" s="22">
        <v>40135</v>
      </c>
      <c r="Q264" s="52">
        <v>2262003.16</v>
      </c>
      <c r="R264" s="25" t="str">
        <f>(Q264/Z264)</f>
        <v>0</v>
      </c>
      <c r="S264" s="52">
        <v>0</v>
      </c>
      <c r="T264" s="52">
        <v>2754350.6</v>
      </c>
      <c r="U264" s="52">
        <v>0</v>
      </c>
      <c r="V264" s="52">
        <v>0</v>
      </c>
      <c r="W264" s="52">
        <v>0</v>
      </c>
      <c r="X264" s="52" t="str">
        <f>SUM(Q264,S264,T264,U264,V264,W264)</f>
        <v>0</v>
      </c>
      <c r="Y264" s="52">
        <v>904801.05</v>
      </c>
      <c r="Z264" s="52">
        <v>9323735.2</v>
      </c>
      <c r="AA264" s="7" t="s">
        <v>1760</v>
      </c>
      <c r="AB264" s="8"/>
    </row>
    <row r="265" spans="1:28" customHeight="1" ht="409.5">
      <c r="A265" s="18" t="s">
        <v>30</v>
      </c>
      <c r="B265" s="19" t="s">
        <v>85</v>
      </c>
      <c r="C265" s="20" t="s">
        <v>1761</v>
      </c>
      <c r="D265" s="30" t="s">
        <v>1762</v>
      </c>
      <c r="E265" s="20" t="s">
        <v>1763</v>
      </c>
      <c r="F265" s="21" t="s">
        <v>43</v>
      </c>
      <c r="G265" s="7" t="s">
        <v>34</v>
      </c>
      <c r="H265" s="19" t="s">
        <v>21</v>
      </c>
      <c r="I265" s="31" t="s">
        <v>1764</v>
      </c>
      <c r="J265" s="19" t="s">
        <v>280</v>
      </c>
      <c r="K265" s="9" t="s">
        <v>43</v>
      </c>
      <c r="L265" s="60" t="s">
        <v>1765</v>
      </c>
      <c r="M265" s="22">
        <v>39913</v>
      </c>
      <c r="N265" s="22">
        <v>40878</v>
      </c>
      <c r="O265" s="13">
        <v>42619</v>
      </c>
      <c r="P265" s="22">
        <v>40100</v>
      </c>
      <c r="Q265" s="52">
        <v>120300</v>
      </c>
      <c r="R265" s="25" t="str">
        <f>(Q265/Z265)</f>
        <v>0</v>
      </c>
      <c r="S265" s="52">
        <v>0</v>
      </c>
      <c r="T265" s="52">
        <v>78400</v>
      </c>
      <c r="U265" s="52">
        <v>0</v>
      </c>
      <c r="V265" s="52">
        <v>0</v>
      </c>
      <c r="W265" s="52">
        <v>82362.41</v>
      </c>
      <c r="X265" s="52" t="str">
        <f>SUM(Q265,S265,T265,U265,V265,W265)</f>
        <v>0</v>
      </c>
      <c r="Y265" s="52">
        <v>52486</v>
      </c>
      <c r="Z265" s="52">
        <v>333548.41</v>
      </c>
      <c r="AA265" s="7" t="s">
        <v>1766</v>
      </c>
      <c r="AB265" s="8"/>
    </row>
    <row r="266" spans="1:28" customHeight="1" ht="409.5">
      <c r="A266" s="7" t="s">
        <v>30</v>
      </c>
      <c r="B266" s="19" t="s">
        <v>40</v>
      </c>
      <c r="C266" s="20" t="s">
        <v>1767</v>
      </c>
      <c r="D266" s="30" t="s">
        <v>1768</v>
      </c>
      <c r="E266" s="20" t="s">
        <v>1769</v>
      </c>
      <c r="F266" s="21" t="s">
        <v>43</v>
      </c>
      <c r="G266" s="8" t="s">
        <v>34</v>
      </c>
      <c r="H266" s="19" t="s">
        <v>23</v>
      </c>
      <c r="I266" s="7" t="s">
        <v>1770</v>
      </c>
      <c r="J266" s="19" t="s">
        <v>1771</v>
      </c>
      <c r="K266" s="9" t="s">
        <v>43</v>
      </c>
      <c r="L266" s="60" t="s">
        <v>1772</v>
      </c>
      <c r="M266" s="22">
        <v>39982</v>
      </c>
      <c r="N266" s="22">
        <v>40420</v>
      </c>
      <c r="O266" s="13">
        <v>42619</v>
      </c>
      <c r="P266" s="22">
        <v>40289</v>
      </c>
      <c r="Q266" s="52">
        <v>7000</v>
      </c>
      <c r="R266" s="25" t="str">
        <f>(Q266/Z266)</f>
        <v>0</v>
      </c>
      <c r="S266" s="52">
        <v>4666.67</v>
      </c>
      <c r="T266" s="52">
        <v>0</v>
      </c>
      <c r="U266" s="52">
        <v>0</v>
      </c>
      <c r="V266" s="52">
        <v>2333.33</v>
      </c>
      <c r="W266" s="52">
        <v>0</v>
      </c>
      <c r="X266" s="52" t="str">
        <f>SUM(Q266,S266,T266,U266,V266,W266)</f>
        <v>0</v>
      </c>
      <c r="Y266" s="52">
        <v>26000</v>
      </c>
      <c r="Z266" s="52">
        <v>40000</v>
      </c>
      <c r="AA266" s="7" t="s">
        <v>1773</v>
      </c>
      <c r="AB266" s="8"/>
    </row>
    <row r="267" spans="1:28" customHeight="1" ht="409.5">
      <c r="A267" s="18" t="s">
        <v>30</v>
      </c>
      <c r="B267" s="19" t="s">
        <v>40</v>
      </c>
      <c r="C267" s="20" t="s">
        <v>1774</v>
      </c>
      <c r="D267" s="30" t="s">
        <v>1775</v>
      </c>
      <c r="E267" s="20" t="s">
        <v>1776</v>
      </c>
      <c r="F267" s="21" t="s">
        <v>43</v>
      </c>
      <c r="G267" s="7" t="s">
        <v>34</v>
      </c>
      <c r="H267" s="19" t="s">
        <v>21</v>
      </c>
      <c r="I267" s="7" t="s">
        <v>1777</v>
      </c>
      <c r="J267" s="19" t="s">
        <v>1778</v>
      </c>
      <c r="K267" s="9" t="s">
        <v>1779</v>
      </c>
      <c r="L267" s="60" t="s">
        <v>1780</v>
      </c>
      <c r="M267" s="22">
        <v>39982</v>
      </c>
      <c r="N267" s="22">
        <v>40755</v>
      </c>
      <c r="O267" s="13">
        <v>42619</v>
      </c>
      <c r="P267" s="22">
        <v>40219</v>
      </c>
      <c r="Q267" s="56">
        <v>45445</v>
      </c>
      <c r="R267" s="48" t="str">
        <f>(Q267/Z267)</f>
        <v>0</v>
      </c>
      <c r="S267" s="56">
        <v>30296.67</v>
      </c>
      <c r="T267" s="56">
        <v>15148.33</v>
      </c>
      <c r="U267" s="56">
        <v>0</v>
      </c>
      <c r="V267" s="56">
        <v>0</v>
      </c>
      <c r="W267" s="56">
        <v>0</v>
      </c>
      <c r="X267" s="56" t="str">
        <f>SUM(Q267,S267,T267,U267,V267,W267)</f>
        <v>0</v>
      </c>
      <c r="Y267" s="56">
        <v>190192.25</v>
      </c>
      <c r="Z267" s="57">
        <v>281082.25</v>
      </c>
      <c r="AA267" s="7" t="s">
        <v>1781</v>
      </c>
      <c r="AB267" s="8"/>
    </row>
    <row r="268" spans="1:28" customHeight="1" ht="409.5">
      <c r="A268" s="7" t="s">
        <v>30</v>
      </c>
      <c r="B268" s="19" t="s">
        <v>40</v>
      </c>
      <c r="C268" s="20" t="s">
        <v>1782</v>
      </c>
      <c r="D268" s="30" t="s">
        <v>1783</v>
      </c>
      <c r="E268" s="20" t="s">
        <v>1784</v>
      </c>
      <c r="F268" s="21" t="s">
        <v>43</v>
      </c>
      <c r="G268" s="8" t="s">
        <v>34</v>
      </c>
      <c r="H268" s="19" t="s">
        <v>21</v>
      </c>
      <c r="I268" s="31" t="s">
        <v>1785</v>
      </c>
      <c r="J268" s="19" t="s">
        <v>899</v>
      </c>
      <c r="K268" s="9" t="s">
        <v>1786</v>
      </c>
      <c r="L268" s="60" t="s">
        <v>1787</v>
      </c>
      <c r="M268" s="22">
        <v>39986</v>
      </c>
      <c r="N268" s="22">
        <v>40512</v>
      </c>
      <c r="O268" s="13">
        <v>42619</v>
      </c>
      <c r="P268" s="22">
        <v>40456</v>
      </c>
      <c r="Q268" s="52">
        <v>6859.68</v>
      </c>
      <c r="R268" s="25" t="str">
        <f>(Q268/Z268)</f>
        <v>0</v>
      </c>
      <c r="S268" s="52">
        <v>4573.12</v>
      </c>
      <c r="T268" s="52">
        <v>2286.54</v>
      </c>
      <c r="U268" s="52">
        <v>0</v>
      </c>
      <c r="V268" s="52">
        <v>0</v>
      </c>
      <c r="W268" s="52">
        <v>0</v>
      </c>
      <c r="X268" s="52" t="str">
        <f>SUM(Q268,S268,T268,U268,V268,W268)</f>
        <v>0</v>
      </c>
      <c r="Y268" s="52">
        <v>25478.77</v>
      </c>
      <c r="Z268" s="52">
        <v>39198.1</v>
      </c>
      <c r="AA268" s="7" t="s">
        <v>1788</v>
      </c>
      <c r="AB268" s="8"/>
    </row>
    <row r="269" spans="1:28" customHeight="1" ht="30">
      <c r="A269" s="18" t="s">
        <v>30</v>
      </c>
      <c r="B269" s="19" t="s">
        <v>40</v>
      </c>
      <c r="C269" s="20" t="s">
        <v>1789</v>
      </c>
      <c r="D269" s="20" t="s">
        <v>1789</v>
      </c>
      <c r="E269" s="20" t="s">
        <v>68</v>
      </c>
      <c r="F269" s="21" t="s">
        <v>43</v>
      </c>
      <c r="G269" s="7" t="s">
        <v>34</v>
      </c>
      <c r="H269" s="19" t="s">
        <v>23</v>
      </c>
      <c r="I269" s="31" t="s">
        <v>1790</v>
      </c>
      <c r="J269" s="19" t="s">
        <v>70</v>
      </c>
      <c r="K269" s="9" t="s">
        <v>43</v>
      </c>
      <c r="L269" s="7" t="s">
        <v>1789</v>
      </c>
      <c r="M269" s="22">
        <v>39755</v>
      </c>
      <c r="N269" s="22">
        <v>40695</v>
      </c>
      <c r="O269" s="13">
        <v>42619</v>
      </c>
      <c r="P269" s="22">
        <v>40086</v>
      </c>
      <c r="Q269" s="52">
        <v>58581.09</v>
      </c>
      <c r="R269" s="25" t="str">
        <f>(Q269/Z269)</f>
        <v>0</v>
      </c>
      <c r="S269" s="52">
        <v>17574.94</v>
      </c>
      <c r="T269" s="52">
        <v>0</v>
      </c>
      <c r="U269" s="52">
        <v>0</v>
      </c>
      <c r="V269" s="52">
        <v>8655.37</v>
      </c>
      <c r="W269" s="52">
        <v>61641.25</v>
      </c>
      <c r="X269" s="52" t="str">
        <f>SUM(Q269,S269,T269,U269,V269,W269)</f>
        <v>0</v>
      </c>
      <c r="Y269" s="52">
        <v>0</v>
      </c>
      <c r="Z269" s="52">
        <v>146452.72</v>
      </c>
      <c r="AA269" s="7" t="s">
        <v>1791</v>
      </c>
      <c r="AB269" s="8"/>
    </row>
    <row r="270" spans="1:28" customHeight="1" ht="409.5">
      <c r="A270" s="7" t="s">
        <v>30</v>
      </c>
      <c r="B270" s="19" t="s">
        <v>85</v>
      </c>
      <c r="C270" s="20" t="s">
        <v>1792</v>
      </c>
      <c r="D270" s="30" t="s">
        <v>1793</v>
      </c>
      <c r="E270" s="20" t="s">
        <v>1794</v>
      </c>
      <c r="F270" s="21" t="s">
        <v>43</v>
      </c>
      <c r="G270" s="8" t="s">
        <v>34</v>
      </c>
      <c r="H270" s="19" t="s">
        <v>23</v>
      </c>
      <c r="I270" s="7" t="s">
        <v>1795</v>
      </c>
      <c r="J270" s="19" t="s">
        <v>1796</v>
      </c>
      <c r="K270" s="9" t="s">
        <v>1797</v>
      </c>
      <c r="L270" s="60" t="s">
        <v>1798</v>
      </c>
      <c r="M270" s="22">
        <v>39083</v>
      </c>
      <c r="N270" s="22">
        <v>41348</v>
      </c>
      <c r="O270" s="13">
        <v>42619</v>
      </c>
      <c r="P270" s="22">
        <v>40604</v>
      </c>
      <c r="Q270" s="52">
        <v>385367.32</v>
      </c>
      <c r="R270" s="25" t="str">
        <f>(Q270/Z270)</f>
        <v>0</v>
      </c>
      <c r="S270" s="52">
        <v>0</v>
      </c>
      <c r="T270" s="52">
        <v>0</v>
      </c>
      <c r="U270" s="52">
        <v>0</v>
      </c>
      <c r="V270" s="52">
        <v>454560.58</v>
      </c>
      <c r="W270" s="52">
        <v>324313.77</v>
      </c>
      <c r="X270" s="52" t="str">
        <f>SUM(Q270,S270,T270,U270,V270,W270)</f>
        <v>0</v>
      </c>
      <c r="Y270" s="52">
        <v>925006.02</v>
      </c>
      <c r="Z270" s="52">
        <v>2089247.5</v>
      </c>
      <c r="AA270" s="7" t="s">
        <v>1799</v>
      </c>
      <c r="AB270" s="8"/>
    </row>
    <row r="271" spans="1:28" customHeight="1" ht="409.5">
      <c r="A271" s="18" t="s">
        <v>30</v>
      </c>
      <c r="B271" s="19" t="s">
        <v>40</v>
      </c>
      <c r="C271" s="20" t="s">
        <v>1800</v>
      </c>
      <c r="D271" s="30" t="s">
        <v>1801</v>
      </c>
      <c r="E271" s="20" t="s">
        <v>1728</v>
      </c>
      <c r="F271" s="21" t="s">
        <v>43</v>
      </c>
      <c r="G271" s="7" t="s">
        <v>34</v>
      </c>
      <c r="H271" s="19" t="s">
        <v>21</v>
      </c>
      <c r="I271" s="7" t="s">
        <v>1729</v>
      </c>
      <c r="J271" s="19" t="s">
        <v>62</v>
      </c>
      <c r="K271" s="9" t="s">
        <v>1730</v>
      </c>
      <c r="L271" s="60" t="s">
        <v>1802</v>
      </c>
      <c r="M271" s="22">
        <v>39778</v>
      </c>
      <c r="N271" s="22">
        <v>42247</v>
      </c>
      <c r="O271" s="13">
        <v>42619</v>
      </c>
      <c r="P271" s="22">
        <v>40210</v>
      </c>
      <c r="Q271" s="52">
        <v>2834403.03</v>
      </c>
      <c r="R271" s="25" t="str">
        <f>(Q271/Z271)</f>
        <v>0</v>
      </c>
      <c r="S271" s="52">
        <v>1062886.53</v>
      </c>
      <c r="T271" s="52">
        <v>2125773.02</v>
      </c>
      <c r="U271" s="52">
        <v>0</v>
      </c>
      <c r="V271" s="52">
        <v>0</v>
      </c>
      <c r="W271" s="52">
        <v>6418478.95</v>
      </c>
      <c r="X271" s="52" t="str">
        <f>SUM(Q271,S271,T271,U271,V271,W271)</f>
        <v>0</v>
      </c>
      <c r="Y271" s="52">
        <v>0</v>
      </c>
      <c r="Z271" s="52">
        <v>12441541.48</v>
      </c>
      <c r="AA271" s="7" t="s">
        <v>1803</v>
      </c>
      <c r="AB271" s="8"/>
    </row>
    <row r="272" spans="1:28" customHeight="1" ht="409.5">
      <c r="A272" s="7" t="s">
        <v>30</v>
      </c>
      <c r="B272" s="19" t="s">
        <v>85</v>
      </c>
      <c r="C272" s="20" t="s">
        <v>1804</v>
      </c>
      <c r="D272" s="30" t="s">
        <v>1805</v>
      </c>
      <c r="E272" s="20" t="s">
        <v>1806</v>
      </c>
      <c r="F272" s="21" t="s">
        <v>43</v>
      </c>
      <c r="G272" s="8" t="s">
        <v>34</v>
      </c>
      <c r="H272" s="19" t="s">
        <v>21</v>
      </c>
      <c r="I272" s="7" t="s">
        <v>1807</v>
      </c>
      <c r="J272" s="19" t="s">
        <v>148</v>
      </c>
      <c r="K272" s="9" t="s">
        <v>1808</v>
      </c>
      <c r="L272" s="60" t="s">
        <v>1809</v>
      </c>
      <c r="M272" s="22">
        <v>39721</v>
      </c>
      <c r="N272" s="22">
        <v>40575</v>
      </c>
      <c r="O272" s="13">
        <v>42619</v>
      </c>
      <c r="P272" s="22">
        <v>39986</v>
      </c>
      <c r="Q272" s="52">
        <v>2835000</v>
      </c>
      <c r="R272" s="25" t="str">
        <f>(Q272/Z272)</f>
        <v>0</v>
      </c>
      <c r="S272" s="52">
        <v>0</v>
      </c>
      <c r="T272" s="52">
        <v>0</v>
      </c>
      <c r="U272" s="52">
        <v>0</v>
      </c>
      <c r="V272" s="52">
        <v>0</v>
      </c>
      <c r="W272" s="52">
        <v>2000000</v>
      </c>
      <c r="X272" s="52" t="str">
        <f>SUM(Q272,S272,T272,U272,V272,W272)</f>
        <v>0</v>
      </c>
      <c r="Y272" s="52">
        <v>4935130.15</v>
      </c>
      <c r="Z272" s="52">
        <v>10500000</v>
      </c>
      <c r="AA272" s="7" t="s">
        <v>1810</v>
      </c>
      <c r="AB272" s="8"/>
    </row>
    <row r="273" spans="1:28" customHeight="1" ht="165">
      <c r="A273" s="18" t="s">
        <v>30</v>
      </c>
      <c r="B273" s="19" t="s">
        <v>85</v>
      </c>
      <c r="C273" s="20" t="s">
        <v>1811</v>
      </c>
      <c r="D273" s="30" t="s">
        <v>1812</v>
      </c>
      <c r="E273" s="20" t="s">
        <v>1813</v>
      </c>
      <c r="F273" s="21" t="s">
        <v>43</v>
      </c>
      <c r="G273" s="7" t="s">
        <v>34</v>
      </c>
      <c r="H273" s="19" t="s">
        <v>23</v>
      </c>
      <c r="I273" s="7" t="s">
        <v>1814</v>
      </c>
      <c r="J273" s="19" t="s">
        <v>45</v>
      </c>
      <c r="K273" s="9" t="s">
        <v>1815</v>
      </c>
      <c r="L273" s="8" t="s">
        <v>1816</v>
      </c>
      <c r="M273" s="22">
        <v>39757</v>
      </c>
      <c r="N273" s="22">
        <v>41274</v>
      </c>
      <c r="O273" s="13">
        <v>42619</v>
      </c>
      <c r="P273" s="22">
        <v>39937</v>
      </c>
      <c r="Q273" s="52">
        <v>1297336</v>
      </c>
      <c r="R273" s="25" t="str">
        <f>(Q273/Z273)</f>
        <v>0</v>
      </c>
      <c r="S273" s="52">
        <v>0</v>
      </c>
      <c r="T273" s="52">
        <v>0</v>
      </c>
      <c r="U273" s="52">
        <v>0</v>
      </c>
      <c r="V273" s="52">
        <v>0</v>
      </c>
      <c r="W273" s="52">
        <v>0</v>
      </c>
      <c r="X273" s="52" t="str">
        <f>SUM(Q273,S273,T273,U273,V273,W273)</f>
        <v>0</v>
      </c>
      <c r="Y273" s="52">
        <v>3538483.94</v>
      </c>
      <c r="Z273" s="52">
        <v>4726886.17</v>
      </c>
      <c r="AA273" s="7" t="s">
        <v>1817</v>
      </c>
      <c r="AB273" s="8"/>
    </row>
    <row r="274" spans="1:28" customHeight="1" ht="330">
      <c r="A274" s="7" t="s">
        <v>30</v>
      </c>
      <c r="B274" s="19" t="s">
        <v>40</v>
      </c>
      <c r="C274" s="20" t="s">
        <v>1818</v>
      </c>
      <c r="D274" s="30" t="s">
        <v>1819</v>
      </c>
      <c r="E274" s="20" t="s">
        <v>1820</v>
      </c>
      <c r="F274" s="21" t="s">
        <v>43</v>
      </c>
      <c r="G274" s="8" t="s">
        <v>34</v>
      </c>
      <c r="H274" s="19" t="s">
        <v>23</v>
      </c>
      <c r="I274" s="7" t="s">
        <v>1821</v>
      </c>
      <c r="J274" s="19" t="s">
        <v>76</v>
      </c>
      <c r="K274" s="9" t="s">
        <v>1822</v>
      </c>
      <c r="L274" s="60" t="s">
        <v>1823</v>
      </c>
      <c r="M274" s="22">
        <v>39745</v>
      </c>
      <c r="N274" s="22">
        <v>40086</v>
      </c>
      <c r="O274" s="13">
        <v>42619</v>
      </c>
      <c r="P274" s="22">
        <v>39822</v>
      </c>
      <c r="Q274" s="52">
        <v>50722.9</v>
      </c>
      <c r="R274" s="25" t="str">
        <f>(Q274/Z274)</f>
        <v>0</v>
      </c>
      <c r="S274" s="52">
        <v>19328.92</v>
      </c>
      <c r="T274" s="52">
        <v>0</v>
      </c>
      <c r="U274" s="52">
        <v>0</v>
      </c>
      <c r="V274" s="52">
        <v>9664.93</v>
      </c>
      <c r="W274" s="52">
        <v>47091.43</v>
      </c>
      <c r="X274" s="52" t="str">
        <f>SUM(Q274,S274,T274,U274,V274,W274)</f>
        <v>0</v>
      </c>
      <c r="Y274" s="52">
        <v>0</v>
      </c>
      <c r="Z274" s="52">
        <v>126808.2</v>
      </c>
      <c r="AA274" s="7" t="s">
        <v>1824</v>
      </c>
      <c r="AB274" s="8"/>
    </row>
    <row r="275" spans="1:28" customHeight="1" ht="225">
      <c r="A275" s="18" t="s">
        <v>30</v>
      </c>
      <c r="B275" s="19" t="s">
        <v>112</v>
      </c>
      <c r="C275" s="20" t="s">
        <v>1825</v>
      </c>
      <c r="D275" s="30" t="s">
        <v>1826</v>
      </c>
      <c r="E275" s="20" t="s">
        <v>1717</v>
      </c>
      <c r="F275" s="21" t="s">
        <v>43</v>
      </c>
      <c r="G275" s="7" t="s">
        <v>34</v>
      </c>
      <c r="H275" s="19" t="s">
        <v>21</v>
      </c>
      <c r="I275" s="7" t="s">
        <v>554</v>
      </c>
      <c r="J275" s="19" t="s">
        <v>280</v>
      </c>
      <c r="K275" s="9" t="s">
        <v>1718</v>
      </c>
      <c r="L275" s="8" t="s">
        <v>1827</v>
      </c>
      <c r="M275" s="22">
        <v>39779</v>
      </c>
      <c r="N275" s="22">
        <v>40634</v>
      </c>
      <c r="O275" s="13">
        <v>42619</v>
      </c>
      <c r="P275" s="22">
        <v>39905</v>
      </c>
      <c r="Q275" s="52">
        <v>106235.29</v>
      </c>
      <c r="R275" s="25" t="str">
        <f>(Q275/Z275)</f>
        <v>0</v>
      </c>
      <c r="S275" s="52">
        <v>0</v>
      </c>
      <c r="T275" s="52">
        <v>0</v>
      </c>
      <c r="U275" s="52">
        <v>0</v>
      </c>
      <c r="V275" s="52">
        <v>0</v>
      </c>
      <c r="W275" s="52">
        <v>159352.91</v>
      </c>
      <c r="X275" s="52" t="str">
        <f>SUM(Q275,S275,T275,U275,V275,W275)</f>
        <v>0</v>
      </c>
      <c r="Y275" s="52">
        <v>0</v>
      </c>
      <c r="Z275" s="52">
        <v>265588.2</v>
      </c>
      <c r="AA275" s="7" t="s">
        <v>1828</v>
      </c>
      <c r="AB275" s="8"/>
    </row>
    <row r="276" spans="1:28" customHeight="1" ht="195">
      <c r="A276" s="7" t="s">
        <v>30</v>
      </c>
      <c r="B276" s="19" t="s">
        <v>40</v>
      </c>
      <c r="C276" s="20" t="s">
        <v>1829</v>
      </c>
      <c r="D276" s="30" t="s">
        <v>1829</v>
      </c>
      <c r="E276" s="20" t="s">
        <v>1830</v>
      </c>
      <c r="F276" s="21" t="s">
        <v>43</v>
      </c>
      <c r="G276" s="8" t="s">
        <v>34</v>
      </c>
      <c r="H276" s="19" t="s">
        <v>21</v>
      </c>
      <c r="I276" s="7" t="s">
        <v>430</v>
      </c>
      <c r="J276" s="19" t="s">
        <v>148</v>
      </c>
      <c r="K276" s="9" t="s">
        <v>1831</v>
      </c>
      <c r="L276" s="8" t="s">
        <v>1832</v>
      </c>
      <c r="M276" s="22">
        <v>39909</v>
      </c>
      <c r="N276" s="22">
        <v>41091</v>
      </c>
      <c r="O276" s="13">
        <v>42619</v>
      </c>
      <c r="P276" s="22">
        <v>40164</v>
      </c>
      <c r="Q276" s="52">
        <v>1970220.65</v>
      </c>
      <c r="R276" s="25" t="str">
        <f>(Q276/Z276)</f>
        <v>0</v>
      </c>
      <c r="S276" s="52">
        <v>1076725.46</v>
      </c>
      <c r="T276" s="52">
        <v>537870.27</v>
      </c>
      <c r="U276" s="52">
        <v>0</v>
      </c>
      <c r="V276" s="52">
        <v>0</v>
      </c>
      <c r="W276" s="52">
        <v>0</v>
      </c>
      <c r="X276" s="52" t="str">
        <f>SUM(Q276,S276,T276,U276,V276,W276)</f>
        <v>0</v>
      </c>
      <c r="Y276" s="52">
        <v>7333488.91</v>
      </c>
      <c r="Z276" s="52">
        <v>8339572.4</v>
      </c>
      <c r="AA276" s="7" t="s">
        <v>1833</v>
      </c>
      <c r="AB276" s="8"/>
    </row>
    <row r="277" spans="1:28" customHeight="1" ht="409.5">
      <c r="A277" s="18" t="s">
        <v>30</v>
      </c>
      <c r="B277" s="19" t="s">
        <v>40</v>
      </c>
      <c r="C277" s="20" t="s">
        <v>1834</v>
      </c>
      <c r="D277" s="20" t="s">
        <v>1834</v>
      </c>
      <c r="E277" s="20" t="s">
        <v>1835</v>
      </c>
      <c r="F277" s="21" t="s">
        <v>43</v>
      </c>
      <c r="G277" s="7" t="s">
        <v>34</v>
      </c>
      <c r="H277" s="19" t="s">
        <v>21</v>
      </c>
      <c r="I277" s="7" t="s">
        <v>1836</v>
      </c>
      <c r="J277" s="19" t="s">
        <v>62</v>
      </c>
      <c r="K277" s="9" t="s">
        <v>1837</v>
      </c>
      <c r="L277" s="60" t="s">
        <v>1838</v>
      </c>
      <c r="M277" s="22">
        <v>39989</v>
      </c>
      <c r="N277" s="22">
        <v>41105</v>
      </c>
      <c r="O277" s="13">
        <v>42619</v>
      </c>
      <c r="P277" s="22">
        <v>40262</v>
      </c>
      <c r="Q277" s="52">
        <v>130482.9</v>
      </c>
      <c r="R277" s="25" t="str">
        <f>(Q277/Z277)</f>
        <v>0</v>
      </c>
      <c r="S277" s="52">
        <v>86988.9</v>
      </c>
      <c r="T277" s="52">
        <v>43493.87</v>
      </c>
      <c r="U277" s="52">
        <v>0</v>
      </c>
      <c r="V277" s="52">
        <v>0</v>
      </c>
      <c r="W277" s="52">
        <v>0</v>
      </c>
      <c r="X277" s="52" t="str">
        <f>SUM(Q277,S277,T277,U277,V277,W277)</f>
        <v>0</v>
      </c>
      <c r="Y277" s="52">
        <v>260965.7</v>
      </c>
      <c r="Z277" s="52">
        <v>521930.38</v>
      </c>
      <c r="AA277" s="7" t="s">
        <v>1839</v>
      </c>
      <c r="AB277" s="8"/>
    </row>
    <row r="278" spans="1:28" customHeight="1" ht="409.5">
      <c r="A278" s="7" t="s">
        <v>30</v>
      </c>
      <c r="B278" s="19" t="s">
        <v>40</v>
      </c>
      <c r="C278" s="20" t="s">
        <v>1840</v>
      </c>
      <c r="D278" s="30" t="s">
        <v>1841</v>
      </c>
      <c r="E278" s="20" t="s">
        <v>1842</v>
      </c>
      <c r="F278" s="21" t="s">
        <v>43</v>
      </c>
      <c r="G278" s="8" t="s">
        <v>34</v>
      </c>
      <c r="H278" s="19" t="s">
        <v>22</v>
      </c>
      <c r="I278" s="7" t="s">
        <v>1843</v>
      </c>
      <c r="J278" s="19" t="s">
        <v>1844</v>
      </c>
      <c r="K278" s="9" t="s">
        <v>1845</v>
      </c>
      <c r="L278" s="60" t="s">
        <v>1846</v>
      </c>
      <c r="M278" s="22">
        <v>39988</v>
      </c>
      <c r="N278" s="22">
        <v>41213</v>
      </c>
      <c r="O278" s="13">
        <v>42619</v>
      </c>
      <c r="P278" s="22">
        <v>40388</v>
      </c>
      <c r="Q278" s="52">
        <v>125000</v>
      </c>
      <c r="R278" s="25" t="str">
        <f>(Q278/Z278)</f>
        <v>0</v>
      </c>
      <c r="S278" s="52">
        <v>83333.33</v>
      </c>
      <c r="T278" s="52">
        <v>0</v>
      </c>
      <c r="U278" s="52">
        <v>41666.67</v>
      </c>
      <c r="V278" s="52">
        <v>0</v>
      </c>
      <c r="W278" s="52">
        <v>0</v>
      </c>
      <c r="X278" s="52" t="str">
        <f>SUM(Q278,S278,T278,U278,V278,W278)</f>
        <v>0</v>
      </c>
      <c r="Y278" s="52">
        <v>538154.17</v>
      </c>
      <c r="Z278" s="52">
        <v>714285.71</v>
      </c>
      <c r="AA278" s="7" t="s">
        <v>1847</v>
      </c>
      <c r="AB278" s="8"/>
    </row>
    <row r="279" spans="1:28" customHeight="1" ht="409.5">
      <c r="A279" s="18" t="s">
        <v>30</v>
      </c>
      <c r="B279" s="19" t="s">
        <v>40</v>
      </c>
      <c r="C279" s="20" t="s">
        <v>1848</v>
      </c>
      <c r="D279" s="30" t="s">
        <v>1848</v>
      </c>
      <c r="E279" s="20" t="s">
        <v>1849</v>
      </c>
      <c r="F279" s="21" t="s">
        <v>43</v>
      </c>
      <c r="G279" s="7" t="s">
        <v>34</v>
      </c>
      <c r="H279" s="19" t="s">
        <v>23</v>
      </c>
      <c r="I279" s="7" t="s">
        <v>1850</v>
      </c>
      <c r="J279" s="19" t="s">
        <v>45</v>
      </c>
      <c r="K279" s="9" t="s">
        <v>43</v>
      </c>
      <c r="L279" s="60" t="s">
        <v>1851</v>
      </c>
      <c r="M279" s="22">
        <v>39993</v>
      </c>
      <c r="N279" s="22">
        <v>40939</v>
      </c>
      <c r="O279" s="13">
        <v>42619</v>
      </c>
      <c r="P279" s="22">
        <v>40259</v>
      </c>
      <c r="Q279" s="52">
        <v>100625</v>
      </c>
      <c r="R279" s="25" t="str">
        <f>(Q279/Z279)</f>
        <v>0</v>
      </c>
      <c r="S279" s="52">
        <v>67083.33</v>
      </c>
      <c r="T279" s="52">
        <v>0</v>
      </c>
      <c r="U279" s="52">
        <v>0</v>
      </c>
      <c r="V279" s="52">
        <v>33541.67</v>
      </c>
      <c r="W279" s="52">
        <v>0</v>
      </c>
      <c r="X279" s="52" t="str">
        <f>SUM(Q279,S279,T279,U279,V279,W279)</f>
        <v>0</v>
      </c>
      <c r="Y279" s="52">
        <v>423411.81</v>
      </c>
      <c r="Z279" s="52">
        <v>624661.81</v>
      </c>
      <c r="AA279" s="7" t="s">
        <v>1852</v>
      </c>
      <c r="AB279" s="8"/>
    </row>
    <row r="280" spans="1:28" customHeight="1" ht="409.5">
      <c r="A280" s="7" t="s">
        <v>30</v>
      </c>
      <c r="B280" s="19" t="s">
        <v>40</v>
      </c>
      <c r="C280" s="20" t="s">
        <v>1853</v>
      </c>
      <c r="D280" s="30" t="s">
        <v>1854</v>
      </c>
      <c r="E280" s="20" t="s">
        <v>1855</v>
      </c>
      <c r="F280" s="21" t="s">
        <v>43</v>
      </c>
      <c r="G280" s="8" t="s">
        <v>34</v>
      </c>
      <c r="H280" s="19" t="s">
        <v>23</v>
      </c>
      <c r="I280" s="7" t="s">
        <v>1856</v>
      </c>
      <c r="J280" s="19" t="s">
        <v>45</v>
      </c>
      <c r="K280" s="9" t="s">
        <v>1857</v>
      </c>
      <c r="L280" s="60" t="s">
        <v>1858</v>
      </c>
      <c r="M280" s="22">
        <v>39993</v>
      </c>
      <c r="N280" s="22">
        <v>40848</v>
      </c>
      <c r="O280" s="13">
        <v>42619</v>
      </c>
      <c r="P280" s="22">
        <v>40507</v>
      </c>
      <c r="Q280" s="52">
        <v>13019.94</v>
      </c>
      <c r="R280" s="55" t="str">
        <f>(Q280/Z280)</f>
        <v>0</v>
      </c>
      <c r="S280" s="52">
        <v>8679.97</v>
      </c>
      <c r="T280" s="52">
        <v>0</v>
      </c>
      <c r="U280" s="52">
        <v>0</v>
      </c>
      <c r="V280" s="52">
        <v>4339.98</v>
      </c>
      <c r="W280" s="52">
        <v>0</v>
      </c>
      <c r="X280" s="52" t="str">
        <f>SUM(Q280,S280,T280,U280,V280,W280)</f>
        <v>0</v>
      </c>
      <c r="Y280" s="52">
        <v>48361.35</v>
      </c>
      <c r="Z280" s="52">
        <v>74399.66</v>
      </c>
      <c r="AA280" s="7" t="s">
        <v>1859</v>
      </c>
      <c r="AB280" s="8"/>
    </row>
    <row r="281" spans="1:28" customHeight="1" ht="405">
      <c r="A281" s="18" t="s">
        <v>30</v>
      </c>
      <c r="B281" s="19" t="s">
        <v>40</v>
      </c>
      <c r="C281" s="20" t="s">
        <v>1860</v>
      </c>
      <c r="D281" s="30" t="s">
        <v>1861</v>
      </c>
      <c r="E281" s="20" t="s">
        <v>1862</v>
      </c>
      <c r="F281" s="21" t="s">
        <v>43</v>
      </c>
      <c r="G281" s="7" t="s">
        <v>34</v>
      </c>
      <c r="H281" s="19" t="s">
        <v>21</v>
      </c>
      <c r="I281" s="7" t="s">
        <v>1863</v>
      </c>
      <c r="J281" s="19" t="s">
        <v>1864</v>
      </c>
      <c r="K281" s="9" t="s">
        <v>1865</v>
      </c>
      <c r="L281" s="60" t="s">
        <v>1866</v>
      </c>
      <c r="M281" s="22">
        <v>39995</v>
      </c>
      <c r="N281" s="22">
        <v>40360</v>
      </c>
      <c r="O281" s="13">
        <v>42619</v>
      </c>
      <c r="P281" s="22">
        <v>40184</v>
      </c>
      <c r="Q281" s="52">
        <v>10000</v>
      </c>
      <c r="R281" s="25" t="str">
        <f>(Q281/Z281)</f>
        <v>0</v>
      </c>
      <c r="S281" s="52">
        <v>6666.67</v>
      </c>
      <c r="T281" s="52">
        <v>3333.33</v>
      </c>
      <c r="U281" s="52">
        <v>0</v>
      </c>
      <c r="V281" s="52">
        <v>0</v>
      </c>
      <c r="W281" s="52">
        <v>0</v>
      </c>
      <c r="X281" s="52" t="str">
        <f>SUM(Q281,S281,T281,U281,V281,W281)</f>
        <v>0</v>
      </c>
      <c r="Y281" s="52">
        <v>32000</v>
      </c>
      <c r="Z281" s="52">
        <v>52000</v>
      </c>
      <c r="AA281" s="7" t="s">
        <v>1867</v>
      </c>
      <c r="AB281" s="8"/>
    </row>
    <row r="282" spans="1:28" customHeight="1" ht="390">
      <c r="A282" s="7" t="s">
        <v>30</v>
      </c>
      <c r="B282" s="19" t="s">
        <v>40</v>
      </c>
      <c r="C282" s="20" t="s">
        <v>1868</v>
      </c>
      <c r="D282" s="30" t="s">
        <v>1869</v>
      </c>
      <c r="E282" s="20" t="s">
        <v>1870</v>
      </c>
      <c r="F282" s="21" t="s">
        <v>43</v>
      </c>
      <c r="G282" s="8" t="s">
        <v>34</v>
      </c>
      <c r="H282" s="19" t="s">
        <v>21</v>
      </c>
      <c r="I282" s="7" t="s">
        <v>1871</v>
      </c>
      <c r="J282" s="19" t="s">
        <v>148</v>
      </c>
      <c r="K282" s="9" t="s">
        <v>1872</v>
      </c>
      <c r="L282" s="60" t="s">
        <v>1873</v>
      </c>
      <c r="M282" s="22">
        <v>39989</v>
      </c>
      <c r="N282" s="22">
        <v>40252</v>
      </c>
      <c r="O282" s="13">
        <v>42619</v>
      </c>
      <c r="P282" s="22">
        <v>40038</v>
      </c>
      <c r="Q282" s="52">
        <v>10000</v>
      </c>
      <c r="R282" s="25" t="str">
        <f>(Q282/Z282)</f>
        <v>0</v>
      </c>
      <c r="S282" s="52">
        <v>6666.67</v>
      </c>
      <c r="T282" s="52">
        <v>3333.33</v>
      </c>
      <c r="U282" s="52">
        <v>0</v>
      </c>
      <c r="V282" s="52">
        <v>0</v>
      </c>
      <c r="W282" s="52">
        <v>0</v>
      </c>
      <c r="X282" s="52" t="str">
        <f>SUM(Q282,S282,T282,U282,V282,W282)</f>
        <v>0</v>
      </c>
      <c r="Y282" s="52">
        <v>21400</v>
      </c>
      <c r="Z282" s="52">
        <v>41400</v>
      </c>
      <c r="AA282" s="7" t="s">
        <v>1874</v>
      </c>
      <c r="AB282" s="8"/>
    </row>
    <row r="283" spans="1:28" customHeight="1" ht="409.5">
      <c r="A283" s="18" t="s">
        <v>30</v>
      </c>
      <c r="B283" s="19" t="s">
        <v>40</v>
      </c>
      <c r="C283" s="20" t="s">
        <v>1875</v>
      </c>
      <c r="D283" s="30" t="s">
        <v>1876</v>
      </c>
      <c r="E283" s="20" t="s">
        <v>1877</v>
      </c>
      <c r="F283" s="21" t="s">
        <v>43</v>
      </c>
      <c r="G283" s="7" t="s">
        <v>34</v>
      </c>
      <c r="H283" s="19" t="s">
        <v>21</v>
      </c>
      <c r="I283" s="7" t="s">
        <v>1878</v>
      </c>
      <c r="J283" s="19" t="s">
        <v>337</v>
      </c>
      <c r="K283" s="9" t="s">
        <v>1879</v>
      </c>
      <c r="L283" s="60" t="s">
        <v>1880</v>
      </c>
      <c r="M283" s="22">
        <v>39990</v>
      </c>
      <c r="N283" s="22">
        <v>40268</v>
      </c>
      <c r="O283" s="13">
        <v>42619</v>
      </c>
      <c r="P283" s="22">
        <v>40038</v>
      </c>
      <c r="Q283" s="52">
        <v>10000</v>
      </c>
      <c r="R283" s="25" t="str">
        <f>(Q283/Z283)</f>
        <v>0</v>
      </c>
      <c r="S283" s="52">
        <v>6666.67</v>
      </c>
      <c r="T283" s="52">
        <v>3333.33</v>
      </c>
      <c r="U283" s="52">
        <v>0</v>
      </c>
      <c r="V283" s="52">
        <v>0</v>
      </c>
      <c r="W283" s="52">
        <v>0</v>
      </c>
      <c r="X283" s="52" t="str">
        <f>SUM(Q283,S283,T283,U283,V283,W283)</f>
        <v>0</v>
      </c>
      <c r="Y283" s="52">
        <v>20250</v>
      </c>
      <c r="Z283" s="52">
        <v>40250</v>
      </c>
      <c r="AA283" s="7" t="s">
        <v>1881</v>
      </c>
      <c r="AB283" s="8"/>
    </row>
    <row r="284" spans="1:28" customHeight="1" ht="409.5">
      <c r="A284" s="7" t="s">
        <v>30</v>
      </c>
      <c r="B284" s="19" t="s">
        <v>40</v>
      </c>
      <c r="C284" s="20" t="s">
        <v>1882</v>
      </c>
      <c r="D284" s="30" t="s">
        <v>1883</v>
      </c>
      <c r="E284" s="20" t="s">
        <v>1884</v>
      </c>
      <c r="F284" s="21" t="s">
        <v>43</v>
      </c>
      <c r="G284" s="8" t="s">
        <v>34</v>
      </c>
      <c r="H284" s="19" t="s">
        <v>21</v>
      </c>
      <c r="I284" s="7" t="s">
        <v>1885</v>
      </c>
      <c r="J284" s="19" t="s">
        <v>1886</v>
      </c>
      <c r="K284" s="9" t="s">
        <v>1887</v>
      </c>
      <c r="L284" s="60" t="s">
        <v>1888</v>
      </c>
      <c r="M284" s="22">
        <v>39993</v>
      </c>
      <c r="N284" s="22">
        <v>40724</v>
      </c>
      <c r="O284" s="13">
        <v>42619</v>
      </c>
      <c r="P284" s="22">
        <v>40141</v>
      </c>
      <c r="Q284" s="52">
        <v>3220</v>
      </c>
      <c r="R284" s="25" t="str">
        <f>(Q284/Z284)</f>
        <v>0</v>
      </c>
      <c r="S284" s="52">
        <v>2146.67</v>
      </c>
      <c r="T284" s="52">
        <v>1073.32</v>
      </c>
      <c r="U284" s="52">
        <v>0</v>
      </c>
      <c r="V284" s="52">
        <v>0</v>
      </c>
      <c r="W284" s="52">
        <v>0</v>
      </c>
      <c r="X284" s="52" t="str">
        <f>SUM(Q284,S284,T284,U284,V284,W284)</f>
        <v>0</v>
      </c>
      <c r="Y284" s="52">
        <v>6440.02</v>
      </c>
      <c r="Z284" s="52">
        <v>12880</v>
      </c>
      <c r="AA284" s="7" t="s">
        <v>1889</v>
      </c>
      <c r="AB284" s="8"/>
    </row>
    <row r="285" spans="1:28" customHeight="1" ht="409.5">
      <c r="A285" s="18" t="s">
        <v>30</v>
      </c>
      <c r="B285" s="19" t="s">
        <v>40</v>
      </c>
      <c r="C285" s="20" t="s">
        <v>1890</v>
      </c>
      <c r="D285" s="30" t="s">
        <v>1891</v>
      </c>
      <c r="E285" s="20" t="s">
        <v>1134</v>
      </c>
      <c r="F285" s="21" t="s">
        <v>43</v>
      </c>
      <c r="G285" s="7" t="s">
        <v>34</v>
      </c>
      <c r="H285" s="19" t="s">
        <v>21</v>
      </c>
      <c r="I285" s="7" t="s">
        <v>1135</v>
      </c>
      <c r="J285" s="19" t="s">
        <v>1136</v>
      </c>
      <c r="K285" s="9" t="s">
        <v>1137</v>
      </c>
      <c r="L285" s="60" t="s">
        <v>1892</v>
      </c>
      <c r="M285" s="22">
        <v>39994</v>
      </c>
      <c r="N285" s="22">
        <v>40359</v>
      </c>
      <c r="O285" s="13">
        <v>42619</v>
      </c>
      <c r="P285" s="22">
        <v>40109</v>
      </c>
      <c r="Q285" s="52">
        <v>10000</v>
      </c>
      <c r="R285" s="25" t="str">
        <f>(Q285/Z285)</f>
        <v>0</v>
      </c>
      <c r="S285" s="52">
        <v>6666.67</v>
      </c>
      <c r="T285" s="52">
        <v>3333.33</v>
      </c>
      <c r="U285" s="52">
        <v>0</v>
      </c>
      <c r="V285" s="52">
        <v>0</v>
      </c>
      <c r="W285" s="52">
        <v>0</v>
      </c>
      <c r="X285" s="52" t="str">
        <f>SUM(Q285,S285,T285,U285,V285,W285)</f>
        <v>0</v>
      </c>
      <c r="Y285" s="52">
        <v>23582.51</v>
      </c>
      <c r="Z285" s="52">
        <v>43582.5</v>
      </c>
      <c r="AA285" s="7" t="s">
        <v>1893</v>
      </c>
      <c r="AB285" s="8"/>
    </row>
    <row r="286" spans="1:28" customHeight="1" ht="225">
      <c r="A286" s="7" t="s">
        <v>30</v>
      </c>
      <c r="B286" s="19" t="s">
        <v>112</v>
      </c>
      <c r="C286" s="20" t="s">
        <v>1894</v>
      </c>
      <c r="D286" s="30" t="s">
        <v>1895</v>
      </c>
      <c r="E286" s="20" t="s">
        <v>1896</v>
      </c>
      <c r="F286" s="21" t="s">
        <v>43</v>
      </c>
      <c r="G286" s="8" t="s">
        <v>34</v>
      </c>
      <c r="H286" s="19" t="s">
        <v>21</v>
      </c>
      <c r="I286" s="7" t="s">
        <v>147</v>
      </c>
      <c r="J286" s="19" t="s">
        <v>148</v>
      </c>
      <c r="K286" s="9" t="s">
        <v>868</v>
      </c>
      <c r="L286" s="8" t="s">
        <v>1897</v>
      </c>
      <c r="M286" s="22">
        <v>39667</v>
      </c>
      <c r="N286" s="22">
        <v>40999</v>
      </c>
      <c r="O286" s="13">
        <v>42619</v>
      </c>
      <c r="P286" s="22">
        <v>39937</v>
      </c>
      <c r="Q286" s="52">
        <v>136730.1</v>
      </c>
      <c r="R286" s="25" t="str">
        <f>(Q286/Z286)</f>
        <v>0</v>
      </c>
      <c r="S286" s="52">
        <v>0</v>
      </c>
      <c r="T286" s="52">
        <v>0</v>
      </c>
      <c r="U286" s="52">
        <v>0</v>
      </c>
      <c r="V286" s="52">
        <v>0</v>
      </c>
      <c r="W286" s="52">
        <v>205095.16</v>
      </c>
      <c r="X286" s="52" t="str">
        <f>SUM(Q286,S286,T286,U286,V286,W286)</f>
        <v>0</v>
      </c>
      <c r="Y286" s="52"/>
      <c r="Z286" s="52">
        <v>341825.26</v>
      </c>
      <c r="AA286" s="7" t="s">
        <v>1898</v>
      </c>
      <c r="AB286" s="8"/>
    </row>
    <row r="287" spans="1:28" customHeight="1" ht="240">
      <c r="A287" s="18" t="s">
        <v>30</v>
      </c>
      <c r="B287" s="19" t="s">
        <v>112</v>
      </c>
      <c r="C287" s="20" t="s">
        <v>1899</v>
      </c>
      <c r="D287" s="30" t="s">
        <v>1900</v>
      </c>
      <c r="E287" s="20" t="s">
        <v>1901</v>
      </c>
      <c r="F287" s="21" t="s">
        <v>43</v>
      </c>
      <c r="G287" s="7" t="s">
        <v>34</v>
      </c>
      <c r="H287" s="19" t="s">
        <v>21</v>
      </c>
      <c r="I287" s="7" t="s">
        <v>1902</v>
      </c>
      <c r="J287" s="19" t="s">
        <v>62</v>
      </c>
      <c r="K287" s="8" t="s">
        <v>1903</v>
      </c>
      <c r="L287" s="8" t="s">
        <v>1904</v>
      </c>
      <c r="M287" s="22">
        <v>39856</v>
      </c>
      <c r="N287" s="22">
        <v>41091</v>
      </c>
      <c r="O287" s="13">
        <v>42619</v>
      </c>
      <c r="P287" s="22">
        <v>39995</v>
      </c>
      <c r="Q287" s="52">
        <v>622608</v>
      </c>
      <c r="R287" s="25" t="str">
        <f>(Q287/Z287)</f>
        <v>0</v>
      </c>
      <c r="S287" s="52">
        <v>0</v>
      </c>
      <c r="T287" s="52">
        <v>0</v>
      </c>
      <c r="U287" s="52">
        <v>0</v>
      </c>
      <c r="V287" s="52">
        <v>0</v>
      </c>
      <c r="W287" s="52">
        <v>1072199.66</v>
      </c>
      <c r="X287" s="52" t="str">
        <f>SUM(Q287,S287,T287,U287,V287,W287)</f>
        <v>0</v>
      </c>
      <c r="Y287" s="52">
        <v>161347</v>
      </c>
      <c r="Z287" s="52">
        <v>1856154.66</v>
      </c>
      <c r="AA287" s="7" t="s">
        <v>1905</v>
      </c>
      <c r="AB287" s="8"/>
    </row>
    <row r="288" spans="1:28" customHeight="1" ht="409.5">
      <c r="A288" s="7" t="s">
        <v>30</v>
      </c>
      <c r="B288" s="19" t="s">
        <v>40</v>
      </c>
      <c r="C288" s="20" t="s">
        <v>1906</v>
      </c>
      <c r="D288" s="30" t="s">
        <v>1907</v>
      </c>
      <c r="E288" s="20" t="s">
        <v>1908</v>
      </c>
      <c r="F288" s="21" t="s">
        <v>43</v>
      </c>
      <c r="G288" s="8" t="s">
        <v>34</v>
      </c>
      <c r="H288" s="19" t="s">
        <v>23</v>
      </c>
      <c r="I288" s="7" t="s">
        <v>1909</v>
      </c>
      <c r="J288" s="19" t="s">
        <v>168</v>
      </c>
      <c r="K288" s="36" t="s">
        <v>1910</v>
      </c>
      <c r="L288" s="60" t="s">
        <v>1911</v>
      </c>
      <c r="M288" s="22">
        <v>39545</v>
      </c>
      <c r="N288" s="22">
        <v>40589</v>
      </c>
      <c r="O288" s="13">
        <v>42619</v>
      </c>
      <c r="P288" s="22">
        <v>39882</v>
      </c>
      <c r="Q288" s="52">
        <v>84098.49</v>
      </c>
      <c r="R288" s="25" t="str">
        <f>(Q288/Z288)</f>
        <v>0</v>
      </c>
      <c r="S288" s="52">
        <v>56065.63</v>
      </c>
      <c r="T288" s="52">
        <v>0</v>
      </c>
      <c r="U288" s="52">
        <v>0</v>
      </c>
      <c r="V288" s="52">
        <v>28032.71</v>
      </c>
      <c r="W288" s="52">
        <v>0</v>
      </c>
      <c r="X288" s="52" t="str">
        <f>SUM(Q288,S288,T288,U288,V288,W288)</f>
        <v>0</v>
      </c>
      <c r="Y288" s="52">
        <v>312365.44</v>
      </c>
      <c r="Z288" s="52">
        <v>480562.24</v>
      </c>
      <c r="AA288" s="7" t="s">
        <v>1912</v>
      </c>
      <c r="AB288" s="8"/>
    </row>
    <row r="289" spans="1:28" customHeight="1" ht="409.5">
      <c r="A289" s="18" t="s">
        <v>30</v>
      </c>
      <c r="B289" s="19" t="s">
        <v>40</v>
      </c>
      <c r="C289" s="20" t="s">
        <v>1913</v>
      </c>
      <c r="D289" s="30" t="s">
        <v>1914</v>
      </c>
      <c r="E289" s="20" t="s">
        <v>1915</v>
      </c>
      <c r="F289" s="21" t="s">
        <v>43</v>
      </c>
      <c r="G289" s="7" t="s">
        <v>34</v>
      </c>
      <c r="H289" s="19" t="s">
        <v>21</v>
      </c>
      <c r="I289" s="7" t="s">
        <v>1916</v>
      </c>
      <c r="J289" s="19" t="s">
        <v>1917</v>
      </c>
      <c r="K289" s="9" t="s">
        <v>1918</v>
      </c>
      <c r="L289" s="60" t="s">
        <v>1919</v>
      </c>
      <c r="M289" s="22">
        <v>39519</v>
      </c>
      <c r="N289" s="22">
        <v>40543</v>
      </c>
      <c r="O289" s="13">
        <v>42619</v>
      </c>
      <c r="P289" s="22">
        <v>39797</v>
      </c>
      <c r="Q289" s="52">
        <v>7846.36</v>
      </c>
      <c r="R289" s="25" t="str">
        <f>(Q289/Z289)</f>
        <v>0</v>
      </c>
      <c r="S289" s="52">
        <v>5230.91</v>
      </c>
      <c r="T289" s="52">
        <v>2615.53</v>
      </c>
      <c r="U289" s="52">
        <v>0</v>
      </c>
      <c r="V289" s="52">
        <v>0</v>
      </c>
      <c r="W289" s="52">
        <v>0</v>
      </c>
      <c r="X289" s="52" t="str">
        <f>SUM(Q289,S289,T289,U289,V289,W289)</f>
        <v>0</v>
      </c>
      <c r="Y289" s="52">
        <v>29143.67</v>
      </c>
      <c r="Z289" s="52">
        <v>44836.43</v>
      </c>
      <c r="AA289" s="7" t="s">
        <v>1920</v>
      </c>
      <c r="AB289" s="8"/>
    </row>
    <row r="290" spans="1:28" customHeight="1" ht="409.5">
      <c r="A290" s="7" t="s">
        <v>30</v>
      </c>
      <c r="B290" s="19" t="s">
        <v>85</v>
      </c>
      <c r="C290" s="20" t="s">
        <v>1921</v>
      </c>
      <c r="D290" s="30" t="s">
        <v>1921</v>
      </c>
      <c r="E290" s="20" t="s">
        <v>723</v>
      </c>
      <c r="F290" s="21" t="s">
        <v>43</v>
      </c>
      <c r="G290" s="8" t="s">
        <v>34</v>
      </c>
      <c r="H290" s="19" t="s">
        <v>724</v>
      </c>
      <c r="I290" s="7" t="s">
        <v>725</v>
      </c>
      <c r="J290" s="19" t="s">
        <v>726</v>
      </c>
      <c r="K290" s="9" t="s">
        <v>727</v>
      </c>
      <c r="L290" s="60" t="s">
        <v>1922</v>
      </c>
      <c r="M290" s="22">
        <v>40179</v>
      </c>
      <c r="N290" s="22">
        <v>41791</v>
      </c>
      <c r="O290" s="13">
        <v>42619</v>
      </c>
      <c r="P290" s="22">
        <v>40449</v>
      </c>
      <c r="Q290" s="52">
        <v>200000</v>
      </c>
      <c r="R290" s="25" t="str">
        <f>(Q290/Z290)</f>
        <v>0</v>
      </c>
      <c r="S290" s="52">
        <v>0</v>
      </c>
      <c r="T290" s="52">
        <v>0</v>
      </c>
      <c r="U290" s="52">
        <v>0</v>
      </c>
      <c r="V290" s="52">
        <v>0</v>
      </c>
      <c r="W290" s="52">
        <v>625000</v>
      </c>
      <c r="X290" s="52" t="str">
        <f>SUM(Q290,S290,T290,U290,V290,W290)</f>
        <v>0</v>
      </c>
      <c r="Y290" s="52">
        <v>380696.99</v>
      </c>
      <c r="Z290" s="52">
        <v>862500</v>
      </c>
      <c r="AA290" s="7" t="s">
        <v>1923</v>
      </c>
      <c r="AB290" s="8"/>
    </row>
    <row r="291" spans="1:28" customHeight="1" ht="409.5">
      <c r="A291" s="18" t="s">
        <v>30</v>
      </c>
      <c r="B291" s="19" t="s">
        <v>40</v>
      </c>
      <c r="C291" s="20" t="s">
        <v>1924</v>
      </c>
      <c r="D291" s="30" t="s">
        <v>1924</v>
      </c>
      <c r="E291" s="20" t="s">
        <v>1925</v>
      </c>
      <c r="F291" s="21" t="s">
        <v>43</v>
      </c>
      <c r="G291" s="7" t="s">
        <v>34</v>
      </c>
      <c r="H291" s="19" t="s">
        <v>21</v>
      </c>
      <c r="I291" s="7" t="s">
        <v>1926</v>
      </c>
      <c r="J291" s="19" t="s">
        <v>148</v>
      </c>
      <c r="K291" s="9" t="s">
        <v>1927</v>
      </c>
      <c r="L291" s="60" t="s">
        <v>1928</v>
      </c>
      <c r="M291" s="22">
        <v>39995</v>
      </c>
      <c r="N291" s="22">
        <v>41364</v>
      </c>
      <c r="O291" s="13">
        <v>42619</v>
      </c>
      <c r="P291" s="22">
        <v>40219</v>
      </c>
      <c r="Q291" s="52">
        <v>212421.2</v>
      </c>
      <c r="R291" s="25" t="str">
        <f>(Q291/Z291)</f>
        <v>0</v>
      </c>
      <c r="S291" s="52">
        <v>141614.32</v>
      </c>
      <c r="T291" s="52">
        <v>70807.41</v>
      </c>
      <c r="U291" s="52">
        <v>0</v>
      </c>
      <c r="V291" s="52">
        <v>0</v>
      </c>
      <c r="W291" s="52">
        <v>0</v>
      </c>
      <c r="X291" s="52" t="str">
        <f>SUM(Q291,S291,T291,U291,V291,W291)</f>
        <v>0</v>
      </c>
      <c r="Y291" s="52">
        <v>478090.74</v>
      </c>
      <c r="Z291" s="52">
        <v>902934.02</v>
      </c>
      <c r="AA291" s="7" t="s">
        <v>1929</v>
      </c>
      <c r="AB291" s="8"/>
    </row>
    <row r="292" spans="1:28" customHeight="1" ht="270">
      <c r="A292" s="7" t="s">
        <v>30</v>
      </c>
      <c r="B292" s="19" t="s">
        <v>40</v>
      </c>
      <c r="C292" s="20" t="s">
        <v>1930</v>
      </c>
      <c r="D292" s="30" t="s">
        <v>1930</v>
      </c>
      <c r="E292" s="20" t="s">
        <v>1931</v>
      </c>
      <c r="F292" s="21" t="s">
        <v>43</v>
      </c>
      <c r="G292" s="8" t="s">
        <v>34</v>
      </c>
      <c r="H292" s="19" t="s">
        <v>23</v>
      </c>
      <c r="I292" s="7" t="s">
        <v>1932</v>
      </c>
      <c r="J292" s="19" t="s">
        <v>1933</v>
      </c>
      <c r="K292" s="9" t="s">
        <v>1934</v>
      </c>
      <c r="L292" s="60" t="s">
        <v>1935</v>
      </c>
      <c r="M292" s="22">
        <v>39995</v>
      </c>
      <c r="N292" s="22">
        <v>40724</v>
      </c>
      <c r="O292" s="13">
        <v>42619</v>
      </c>
      <c r="P292" s="22">
        <v>40135</v>
      </c>
      <c r="Q292" s="52">
        <v>38679</v>
      </c>
      <c r="R292" s="25" t="str">
        <f>(Q292/Z292)</f>
        <v>0</v>
      </c>
      <c r="S292" s="52">
        <v>25786</v>
      </c>
      <c r="T292" s="52">
        <v>0</v>
      </c>
      <c r="U292" s="52">
        <v>0</v>
      </c>
      <c r="V292" s="52">
        <v>12893</v>
      </c>
      <c r="W292" s="52">
        <v>0</v>
      </c>
      <c r="X292" s="52" t="str">
        <f>SUM(Q292,S292,T292,U292,V292,W292)</f>
        <v>0</v>
      </c>
      <c r="Y292" s="52">
        <v>168698.92</v>
      </c>
      <c r="Z292" s="52">
        <v>246056.92</v>
      </c>
      <c r="AA292" s="7" t="s">
        <v>1936</v>
      </c>
      <c r="AB292" s="8"/>
    </row>
    <row r="293" spans="1:28" customHeight="1" ht="409.5">
      <c r="A293" s="18" t="s">
        <v>30</v>
      </c>
      <c r="B293" s="19" t="s">
        <v>40</v>
      </c>
      <c r="C293" s="20" t="s">
        <v>1937</v>
      </c>
      <c r="D293" s="30" t="s">
        <v>1938</v>
      </c>
      <c r="E293" s="20" t="s">
        <v>1939</v>
      </c>
      <c r="F293" s="21" t="s">
        <v>43</v>
      </c>
      <c r="G293" s="7" t="s">
        <v>34</v>
      </c>
      <c r="H293" s="19" t="s">
        <v>23</v>
      </c>
      <c r="I293" s="7" t="s">
        <v>1940</v>
      </c>
      <c r="J293" s="19" t="s">
        <v>1941</v>
      </c>
      <c r="K293" s="9" t="s">
        <v>1942</v>
      </c>
      <c r="L293" s="60" t="s">
        <v>1943</v>
      </c>
      <c r="M293" s="22">
        <v>39995</v>
      </c>
      <c r="N293" s="22">
        <v>40999</v>
      </c>
      <c r="O293" s="13">
        <v>42619</v>
      </c>
      <c r="P293" s="22">
        <v>40219</v>
      </c>
      <c r="Q293" s="52">
        <v>41530</v>
      </c>
      <c r="R293" s="25" t="str">
        <f>(Q293/Z293)</f>
        <v>0</v>
      </c>
      <c r="S293" s="52">
        <v>27687.33</v>
      </c>
      <c r="T293" s="52">
        <v>0</v>
      </c>
      <c r="U293" s="52">
        <v>0</v>
      </c>
      <c r="V293" s="52">
        <v>13843.67</v>
      </c>
      <c r="W293" s="52">
        <v>0</v>
      </c>
      <c r="X293" s="52" t="str">
        <f>SUM(Q293,S293,T293,U293,V293,W293)</f>
        <v>0</v>
      </c>
      <c r="Y293" s="52">
        <v>175189.38</v>
      </c>
      <c r="Z293" s="52">
        <v>258250.38</v>
      </c>
      <c r="AA293" s="7" t="s">
        <v>1944</v>
      </c>
      <c r="AB293" s="8"/>
    </row>
    <row r="294" spans="1:28" customHeight="1" ht="390">
      <c r="A294" s="7" t="s">
        <v>30</v>
      </c>
      <c r="B294" s="19" t="s">
        <v>40</v>
      </c>
      <c r="C294" s="20" t="s">
        <v>1945</v>
      </c>
      <c r="D294" s="20" t="s">
        <v>1945</v>
      </c>
      <c r="E294" s="20" t="s">
        <v>1946</v>
      </c>
      <c r="F294" s="21" t="s">
        <v>43</v>
      </c>
      <c r="G294" s="8" t="s">
        <v>34</v>
      </c>
      <c r="H294" s="19" t="s">
        <v>23</v>
      </c>
      <c r="I294" s="31" t="s">
        <v>1947</v>
      </c>
      <c r="J294" s="19" t="s">
        <v>757</v>
      </c>
      <c r="K294" s="8" t="s">
        <v>43</v>
      </c>
      <c r="L294" s="60" t="s">
        <v>1948</v>
      </c>
      <c r="M294" s="22">
        <v>40001</v>
      </c>
      <c r="N294" s="22">
        <v>41579</v>
      </c>
      <c r="O294" s="13">
        <v>42619</v>
      </c>
      <c r="P294" s="22">
        <v>40219</v>
      </c>
      <c r="Q294" s="52">
        <v>208274.16</v>
      </c>
      <c r="R294" s="25" t="str">
        <f>(Q294/Z294)</f>
        <v>0</v>
      </c>
      <c r="S294" s="52">
        <v>138849.78</v>
      </c>
      <c r="T294" s="52">
        <v>21403.54</v>
      </c>
      <c r="U294" s="52">
        <v>0</v>
      </c>
      <c r="V294" s="52">
        <v>48021.12</v>
      </c>
      <c r="W294" s="52">
        <v>0</v>
      </c>
      <c r="X294" s="52" t="str">
        <f>SUM(Q294,S294,T294,U294,V294,W294)</f>
        <v>0</v>
      </c>
      <c r="Y294" s="52">
        <v>480760.47</v>
      </c>
      <c r="Z294" s="52">
        <v>897308.2</v>
      </c>
      <c r="AA294" s="7" t="s">
        <v>1949</v>
      </c>
      <c r="AB294" s="8"/>
    </row>
    <row r="295" spans="1:28" customHeight="1" ht="409.5">
      <c r="A295" s="18" t="s">
        <v>30</v>
      </c>
      <c r="B295" s="19" t="s">
        <v>40</v>
      </c>
      <c r="C295" s="20" t="s">
        <v>1950</v>
      </c>
      <c r="D295" s="30" t="s">
        <v>1951</v>
      </c>
      <c r="E295" s="20" t="s">
        <v>1952</v>
      </c>
      <c r="F295" s="21" t="s">
        <v>43</v>
      </c>
      <c r="G295" s="7" t="s">
        <v>34</v>
      </c>
      <c r="H295" s="19" t="s">
        <v>21</v>
      </c>
      <c r="I295" s="7" t="s">
        <v>1953</v>
      </c>
      <c r="J295" s="19" t="s">
        <v>62</v>
      </c>
      <c r="K295" s="36" t="s">
        <v>1954</v>
      </c>
      <c r="L295" s="60" t="s">
        <v>1955</v>
      </c>
      <c r="M295" s="22">
        <v>40002</v>
      </c>
      <c r="N295" s="22">
        <v>40848</v>
      </c>
      <c r="O295" s="13">
        <v>42619</v>
      </c>
      <c r="P295" s="22">
        <v>40259</v>
      </c>
      <c r="Q295" s="52">
        <v>52282</v>
      </c>
      <c r="R295" s="25" t="str">
        <f>(Q295/Z295)</f>
        <v>0</v>
      </c>
      <c r="S295" s="52">
        <v>34854.67</v>
      </c>
      <c r="T295" s="52">
        <v>17427.33</v>
      </c>
      <c r="U295" s="52">
        <v>0</v>
      </c>
      <c r="V295" s="52">
        <v>0</v>
      </c>
      <c r="W295" s="52">
        <v>0</v>
      </c>
      <c r="X295" s="52" t="str">
        <f>SUM(Q295,S295,T295,U295,V295,W295)</f>
        <v>0</v>
      </c>
      <c r="Y295" s="52">
        <v>266667.15</v>
      </c>
      <c r="Z295" s="52">
        <v>371231.15</v>
      </c>
      <c r="AA295" s="7" t="s">
        <v>1956</v>
      </c>
      <c r="AB295" s="8"/>
    </row>
    <row r="296" spans="1:28" customHeight="1" ht="409.5">
      <c r="A296" s="7" t="s">
        <v>30</v>
      </c>
      <c r="B296" s="19" t="s">
        <v>40</v>
      </c>
      <c r="C296" s="20" t="s">
        <v>1957</v>
      </c>
      <c r="D296" s="30" t="s">
        <v>1957</v>
      </c>
      <c r="E296" s="20" t="s">
        <v>1958</v>
      </c>
      <c r="F296" s="21" t="s">
        <v>43</v>
      </c>
      <c r="G296" s="8" t="s">
        <v>34</v>
      </c>
      <c r="H296" s="19" t="s">
        <v>21</v>
      </c>
      <c r="I296" s="7" t="s">
        <v>1959</v>
      </c>
      <c r="J296" s="19" t="s">
        <v>899</v>
      </c>
      <c r="K296" s="9" t="s">
        <v>1960</v>
      </c>
      <c r="L296" s="60" t="s">
        <v>1961</v>
      </c>
      <c r="M296" s="22">
        <v>40003</v>
      </c>
      <c r="N296" s="22">
        <v>41029</v>
      </c>
      <c r="O296" s="13">
        <v>42619</v>
      </c>
      <c r="P296" s="22">
        <v>40310</v>
      </c>
      <c r="Q296" s="52">
        <v>249532</v>
      </c>
      <c r="R296" s="25" t="str">
        <f>(Q296/Z296)</f>
        <v>0</v>
      </c>
      <c r="S296" s="52">
        <v>166355</v>
      </c>
      <c r="T296" s="52">
        <v>41665.5</v>
      </c>
      <c r="U296" s="52">
        <v>0</v>
      </c>
      <c r="V296" s="52">
        <v>41513.5</v>
      </c>
      <c r="W296" s="52">
        <v>0</v>
      </c>
      <c r="X296" s="52" t="str">
        <f>SUM(Q296,S296,T296,U296,V296,W296)</f>
        <v>0</v>
      </c>
      <c r="Y296" s="52">
        <v>514521.69</v>
      </c>
      <c r="Z296" s="52">
        <v>1013588.73</v>
      </c>
      <c r="AA296" s="7" t="s">
        <v>1962</v>
      </c>
      <c r="AB296" s="8"/>
    </row>
    <row r="297" spans="1:28" customHeight="1" ht="210">
      <c r="A297" s="18" t="s">
        <v>30</v>
      </c>
      <c r="B297" s="19" t="s">
        <v>40</v>
      </c>
      <c r="C297" s="20" t="s">
        <v>1963</v>
      </c>
      <c r="D297" s="30" t="s">
        <v>1964</v>
      </c>
      <c r="E297" s="20" t="s">
        <v>1965</v>
      </c>
      <c r="F297" s="21" t="s">
        <v>43</v>
      </c>
      <c r="G297" s="7" t="s">
        <v>34</v>
      </c>
      <c r="H297" s="19" t="s">
        <v>21</v>
      </c>
      <c r="I297" s="7" t="s">
        <v>1966</v>
      </c>
      <c r="J297" s="19" t="s">
        <v>280</v>
      </c>
      <c r="K297" s="9" t="s">
        <v>1967</v>
      </c>
      <c r="L297" s="8" t="s">
        <v>1968</v>
      </c>
      <c r="M297" s="22">
        <v>39856</v>
      </c>
      <c r="N297" s="22">
        <v>40421</v>
      </c>
      <c r="O297" s="13">
        <v>42619</v>
      </c>
      <c r="P297" s="22"/>
      <c r="Q297" s="52">
        <v>9624</v>
      </c>
      <c r="R297" s="25" t="str">
        <f>(Q297/Z297)</f>
        <v>0</v>
      </c>
      <c r="S297" s="52">
        <v>6415.99</v>
      </c>
      <c r="T297" s="52">
        <v>3208.01</v>
      </c>
      <c r="U297" s="52">
        <v>0</v>
      </c>
      <c r="V297" s="52">
        <v>0</v>
      </c>
      <c r="W297" s="52">
        <v>0</v>
      </c>
      <c r="X297" s="52" t="str">
        <f>SUM(Q297,S297,T297,U297,V297,W297)</f>
        <v>0</v>
      </c>
      <c r="Y297" s="52">
        <v>19248</v>
      </c>
      <c r="Z297" s="52">
        <v>38496</v>
      </c>
      <c r="AA297" s="7" t="s">
        <v>1969</v>
      </c>
      <c r="AB297" s="8"/>
    </row>
    <row r="298" spans="1:28" customHeight="1" ht="405">
      <c r="A298" s="7" t="s">
        <v>30</v>
      </c>
      <c r="B298" s="19" t="s">
        <v>112</v>
      </c>
      <c r="C298" s="20" t="s">
        <v>1970</v>
      </c>
      <c r="D298" s="30" t="s">
        <v>1971</v>
      </c>
      <c r="E298" s="20" t="s">
        <v>1820</v>
      </c>
      <c r="F298" s="21" t="s">
        <v>43</v>
      </c>
      <c r="G298" s="8" t="s">
        <v>34</v>
      </c>
      <c r="H298" s="19" t="s">
        <v>23</v>
      </c>
      <c r="I298" s="7" t="s">
        <v>1821</v>
      </c>
      <c r="J298" s="19" t="s">
        <v>76</v>
      </c>
      <c r="K298" s="9" t="s">
        <v>1972</v>
      </c>
      <c r="L298" s="60" t="s">
        <v>1973</v>
      </c>
      <c r="M298" s="22">
        <v>40001</v>
      </c>
      <c r="N298" s="22">
        <v>41153</v>
      </c>
      <c r="O298" s="13">
        <v>42619</v>
      </c>
      <c r="P298" s="22">
        <v>40140</v>
      </c>
      <c r="Q298" s="52">
        <v>3337711.89</v>
      </c>
      <c r="R298" s="25" t="str">
        <f>(Q298/Z298)</f>
        <v>0</v>
      </c>
      <c r="S298" s="52">
        <v>0</v>
      </c>
      <c r="T298" s="52">
        <v>0</v>
      </c>
      <c r="U298" s="52">
        <v>0</v>
      </c>
      <c r="V298" s="52">
        <v>0</v>
      </c>
      <c r="W298" s="52">
        <v>5905294.77</v>
      </c>
      <c r="X298" s="52" t="str">
        <f>SUM(Q298,S298,T298,U298,V298,W298)</f>
        <v>0</v>
      </c>
      <c r="Y298" s="52">
        <v>0</v>
      </c>
      <c r="Z298" s="52">
        <v>8830751.08</v>
      </c>
      <c r="AA298" s="7" t="s">
        <v>1974</v>
      </c>
      <c r="AB298" s="8"/>
    </row>
    <row r="299" spans="1:28" customHeight="1" ht="409.5">
      <c r="A299" s="18" t="s">
        <v>30</v>
      </c>
      <c r="B299" s="19" t="s">
        <v>40</v>
      </c>
      <c r="C299" s="20" t="s">
        <v>1975</v>
      </c>
      <c r="D299" s="30" t="s">
        <v>1976</v>
      </c>
      <c r="E299" s="20" t="s">
        <v>1977</v>
      </c>
      <c r="F299" s="21" t="s">
        <v>43</v>
      </c>
      <c r="G299" s="7" t="s">
        <v>34</v>
      </c>
      <c r="H299" s="19" t="s">
        <v>21</v>
      </c>
      <c r="I299" s="7" t="s">
        <v>1978</v>
      </c>
      <c r="J299" s="19" t="s">
        <v>117</v>
      </c>
      <c r="K299" s="9" t="s">
        <v>1979</v>
      </c>
      <c r="L299" s="60" t="s">
        <v>1980</v>
      </c>
      <c r="M299" s="22">
        <v>39847</v>
      </c>
      <c r="N299" s="22">
        <v>41274</v>
      </c>
      <c r="O299" s="13">
        <v>42619</v>
      </c>
      <c r="P299" s="22">
        <v>40203</v>
      </c>
      <c r="Q299" s="52">
        <v>275599.25</v>
      </c>
      <c r="R299" s="25" t="str">
        <f>(Q299/Z299)</f>
        <v>0</v>
      </c>
      <c r="S299" s="52">
        <v>18398.04</v>
      </c>
      <c r="T299" s="52">
        <v>9198.96</v>
      </c>
      <c r="U299" s="52">
        <v>0</v>
      </c>
      <c r="V299" s="52">
        <v>0</v>
      </c>
      <c r="W299" s="52">
        <v>6727.68</v>
      </c>
      <c r="X299" s="52" t="str">
        <f>SUM(Q299,S299,T299,U299,V299,W299)</f>
        <v>0</v>
      </c>
      <c r="Y299" s="52">
        <v>379075.02</v>
      </c>
      <c r="Z299" s="52">
        <v>688998.88</v>
      </c>
      <c r="AA299" s="7" t="s">
        <v>1981</v>
      </c>
      <c r="AB299" s="8"/>
    </row>
    <row r="300" spans="1:28" customHeight="1" ht="330">
      <c r="A300" s="7" t="s">
        <v>30</v>
      </c>
      <c r="B300" s="19" t="s">
        <v>40</v>
      </c>
      <c r="C300" s="20" t="s">
        <v>1982</v>
      </c>
      <c r="D300" s="30" t="s">
        <v>1982</v>
      </c>
      <c r="E300" s="20" t="s">
        <v>429</v>
      </c>
      <c r="F300" s="21" t="s">
        <v>43</v>
      </c>
      <c r="G300" s="8" t="s">
        <v>34</v>
      </c>
      <c r="H300" s="19" t="s">
        <v>21</v>
      </c>
      <c r="I300" s="7" t="s">
        <v>430</v>
      </c>
      <c r="J300" s="19" t="s">
        <v>148</v>
      </c>
      <c r="K300" s="9" t="s">
        <v>431</v>
      </c>
      <c r="L300" s="60" t="s">
        <v>1983</v>
      </c>
      <c r="M300" s="22">
        <v>39934</v>
      </c>
      <c r="N300" s="22">
        <v>40953</v>
      </c>
      <c r="O300" s="13">
        <v>42619</v>
      </c>
      <c r="P300" s="22">
        <v>40189</v>
      </c>
      <c r="Q300" s="52">
        <v>129104.59</v>
      </c>
      <c r="R300" s="25" t="str">
        <f>(Q300/Z300)</f>
        <v>0</v>
      </c>
      <c r="S300" s="52">
        <v>129104.59</v>
      </c>
      <c r="T300" s="52">
        <v>0</v>
      </c>
      <c r="U300" s="52">
        <v>0</v>
      </c>
      <c r="V300" s="52">
        <v>0</v>
      </c>
      <c r="W300" s="52">
        <v>387314.2</v>
      </c>
      <c r="X300" s="52" t="str">
        <f>SUM(Q300,S300,T300,U300,V300,W300)</f>
        <v>0</v>
      </c>
      <c r="Y300" s="52">
        <v>0</v>
      </c>
      <c r="Z300" s="52">
        <v>645522.35</v>
      </c>
      <c r="AA300" s="7" t="s">
        <v>1984</v>
      </c>
      <c r="AB300" s="8"/>
    </row>
    <row r="301" spans="1:28" customHeight="1" ht="409.5">
      <c r="A301" s="18" t="s">
        <v>30</v>
      </c>
      <c r="B301" s="19" t="s">
        <v>40</v>
      </c>
      <c r="C301" s="30" t="s">
        <v>1985</v>
      </c>
      <c r="D301" s="30" t="s">
        <v>1986</v>
      </c>
      <c r="E301" s="20" t="s">
        <v>1987</v>
      </c>
      <c r="F301" s="21" t="s">
        <v>43</v>
      </c>
      <c r="G301" s="7" t="s">
        <v>34</v>
      </c>
      <c r="H301" s="19" t="s">
        <v>21</v>
      </c>
      <c r="I301" s="7" t="s">
        <v>1988</v>
      </c>
      <c r="J301" s="19" t="s">
        <v>1778</v>
      </c>
      <c r="K301" s="9" t="s">
        <v>1989</v>
      </c>
      <c r="L301" s="60" t="s">
        <v>1990</v>
      </c>
      <c r="M301" s="22">
        <v>40010</v>
      </c>
      <c r="N301" s="22">
        <v>40786</v>
      </c>
      <c r="O301" s="13">
        <v>42619</v>
      </c>
      <c r="P301" s="22"/>
      <c r="Q301" s="56">
        <v>24056</v>
      </c>
      <c r="R301" s="48" t="str">
        <f>(Q301/Z301)</f>
        <v>0</v>
      </c>
      <c r="S301" s="56">
        <v>16037.33</v>
      </c>
      <c r="T301" s="56">
        <v>8018.67</v>
      </c>
      <c r="U301" s="56">
        <v>0</v>
      </c>
      <c r="V301" s="56">
        <v>0</v>
      </c>
      <c r="W301" s="56">
        <v>0</v>
      </c>
      <c r="X301" s="56" t="str">
        <f>SUM(Q301,S301,T301,U301,V301,W301)</f>
        <v>0</v>
      </c>
      <c r="Y301" s="56">
        <v>94907.14</v>
      </c>
      <c r="Z301" s="57">
        <v>143019.14</v>
      </c>
      <c r="AA301" s="7" t="s">
        <v>1991</v>
      </c>
      <c r="AB301" s="8"/>
    </row>
    <row r="302" spans="1:28" customHeight="1" ht="409.5">
      <c r="A302" s="7" t="s">
        <v>30</v>
      </c>
      <c r="B302" s="19" t="s">
        <v>40</v>
      </c>
      <c r="C302" s="20" t="s">
        <v>1992</v>
      </c>
      <c r="D302" s="30" t="s">
        <v>1993</v>
      </c>
      <c r="E302" s="20" t="s">
        <v>1994</v>
      </c>
      <c r="F302" s="21" t="s">
        <v>43</v>
      </c>
      <c r="G302" s="8" t="s">
        <v>34</v>
      </c>
      <c r="H302" s="19" t="s">
        <v>23</v>
      </c>
      <c r="I302" s="7" t="s">
        <v>1995</v>
      </c>
      <c r="J302" s="19" t="s">
        <v>45</v>
      </c>
      <c r="K302" s="9" t="s">
        <v>43</v>
      </c>
      <c r="L302" s="60" t="s">
        <v>1996</v>
      </c>
      <c r="M302" s="22">
        <v>40010</v>
      </c>
      <c r="N302" s="22">
        <v>40831</v>
      </c>
      <c r="O302" s="13">
        <v>42619</v>
      </c>
      <c r="P302" s="22">
        <v>40444</v>
      </c>
      <c r="Q302" s="52">
        <v>109894.68</v>
      </c>
      <c r="R302" s="25" t="str">
        <f>(Q302/Z302)</f>
        <v>0</v>
      </c>
      <c r="S302" s="54">
        <v>73263.08</v>
      </c>
      <c r="T302" s="52">
        <v>0</v>
      </c>
      <c r="U302" s="52">
        <v>0</v>
      </c>
      <c r="V302" s="52">
        <v>36631.03</v>
      </c>
      <c r="W302" s="52">
        <v>0</v>
      </c>
      <c r="X302" s="52" t="str">
        <f>SUM(Q302,S302,T302,U302,V302,W302)</f>
        <v>0</v>
      </c>
      <c r="Y302" s="52">
        <v>408179.92</v>
      </c>
      <c r="Z302" s="52">
        <v>627968.46</v>
      </c>
      <c r="AA302" s="7" t="s">
        <v>1997</v>
      </c>
      <c r="AB302" s="8"/>
    </row>
    <row r="303" spans="1:28" customHeight="1" ht="180">
      <c r="A303" s="18" t="s">
        <v>30</v>
      </c>
      <c r="B303" s="19" t="s">
        <v>40</v>
      </c>
      <c r="C303" s="20" t="s">
        <v>1998</v>
      </c>
      <c r="D303" s="30" t="s">
        <v>1998</v>
      </c>
      <c r="E303" s="20" t="s">
        <v>1999</v>
      </c>
      <c r="F303" s="21" t="s">
        <v>43</v>
      </c>
      <c r="G303" s="7" t="s">
        <v>34</v>
      </c>
      <c r="H303" s="19" t="s">
        <v>21</v>
      </c>
      <c r="I303" s="7" t="s">
        <v>2000</v>
      </c>
      <c r="J303" s="19" t="s">
        <v>1136</v>
      </c>
      <c r="K303" s="9" t="s">
        <v>2001</v>
      </c>
      <c r="L303" s="8" t="s">
        <v>2002</v>
      </c>
      <c r="M303" s="22">
        <v>39647</v>
      </c>
      <c r="N303" s="22">
        <v>40725</v>
      </c>
      <c r="O303" s="13">
        <v>42619</v>
      </c>
      <c r="P303" s="22">
        <v>40125</v>
      </c>
      <c r="Q303" s="52">
        <v>52723.09</v>
      </c>
      <c r="R303" s="25" t="str">
        <f>(Q303/Z303)</f>
        <v>0</v>
      </c>
      <c r="S303" s="52">
        <v>35148.78</v>
      </c>
      <c r="T303" s="52">
        <v>17574.3</v>
      </c>
      <c r="U303" s="52">
        <v>0</v>
      </c>
      <c r="V303" s="52">
        <v>0</v>
      </c>
      <c r="W303" s="52">
        <v>0</v>
      </c>
      <c r="X303" s="52" t="str">
        <f>SUM(Q303,S303,T303,U303,V303,W303)</f>
        <v>0</v>
      </c>
      <c r="Y303" s="52">
        <v>195828.32</v>
      </c>
      <c r="Z303" s="52">
        <v>301273.92</v>
      </c>
      <c r="AA303" s="7" t="s">
        <v>2003</v>
      </c>
      <c r="AB303" s="8"/>
    </row>
    <row r="304" spans="1:28" customHeight="1" ht="409.5">
      <c r="A304" s="7" t="s">
        <v>30</v>
      </c>
      <c r="B304" s="19" t="s">
        <v>40</v>
      </c>
      <c r="C304" s="20" t="s">
        <v>2004</v>
      </c>
      <c r="D304" s="30" t="s">
        <v>2005</v>
      </c>
      <c r="E304" s="20" t="s">
        <v>2006</v>
      </c>
      <c r="F304" s="21" t="s">
        <v>43</v>
      </c>
      <c r="G304" s="8" t="s">
        <v>34</v>
      </c>
      <c r="H304" s="19" t="s">
        <v>21</v>
      </c>
      <c r="I304" s="7" t="s">
        <v>2007</v>
      </c>
      <c r="J304" s="19" t="s">
        <v>148</v>
      </c>
      <c r="K304" s="9" t="s">
        <v>2008</v>
      </c>
      <c r="L304" s="60" t="s">
        <v>2009</v>
      </c>
      <c r="M304" s="22">
        <v>39650</v>
      </c>
      <c r="N304" s="22">
        <v>40999</v>
      </c>
      <c r="O304" s="13">
        <v>42619</v>
      </c>
      <c r="P304" s="22">
        <v>40259</v>
      </c>
      <c r="Q304" s="52">
        <v>210780.49</v>
      </c>
      <c r="R304" s="25" t="str">
        <f>(Q304/Z304)</f>
        <v>0</v>
      </c>
      <c r="S304" s="52">
        <v>281739.87</v>
      </c>
      <c r="T304" s="52">
        <v>140520.41</v>
      </c>
      <c r="U304" s="52">
        <v>0</v>
      </c>
      <c r="V304" s="52">
        <v>349.67</v>
      </c>
      <c r="W304" s="52">
        <v>0</v>
      </c>
      <c r="X304" s="52" t="str">
        <f>SUM(Q304,S304,T304,U304,V304,W304)</f>
        <v>0</v>
      </c>
      <c r="Y304" s="52">
        <v>1066690.96</v>
      </c>
      <c r="Z304" s="52">
        <v>1911908.95</v>
      </c>
      <c r="AA304" s="7" t="s">
        <v>2010</v>
      </c>
      <c r="AB304" s="8"/>
    </row>
    <row r="305" spans="1:28" customHeight="1" ht="409.5">
      <c r="A305" s="18" t="s">
        <v>30</v>
      </c>
      <c r="B305" s="19" t="s">
        <v>40</v>
      </c>
      <c r="C305" s="20" t="s">
        <v>2011</v>
      </c>
      <c r="D305" s="30" t="s">
        <v>2012</v>
      </c>
      <c r="E305" s="20" t="s">
        <v>2013</v>
      </c>
      <c r="F305" s="21" t="s">
        <v>43</v>
      </c>
      <c r="G305" s="7" t="s">
        <v>34</v>
      </c>
      <c r="H305" s="19" t="s">
        <v>21</v>
      </c>
      <c r="I305" s="7" t="s">
        <v>2014</v>
      </c>
      <c r="J305" s="19" t="s">
        <v>148</v>
      </c>
      <c r="K305" s="9" t="s">
        <v>2015</v>
      </c>
      <c r="L305" s="60" t="s">
        <v>2016</v>
      </c>
      <c r="M305" s="22">
        <v>39799</v>
      </c>
      <c r="N305" s="22">
        <v>40299</v>
      </c>
      <c r="O305" s="13">
        <v>42619</v>
      </c>
      <c r="P305" s="22">
        <v>40184</v>
      </c>
      <c r="Q305" s="52">
        <v>12500</v>
      </c>
      <c r="R305" s="25" t="str">
        <f>(Q305/Z305)</f>
        <v>0</v>
      </c>
      <c r="S305" s="52">
        <v>8333.33</v>
      </c>
      <c r="T305" s="52">
        <v>4166.67</v>
      </c>
      <c r="U305" s="52">
        <v>0</v>
      </c>
      <c r="V305" s="52">
        <v>0</v>
      </c>
      <c r="W305" s="52">
        <v>0</v>
      </c>
      <c r="X305" s="52" t="str">
        <f>SUM(Q305,S305,T305,U305,V305,W305)</f>
        <v>0</v>
      </c>
      <c r="Y305" s="52">
        <v>75805.72</v>
      </c>
      <c r="Z305" s="52">
        <v>100805.74</v>
      </c>
      <c r="AA305" s="7" t="s">
        <v>2017</v>
      </c>
      <c r="AB305" s="8"/>
    </row>
    <row r="306" spans="1:28" customHeight="1" ht="409.5">
      <c r="A306" s="7" t="s">
        <v>30</v>
      </c>
      <c r="B306" s="19" t="s">
        <v>40</v>
      </c>
      <c r="C306" s="20" t="s">
        <v>2018</v>
      </c>
      <c r="D306" s="30" t="s">
        <v>2019</v>
      </c>
      <c r="E306" s="20" t="s">
        <v>2020</v>
      </c>
      <c r="F306" s="21" t="s">
        <v>43</v>
      </c>
      <c r="G306" s="8" t="s">
        <v>34</v>
      </c>
      <c r="H306" s="19" t="s">
        <v>21</v>
      </c>
      <c r="I306" s="7" t="s">
        <v>2021</v>
      </c>
      <c r="J306" s="19" t="s">
        <v>148</v>
      </c>
      <c r="K306" s="9" t="s">
        <v>2022</v>
      </c>
      <c r="L306" s="60" t="s">
        <v>2023</v>
      </c>
      <c r="M306" s="22">
        <v>40009</v>
      </c>
      <c r="N306" s="22">
        <v>40633</v>
      </c>
      <c r="O306" s="13">
        <v>42619</v>
      </c>
      <c r="P306" s="22">
        <v>40219</v>
      </c>
      <c r="Q306" s="52">
        <v>47630</v>
      </c>
      <c r="R306" s="25" t="str">
        <f>(Q306/Z306)</f>
        <v>0</v>
      </c>
      <c r="S306" s="52">
        <v>31753.33</v>
      </c>
      <c r="T306" s="52">
        <v>15876.67</v>
      </c>
      <c r="U306" s="52">
        <v>0</v>
      </c>
      <c r="V306" s="52">
        <v>0</v>
      </c>
      <c r="W306" s="52">
        <v>0</v>
      </c>
      <c r="X306" s="52" t="str">
        <f>SUM(Q306,S306,T306,U306,V306,W306)</f>
        <v>0</v>
      </c>
      <c r="Y306" s="52">
        <v>188092.23</v>
      </c>
      <c r="Z306" s="52">
        <v>283352.23</v>
      </c>
      <c r="AA306" s="7" t="s">
        <v>2024</v>
      </c>
      <c r="AB306" s="8"/>
    </row>
    <row r="307" spans="1:28" customHeight="1" ht="409.5">
      <c r="A307" s="18" t="s">
        <v>30</v>
      </c>
      <c r="B307" s="19" t="s">
        <v>40</v>
      </c>
      <c r="C307" s="20" t="s">
        <v>2025</v>
      </c>
      <c r="D307" s="30" t="s">
        <v>2026</v>
      </c>
      <c r="E307" s="20" t="s">
        <v>2027</v>
      </c>
      <c r="F307" s="21" t="s">
        <v>43</v>
      </c>
      <c r="G307" s="7" t="s">
        <v>34</v>
      </c>
      <c r="H307" s="19" t="s">
        <v>21</v>
      </c>
      <c r="I307" s="7" t="s">
        <v>2028</v>
      </c>
      <c r="J307" s="19" t="s">
        <v>1136</v>
      </c>
      <c r="K307" s="9" t="s">
        <v>43</v>
      </c>
      <c r="L307" s="60" t="s">
        <v>2029</v>
      </c>
      <c r="M307" s="22">
        <v>40016</v>
      </c>
      <c r="N307" s="22">
        <v>40298</v>
      </c>
      <c r="O307" s="13">
        <v>42619</v>
      </c>
      <c r="P307" s="22">
        <v>40225</v>
      </c>
      <c r="Q307" s="26">
        <v>0</v>
      </c>
      <c r="R307" s="25" t="str">
        <f>(Q307/Z307)</f>
        <v>0</v>
      </c>
      <c r="S307" s="26">
        <v>0</v>
      </c>
      <c r="T307" s="26">
        <v>0</v>
      </c>
      <c r="U307" s="26">
        <v>0</v>
      </c>
      <c r="V307" s="26">
        <v>0</v>
      </c>
      <c r="W307" s="26">
        <v>0</v>
      </c>
      <c r="X307" s="26" t="str">
        <f>SUM(Q307,S307,T307,U307,V307,W307)</f>
        <v>0</v>
      </c>
      <c r="Y307" s="26">
        <v>0</v>
      </c>
      <c r="Z307" s="26">
        <v>0</v>
      </c>
      <c r="AA307" s="7" t="s">
        <v>2030</v>
      </c>
      <c r="AB307" s="8"/>
    </row>
    <row r="308" spans="1:28" customHeight="1" ht="255">
      <c r="A308" s="7" t="s">
        <v>30</v>
      </c>
      <c r="B308" s="19" t="s">
        <v>40</v>
      </c>
      <c r="C308" s="20" t="s">
        <v>2031</v>
      </c>
      <c r="D308" s="30" t="s">
        <v>2032</v>
      </c>
      <c r="E308" s="20" t="s">
        <v>2033</v>
      </c>
      <c r="F308" s="21" t="s">
        <v>43</v>
      </c>
      <c r="G308" s="8" t="s">
        <v>34</v>
      </c>
      <c r="H308" s="19" t="s">
        <v>21</v>
      </c>
      <c r="I308" s="7" t="s">
        <v>2034</v>
      </c>
      <c r="J308" s="19" t="s">
        <v>2035</v>
      </c>
      <c r="K308" s="9" t="s">
        <v>2036</v>
      </c>
      <c r="L308" s="60" t="s">
        <v>2037</v>
      </c>
      <c r="M308" s="22">
        <v>39995</v>
      </c>
      <c r="N308" s="22">
        <v>40268</v>
      </c>
      <c r="O308" s="13">
        <v>42619</v>
      </c>
      <c r="P308" s="22">
        <v>40219</v>
      </c>
      <c r="Q308" s="52">
        <v>920</v>
      </c>
      <c r="R308" s="25" t="str">
        <f>(Q308/Z308)</f>
        <v>0</v>
      </c>
      <c r="S308" s="52">
        <v>613.64</v>
      </c>
      <c r="T308" s="52">
        <v>306.82</v>
      </c>
      <c r="U308" s="52">
        <v>0</v>
      </c>
      <c r="V308" s="52">
        <v>0</v>
      </c>
      <c r="W308" s="52">
        <v>0</v>
      </c>
      <c r="X308" s="52" t="str">
        <f>SUM(Q308,S308,T308,U308,V308,W308)</f>
        <v>0</v>
      </c>
      <c r="Y308" s="52">
        <v>1841.4</v>
      </c>
      <c r="Z308" s="52">
        <v>3681.86</v>
      </c>
      <c r="AA308" s="7" t="s">
        <v>2038</v>
      </c>
      <c r="AB308" s="8"/>
    </row>
    <row r="309" spans="1:28" customHeight="1" ht="409.5">
      <c r="A309" s="18" t="s">
        <v>30</v>
      </c>
      <c r="B309" s="19" t="s">
        <v>40</v>
      </c>
      <c r="C309" s="20" t="s">
        <v>2039</v>
      </c>
      <c r="D309" s="30" t="s">
        <v>2040</v>
      </c>
      <c r="E309" s="20" t="s">
        <v>2041</v>
      </c>
      <c r="F309" s="21" t="s">
        <v>43</v>
      </c>
      <c r="G309" s="7" t="s">
        <v>34</v>
      </c>
      <c r="H309" s="19" t="s">
        <v>21</v>
      </c>
      <c r="I309" s="7" t="s">
        <v>2042</v>
      </c>
      <c r="J309" s="19" t="s">
        <v>2043</v>
      </c>
      <c r="K309" s="9" t="s">
        <v>2044</v>
      </c>
      <c r="L309" s="60" t="s">
        <v>2045</v>
      </c>
      <c r="M309" s="22">
        <v>40021</v>
      </c>
      <c r="N309" s="22">
        <v>40724</v>
      </c>
      <c r="O309" s="13">
        <v>42619</v>
      </c>
      <c r="P309" s="22">
        <v>40210</v>
      </c>
      <c r="Q309" s="52">
        <v>64010</v>
      </c>
      <c r="R309" s="25" t="str">
        <f>(Q309/Z309)</f>
        <v>0</v>
      </c>
      <c r="S309" s="52">
        <v>42673</v>
      </c>
      <c r="T309" s="52">
        <v>21337</v>
      </c>
      <c r="U309" s="52">
        <v>0</v>
      </c>
      <c r="V309" s="52">
        <v>0</v>
      </c>
      <c r="W309" s="52">
        <v>0</v>
      </c>
      <c r="X309" s="52" t="str">
        <f>SUM(Q309,S309,T309,U309,V309,W309)</f>
        <v>0</v>
      </c>
      <c r="Y309" s="52">
        <v>138509.93</v>
      </c>
      <c r="Z309" s="52">
        <v>266529.93</v>
      </c>
      <c r="AA309" s="7" t="s">
        <v>2046</v>
      </c>
      <c r="AB309" s="8"/>
    </row>
    <row r="310" spans="1:28" customHeight="1" ht="409.5">
      <c r="A310" s="7" t="s">
        <v>30</v>
      </c>
      <c r="B310" s="19" t="s">
        <v>40</v>
      </c>
      <c r="C310" s="20" t="s">
        <v>2047</v>
      </c>
      <c r="D310" s="30" t="s">
        <v>2048</v>
      </c>
      <c r="E310" s="20" t="s">
        <v>1504</v>
      </c>
      <c r="F310" s="21" t="s">
        <v>43</v>
      </c>
      <c r="G310" s="8" t="s">
        <v>34</v>
      </c>
      <c r="H310" s="19" t="s">
        <v>21</v>
      </c>
      <c r="I310" s="7" t="s">
        <v>1505</v>
      </c>
      <c r="J310" s="19" t="s">
        <v>273</v>
      </c>
      <c r="K310" s="8" t="s">
        <v>1506</v>
      </c>
      <c r="L310" s="60" t="s">
        <v>2049</v>
      </c>
      <c r="M310" s="22">
        <v>40021</v>
      </c>
      <c r="N310" s="22">
        <v>41090</v>
      </c>
      <c r="O310" s="13">
        <v>42619</v>
      </c>
      <c r="P310" s="22">
        <v>40295</v>
      </c>
      <c r="Q310" s="52">
        <v>81958.41</v>
      </c>
      <c r="R310" s="25" t="str">
        <f>(Q310/Z310)</f>
        <v>0</v>
      </c>
      <c r="S310" s="52">
        <v>54639.26</v>
      </c>
      <c r="T310" s="52">
        <v>27319.82</v>
      </c>
      <c r="U310" s="52">
        <v>0</v>
      </c>
      <c r="V310" s="52">
        <v>0</v>
      </c>
      <c r="W310" s="52">
        <v>0</v>
      </c>
      <c r="X310" s="52" t="str">
        <f>SUM(Q310,S310,T310,U310,V310,W310)</f>
        <v>0</v>
      </c>
      <c r="Y310" s="52">
        <v>163917.58</v>
      </c>
      <c r="Z310" s="52">
        <v>327833.91</v>
      </c>
      <c r="AA310" s="7" t="s">
        <v>2050</v>
      </c>
      <c r="AB310" s="8"/>
    </row>
    <row r="311" spans="1:28" customHeight="1" ht="409.5">
      <c r="A311" s="18" t="s">
        <v>30</v>
      </c>
      <c r="B311" s="19" t="s">
        <v>40</v>
      </c>
      <c r="C311" s="20" t="s">
        <v>1667</v>
      </c>
      <c r="D311" s="30" t="s">
        <v>1668</v>
      </c>
      <c r="E311" s="20" t="s">
        <v>2051</v>
      </c>
      <c r="F311" s="21" t="s">
        <v>43</v>
      </c>
      <c r="G311" s="7" t="s">
        <v>34</v>
      </c>
      <c r="H311" s="19" t="s">
        <v>23</v>
      </c>
      <c r="I311" s="7" t="s">
        <v>2052</v>
      </c>
      <c r="J311" s="19" t="s">
        <v>155</v>
      </c>
      <c r="K311" s="36" t="s">
        <v>2053</v>
      </c>
      <c r="L311" s="60" t="s">
        <v>2054</v>
      </c>
      <c r="M311" s="22">
        <v>40023</v>
      </c>
      <c r="N311" s="22">
        <v>40421</v>
      </c>
      <c r="O311" s="13">
        <v>42619</v>
      </c>
      <c r="P311" s="22">
        <v>40185</v>
      </c>
      <c r="Q311" s="52">
        <v>1250</v>
      </c>
      <c r="R311" s="25" t="str">
        <f>(Q311/Z311)</f>
        <v>0</v>
      </c>
      <c r="S311" s="52">
        <v>833.33</v>
      </c>
      <c r="T311" s="52">
        <v>0</v>
      </c>
      <c r="U311" s="52">
        <v>0</v>
      </c>
      <c r="V311" s="52">
        <v>416.67</v>
      </c>
      <c r="W311" s="52">
        <v>0</v>
      </c>
      <c r="X311" s="52" t="str">
        <f>SUM(Q311,S311,T311,U311,V311,W311)</f>
        <v>0</v>
      </c>
      <c r="Y311" s="52">
        <v>4450.9</v>
      </c>
      <c r="Z311" s="52">
        <v>6950.9</v>
      </c>
      <c r="AA311" s="7" t="s">
        <v>2055</v>
      </c>
      <c r="AB311" s="8"/>
    </row>
    <row r="312" spans="1:28" customHeight="1" ht="409.5">
      <c r="A312" s="7" t="s">
        <v>30</v>
      </c>
      <c r="B312" s="19" t="s">
        <v>40</v>
      </c>
      <c r="C312" s="20" t="s">
        <v>2056</v>
      </c>
      <c r="D312" s="30" t="s">
        <v>2057</v>
      </c>
      <c r="E312" s="20" t="s">
        <v>2058</v>
      </c>
      <c r="F312" s="21" t="s">
        <v>43</v>
      </c>
      <c r="G312" s="8" t="s">
        <v>34</v>
      </c>
      <c r="H312" s="19" t="s">
        <v>21</v>
      </c>
      <c r="I312" s="7" t="s">
        <v>2059</v>
      </c>
      <c r="J312" s="19" t="s">
        <v>55</v>
      </c>
      <c r="K312" s="9" t="s">
        <v>2060</v>
      </c>
      <c r="L312" s="60" t="s">
        <v>2061</v>
      </c>
      <c r="M312" s="22">
        <v>40024</v>
      </c>
      <c r="N312" s="22">
        <v>40390</v>
      </c>
      <c r="O312" s="13">
        <v>42619</v>
      </c>
      <c r="P312" s="22">
        <v>40184</v>
      </c>
      <c r="Q312" s="52">
        <v>10000</v>
      </c>
      <c r="R312" s="25" t="str">
        <f>(Q312/Z312)</f>
        <v>0</v>
      </c>
      <c r="S312" s="52">
        <v>6666.67</v>
      </c>
      <c r="T312" s="52">
        <v>3333.33</v>
      </c>
      <c r="U312" s="52">
        <v>0</v>
      </c>
      <c r="V312" s="52">
        <v>0</v>
      </c>
      <c r="W312" s="52">
        <v>0</v>
      </c>
      <c r="X312" s="52" t="str">
        <f>SUM(Q312,S312,T312,U312,V312,W312)</f>
        <v>0</v>
      </c>
      <c r="Y312" s="52">
        <v>25000</v>
      </c>
      <c r="Z312" s="52">
        <v>45000</v>
      </c>
      <c r="AA312" s="7" t="s">
        <v>2062</v>
      </c>
      <c r="AB312" s="8"/>
    </row>
    <row r="313" spans="1:28" customHeight="1" ht="409.5">
      <c r="A313" s="18" t="s">
        <v>30</v>
      </c>
      <c r="B313" s="19" t="s">
        <v>40</v>
      </c>
      <c r="C313" s="20" t="s">
        <v>2063</v>
      </c>
      <c r="D313" s="20" t="s">
        <v>2063</v>
      </c>
      <c r="E313" s="20" t="s">
        <v>2064</v>
      </c>
      <c r="F313" s="21" t="s">
        <v>43</v>
      </c>
      <c r="G313" s="7" t="s">
        <v>34</v>
      </c>
      <c r="H313" s="19" t="s">
        <v>23</v>
      </c>
      <c r="I313" s="31" t="s">
        <v>2065</v>
      </c>
      <c r="J313" s="19" t="s">
        <v>1933</v>
      </c>
      <c r="K313" s="9" t="s">
        <v>2066</v>
      </c>
      <c r="L313" s="60" t="s">
        <v>2067</v>
      </c>
      <c r="M313" s="22">
        <v>40024</v>
      </c>
      <c r="N313" s="22">
        <v>41455</v>
      </c>
      <c r="O313" s="13">
        <v>42619</v>
      </c>
      <c r="P313" s="22">
        <v>40525</v>
      </c>
      <c r="Q313" s="52">
        <v>8500.93</v>
      </c>
      <c r="R313" s="25" t="str">
        <f>(Q313/Z313)</f>
        <v>0</v>
      </c>
      <c r="S313" s="52">
        <v>5667.27</v>
      </c>
      <c r="T313" s="52">
        <v>0</v>
      </c>
      <c r="U313" s="52">
        <v>0</v>
      </c>
      <c r="V313" s="52">
        <v>2833.63</v>
      </c>
      <c r="W313" s="52">
        <v>0</v>
      </c>
      <c r="X313" s="52" t="str">
        <f>SUM(Q313,S313,T313,U313,V313,W313)</f>
        <v>0</v>
      </c>
      <c r="Y313" s="52">
        <v>31574.82</v>
      </c>
      <c r="Z313" s="52">
        <v>48576.62</v>
      </c>
      <c r="AA313" s="7" t="s">
        <v>2068</v>
      </c>
      <c r="AB313" s="8"/>
    </row>
    <row r="314" spans="1:28" customHeight="1" ht="409.5">
      <c r="A314" s="7" t="s">
        <v>30</v>
      </c>
      <c r="B314" s="19" t="s">
        <v>40</v>
      </c>
      <c r="C314" s="20" t="s">
        <v>2069</v>
      </c>
      <c r="D314" s="30" t="s">
        <v>2070</v>
      </c>
      <c r="E314" s="20" t="s">
        <v>2071</v>
      </c>
      <c r="F314" s="21" t="s">
        <v>43</v>
      </c>
      <c r="G314" s="8" t="s">
        <v>34</v>
      </c>
      <c r="H314" s="19" t="s">
        <v>22</v>
      </c>
      <c r="I314" s="7" t="s">
        <v>2072</v>
      </c>
      <c r="J314" s="19" t="s">
        <v>2073</v>
      </c>
      <c r="K314" s="9" t="s">
        <v>2074</v>
      </c>
      <c r="L314" s="60" t="s">
        <v>2075</v>
      </c>
      <c r="M314" s="22">
        <v>40057</v>
      </c>
      <c r="N314" s="22">
        <v>40967</v>
      </c>
      <c r="O314" s="13">
        <v>42619</v>
      </c>
      <c r="P314" s="22"/>
      <c r="Q314" s="52">
        <v>154966.45</v>
      </c>
      <c r="R314" s="25" t="str">
        <f>(Q314/Z314)</f>
        <v>0</v>
      </c>
      <c r="S314" s="52">
        <v>103310.67</v>
      </c>
      <c r="T314" s="52">
        <v>13557.91</v>
      </c>
      <c r="U314" s="52">
        <v>38097.62</v>
      </c>
      <c r="V314" s="52">
        <v>0</v>
      </c>
      <c r="W314" s="52">
        <v>0</v>
      </c>
      <c r="X314" s="52" t="str">
        <f>SUM(Q314,S314,T314,U314,V314,W314)</f>
        <v>0</v>
      </c>
      <c r="Y314" s="52">
        <v>724973.77</v>
      </c>
      <c r="Z314" s="52">
        <v>1034905.7</v>
      </c>
      <c r="AA314" s="7" t="s">
        <v>2076</v>
      </c>
      <c r="AB314" s="8"/>
    </row>
    <row r="315" spans="1:28" customHeight="1" ht="210">
      <c r="A315" s="18" t="s">
        <v>30</v>
      </c>
      <c r="B315" s="19" t="s">
        <v>85</v>
      </c>
      <c r="C315" s="20" t="s">
        <v>2077</v>
      </c>
      <c r="D315" s="30" t="s">
        <v>2078</v>
      </c>
      <c r="E315" s="20" t="s">
        <v>2079</v>
      </c>
      <c r="F315" s="21" t="s">
        <v>43</v>
      </c>
      <c r="G315" s="7" t="s">
        <v>34</v>
      </c>
      <c r="H315" s="19" t="s">
        <v>22</v>
      </c>
      <c r="I315" s="7" t="s">
        <v>2080</v>
      </c>
      <c r="J315" s="19" t="s">
        <v>2081</v>
      </c>
      <c r="K315" s="9" t="s">
        <v>2082</v>
      </c>
      <c r="L315" s="8" t="s">
        <v>2083</v>
      </c>
      <c r="M315" s="22">
        <v>39920</v>
      </c>
      <c r="N315" s="22">
        <v>41091</v>
      </c>
      <c r="O315" s="13">
        <v>42619</v>
      </c>
      <c r="P315" s="22">
        <v>40067</v>
      </c>
      <c r="Q315" s="52">
        <v>125679.03</v>
      </c>
      <c r="R315" s="25" t="str">
        <f>(Q315/Z315)</f>
        <v>0</v>
      </c>
      <c r="S315" s="52">
        <v>0</v>
      </c>
      <c r="T315" s="52">
        <v>0</v>
      </c>
      <c r="U315" s="52">
        <v>9999.94</v>
      </c>
      <c r="V315" s="52">
        <v>0</v>
      </c>
      <c r="W315" s="52">
        <v>186576.04</v>
      </c>
      <c r="X315" s="52" t="str">
        <f>SUM(Q315,S315,T315,U315,V315,W315)</f>
        <v>0</v>
      </c>
      <c r="Y315" s="52">
        <v>0</v>
      </c>
      <c r="Z315" s="52">
        <v>322255</v>
      </c>
      <c r="AA315" s="7" t="s">
        <v>2084</v>
      </c>
      <c r="AB315" s="8"/>
    </row>
    <row r="316" spans="1:28" customHeight="1" ht="409.5">
      <c r="A316" s="7" t="s">
        <v>30</v>
      </c>
      <c r="B316" s="19" t="s">
        <v>40</v>
      </c>
      <c r="C316" s="20" t="s">
        <v>2085</v>
      </c>
      <c r="D316" s="30" t="s">
        <v>2086</v>
      </c>
      <c r="E316" s="20" t="s">
        <v>2087</v>
      </c>
      <c r="F316" s="21" t="s">
        <v>43</v>
      </c>
      <c r="G316" s="8" t="s">
        <v>34</v>
      </c>
      <c r="H316" s="19" t="s">
        <v>23</v>
      </c>
      <c r="I316" s="7" t="s">
        <v>2088</v>
      </c>
      <c r="J316" s="19" t="s">
        <v>757</v>
      </c>
      <c r="K316" s="9" t="s">
        <v>2089</v>
      </c>
      <c r="L316" s="60" t="s">
        <v>2090</v>
      </c>
      <c r="M316" s="22">
        <v>40148</v>
      </c>
      <c r="N316" s="22">
        <v>41791</v>
      </c>
      <c r="O316" s="13">
        <v>42619</v>
      </c>
      <c r="P316" s="22">
        <v>40344</v>
      </c>
      <c r="Q316" s="52">
        <v>867337.88</v>
      </c>
      <c r="R316" s="25" t="str">
        <f>(Q316/Z316)</f>
        <v>0</v>
      </c>
      <c r="S316" s="52">
        <v>460585.66</v>
      </c>
      <c r="T316" s="52">
        <v>0</v>
      </c>
      <c r="U316" s="52">
        <v>0</v>
      </c>
      <c r="V316" s="52">
        <v>230293.59</v>
      </c>
      <c r="W316" s="52">
        <v>39877.45</v>
      </c>
      <c r="X316" s="52" t="str">
        <f>SUM(Q316,S316,T316,U316,V316,W316)</f>
        <v>0</v>
      </c>
      <c r="Y316" s="52">
        <v>570249.63</v>
      </c>
      <c r="Z316" s="52">
        <v>2168342.99</v>
      </c>
      <c r="AA316" s="7" t="s">
        <v>2091</v>
      </c>
      <c r="AB316" s="8"/>
    </row>
    <row r="317" spans="1:28" customHeight="1" ht="409.5">
      <c r="A317" s="18" t="s">
        <v>30</v>
      </c>
      <c r="B317" s="19" t="s">
        <v>40</v>
      </c>
      <c r="C317" s="20" t="s">
        <v>2092</v>
      </c>
      <c r="D317" s="30" t="s">
        <v>2093</v>
      </c>
      <c r="E317" s="20" t="s">
        <v>2094</v>
      </c>
      <c r="F317" s="21" t="s">
        <v>43</v>
      </c>
      <c r="G317" s="7" t="s">
        <v>34</v>
      </c>
      <c r="H317" s="19" t="s">
        <v>21</v>
      </c>
      <c r="I317" s="7" t="s">
        <v>2095</v>
      </c>
      <c r="J317" s="19" t="s">
        <v>148</v>
      </c>
      <c r="K317" s="9" t="s">
        <v>43</v>
      </c>
      <c r="L317" s="60" t="s">
        <v>2096</v>
      </c>
      <c r="M317" s="22">
        <v>40028</v>
      </c>
      <c r="N317" s="22">
        <v>40451</v>
      </c>
      <c r="O317" s="13">
        <v>42619</v>
      </c>
      <c r="P317" s="22">
        <v>40221</v>
      </c>
      <c r="Q317" s="52">
        <v>56821</v>
      </c>
      <c r="R317" s="25" t="str">
        <f>(Q317/Z317)</f>
        <v>0</v>
      </c>
      <c r="S317" s="52">
        <v>37880.67</v>
      </c>
      <c r="T317" s="52">
        <v>18940.33</v>
      </c>
      <c r="U317" s="52">
        <v>0</v>
      </c>
      <c r="V317" s="52">
        <v>0</v>
      </c>
      <c r="W317" s="52">
        <v>0</v>
      </c>
      <c r="X317" s="52" t="str">
        <f>SUM(Q317,S317,T317,U317,V317,W317)</f>
        <v>0</v>
      </c>
      <c r="Y317" s="52">
        <v>241338.27</v>
      </c>
      <c r="Z317" s="52">
        <v>354980.27</v>
      </c>
      <c r="AA317" s="7" t="s">
        <v>2097</v>
      </c>
      <c r="AB317" s="8"/>
    </row>
    <row r="318" spans="1:28" customHeight="1" ht="409.5">
      <c r="A318" s="7" t="s">
        <v>30</v>
      </c>
      <c r="B318" s="19" t="s">
        <v>40</v>
      </c>
      <c r="C318" s="20" t="s">
        <v>2098</v>
      </c>
      <c r="D318" s="20" t="s">
        <v>2098</v>
      </c>
      <c r="E318" s="20" t="s">
        <v>2099</v>
      </c>
      <c r="F318" s="21" t="s">
        <v>43</v>
      </c>
      <c r="G318" s="8" t="s">
        <v>34</v>
      </c>
      <c r="H318" s="19" t="s">
        <v>23</v>
      </c>
      <c r="I318" s="7" t="s">
        <v>2100</v>
      </c>
      <c r="J318" s="19" t="s">
        <v>600</v>
      </c>
      <c r="K318" s="9" t="s">
        <v>2101</v>
      </c>
      <c r="L318" s="60" t="s">
        <v>2102</v>
      </c>
      <c r="M318" s="22">
        <v>40035</v>
      </c>
      <c r="N318" s="22">
        <v>41455</v>
      </c>
      <c r="O318" s="13">
        <v>42619</v>
      </c>
      <c r="P318" s="22">
        <v>40135</v>
      </c>
      <c r="Q318" s="52">
        <v>34911.47</v>
      </c>
      <c r="R318" s="25" t="str">
        <f>(Q318/Z318)</f>
        <v>0</v>
      </c>
      <c r="S318" s="52">
        <v>23274.28</v>
      </c>
      <c r="T318" s="52">
        <v>0</v>
      </c>
      <c r="U318" s="52">
        <v>0</v>
      </c>
      <c r="V318" s="52">
        <v>11637.12</v>
      </c>
      <c r="W318" s="52">
        <v>0</v>
      </c>
      <c r="X318" s="52" t="str">
        <f>SUM(Q318,S318,T318,U318,V318,W318)</f>
        <v>0</v>
      </c>
      <c r="Y318" s="52">
        <v>129671.01</v>
      </c>
      <c r="Z318" s="52">
        <v>199493.83</v>
      </c>
      <c r="AA318" s="7" t="s">
        <v>2103</v>
      </c>
      <c r="AB318" s="8"/>
    </row>
    <row r="319" spans="1:28" customHeight="1" ht="330">
      <c r="A319" s="18" t="s">
        <v>30</v>
      </c>
      <c r="B319" s="19" t="s">
        <v>40</v>
      </c>
      <c r="C319" s="20" t="s">
        <v>2104</v>
      </c>
      <c r="D319" s="30" t="s">
        <v>2105</v>
      </c>
      <c r="E319" s="20" t="s">
        <v>693</v>
      </c>
      <c r="F319" s="21" t="s">
        <v>43</v>
      </c>
      <c r="G319" s="7" t="s">
        <v>34</v>
      </c>
      <c r="H319" s="19" t="s">
        <v>21</v>
      </c>
      <c r="I319" s="7" t="s">
        <v>694</v>
      </c>
      <c r="J319" s="19" t="s">
        <v>695</v>
      </c>
      <c r="K319" s="9" t="s">
        <v>696</v>
      </c>
      <c r="L319" s="60" t="s">
        <v>2106</v>
      </c>
      <c r="M319" s="22">
        <v>40035</v>
      </c>
      <c r="N319" s="22">
        <v>41698</v>
      </c>
      <c r="O319" s="13">
        <v>42619</v>
      </c>
      <c r="P319" s="22">
        <v>40281</v>
      </c>
      <c r="Q319" s="52">
        <v>245850.85</v>
      </c>
      <c r="R319" s="25" t="str">
        <f>(Q319/Z319)</f>
        <v>0</v>
      </c>
      <c r="S319" s="52">
        <v>163900.46</v>
      </c>
      <c r="T319" s="52">
        <v>81950.36</v>
      </c>
      <c r="U319" s="52">
        <v>0</v>
      </c>
      <c r="V319" s="52">
        <v>0</v>
      </c>
      <c r="W319" s="52">
        <v>0</v>
      </c>
      <c r="X319" s="52" t="str">
        <f>SUM(Q319,S319,T319,U319,V319,W319)</f>
        <v>0</v>
      </c>
      <c r="Y319" s="52">
        <v>874295.8</v>
      </c>
      <c r="Z319" s="52">
        <v>1365997.44</v>
      </c>
      <c r="AA319" s="7" t="s">
        <v>2107</v>
      </c>
      <c r="AB319" s="8"/>
    </row>
    <row r="320" spans="1:28" customHeight="1" ht="405">
      <c r="A320" s="7" t="s">
        <v>30</v>
      </c>
      <c r="B320" s="19" t="s">
        <v>40</v>
      </c>
      <c r="C320" s="20" t="s">
        <v>2108</v>
      </c>
      <c r="D320" s="30" t="s">
        <v>2109</v>
      </c>
      <c r="E320" s="20" t="s">
        <v>2110</v>
      </c>
      <c r="F320" s="21" t="s">
        <v>43</v>
      </c>
      <c r="G320" s="8" t="s">
        <v>34</v>
      </c>
      <c r="H320" s="19" t="s">
        <v>22</v>
      </c>
      <c r="I320" s="7" t="s">
        <v>2111</v>
      </c>
      <c r="J320" s="19" t="s">
        <v>2112</v>
      </c>
      <c r="K320" s="9" t="s">
        <v>2113</v>
      </c>
      <c r="L320" s="60" t="s">
        <v>2114</v>
      </c>
      <c r="M320" s="22">
        <v>40037</v>
      </c>
      <c r="N320" s="22">
        <v>40908</v>
      </c>
      <c r="O320" s="13">
        <v>42619</v>
      </c>
      <c r="P320" s="22">
        <v>40294</v>
      </c>
      <c r="Q320" s="52">
        <v>219220.85</v>
      </c>
      <c r="R320" s="25" t="str">
        <f>(Q320/Z320)</f>
        <v>0</v>
      </c>
      <c r="S320" s="52">
        <v>146148.14</v>
      </c>
      <c r="T320" s="52">
        <v>0</v>
      </c>
      <c r="U320" s="52">
        <v>73074.5</v>
      </c>
      <c r="V320" s="52">
        <v>0</v>
      </c>
      <c r="W320" s="52">
        <v>0</v>
      </c>
      <c r="X320" s="52" t="str">
        <f>SUM(Q320,S320,T320,U320,V320,W320)</f>
        <v>0</v>
      </c>
      <c r="Y320" s="52">
        <v>464191.41</v>
      </c>
      <c r="Z320" s="52">
        <v>902634.9</v>
      </c>
      <c r="AA320" s="7" t="s">
        <v>2115</v>
      </c>
      <c r="AB320" s="8"/>
    </row>
    <row r="321" spans="1:28" customHeight="1" ht="409.5">
      <c r="A321" s="18" t="s">
        <v>30</v>
      </c>
      <c r="B321" s="19" t="s">
        <v>40</v>
      </c>
      <c r="C321" s="20" t="s">
        <v>2116</v>
      </c>
      <c r="D321" s="20" t="s">
        <v>2116</v>
      </c>
      <c r="E321" s="20" t="s">
        <v>2117</v>
      </c>
      <c r="F321" s="21" t="s">
        <v>43</v>
      </c>
      <c r="G321" s="7" t="s">
        <v>34</v>
      </c>
      <c r="H321" s="19" t="s">
        <v>22</v>
      </c>
      <c r="I321" s="7" t="s">
        <v>2118</v>
      </c>
      <c r="J321" s="19" t="s">
        <v>1844</v>
      </c>
      <c r="K321" s="9" t="s">
        <v>2119</v>
      </c>
      <c r="L321" s="60" t="s">
        <v>2120</v>
      </c>
      <c r="M321" s="22">
        <v>40037</v>
      </c>
      <c r="N321" s="22">
        <v>40939</v>
      </c>
      <c r="O321" s="13">
        <v>42619</v>
      </c>
      <c r="P321" s="22">
        <v>40295</v>
      </c>
      <c r="Q321" s="52">
        <v>56692</v>
      </c>
      <c r="R321" s="25" t="str">
        <f>(Q321/Z321)</f>
        <v>0</v>
      </c>
      <c r="S321" s="52">
        <v>37795.33</v>
      </c>
      <c r="T321" s="52">
        <v>0</v>
      </c>
      <c r="U321" s="52">
        <v>18897.67</v>
      </c>
      <c r="V321" s="52">
        <v>0</v>
      </c>
      <c r="W321" s="52">
        <v>0</v>
      </c>
      <c r="X321" s="52" t="str">
        <f>SUM(Q321,S321,T321,U321,V321,W321)</f>
        <v>0</v>
      </c>
      <c r="Y321" s="52">
        <v>212498.86</v>
      </c>
      <c r="Z321" s="52">
        <v>325883.86</v>
      </c>
      <c r="AA321" s="7" t="s">
        <v>2121</v>
      </c>
      <c r="AB321" s="8"/>
    </row>
    <row r="322" spans="1:28" customHeight="1" ht="409.5">
      <c r="A322" s="7" t="s">
        <v>30</v>
      </c>
      <c r="B322" s="19" t="s">
        <v>40</v>
      </c>
      <c r="C322" s="30" t="s">
        <v>2122</v>
      </c>
      <c r="D322" s="30" t="s">
        <v>2123</v>
      </c>
      <c r="E322" s="20" t="s">
        <v>2124</v>
      </c>
      <c r="F322" s="21" t="s">
        <v>43</v>
      </c>
      <c r="G322" s="8" t="s">
        <v>34</v>
      </c>
      <c r="H322" s="19" t="s">
        <v>21</v>
      </c>
      <c r="I322" s="7" t="s">
        <v>2125</v>
      </c>
      <c r="J322" s="19" t="s">
        <v>451</v>
      </c>
      <c r="K322" s="9" t="s">
        <v>2126</v>
      </c>
      <c r="L322" s="60" t="s">
        <v>2127</v>
      </c>
      <c r="M322" s="22">
        <v>40042</v>
      </c>
      <c r="N322" s="22">
        <v>40268</v>
      </c>
      <c r="O322" s="13">
        <v>42619</v>
      </c>
      <c r="P322" s="22">
        <v>40203</v>
      </c>
      <c r="Q322" s="52">
        <v>12500</v>
      </c>
      <c r="R322" s="25" t="str">
        <f>(Q322/Z322)</f>
        <v>0</v>
      </c>
      <c r="S322" s="52">
        <v>8333.33</v>
      </c>
      <c r="T322" s="52">
        <v>4166.67</v>
      </c>
      <c r="U322" s="52">
        <v>0</v>
      </c>
      <c r="V322" s="52">
        <v>0</v>
      </c>
      <c r="W322" s="52">
        <v>0</v>
      </c>
      <c r="X322" s="52" t="str">
        <f>SUM(Q322,S322,T322,U322,V322,W322)</f>
        <v>0</v>
      </c>
      <c r="Y322" s="52">
        <v>63940</v>
      </c>
      <c r="Z322" s="52">
        <v>88940</v>
      </c>
      <c r="AA322" s="7" t="s">
        <v>2128</v>
      </c>
      <c r="AB322" s="8"/>
    </row>
    <row r="323" spans="1:28" customHeight="1" ht="409.5">
      <c r="A323" s="18" t="s">
        <v>30</v>
      </c>
      <c r="B323" s="19" t="s">
        <v>40</v>
      </c>
      <c r="C323" s="20" t="s">
        <v>2129</v>
      </c>
      <c r="D323" s="30" t="s">
        <v>2130</v>
      </c>
      <c r="E323" s="20" t="s">
        <v>2131</v>
      </c>
      <c r="F323" s="21" t="s">
        <v>43</v>
      </c>
      <c r="G323" s="7" t="s">
        <v>34</v>
      </c>
      <c r="H323" s="19" t="s">
        <v>21</v>
      </c>
      <c r="I323" s="7" t="s">
        <v>2132</v>
      </c>
      <c r="J323" s="19" t="s">
        <v>1705</v>
      </c>
      <c r="K323" s="9" t="s">
        <v>2133</v>
      </c>
      <c r="L323" s="60" t="s">
        <v>2134</v>
      </c>
      <c r="M323" s="22">
        <v>40046</v>
      </c>
      <c r="N323" s="22">
        <v>40633</v>
      </c>
      <c r="O323" s="13">
        <v>42619</v>
      </c>
      <c r="P323" s="22">
        <v>40374</v>
      </c>
      <c r="Q323" s="26">
        <v>0</v>
      </c>
      <c r="R323" s="25" t="str">
        <f>(Q323/Z323)</f>
        <v>0</v>
      </c>
      <c r="S323" s="26">
        <v>0</v>
      </c>
      <c r="T323" s="26">
        <v>0</v>
      </c>
      <c r="U323" s="26">
        <v>0</v>
      </c>
      <c r="V323" s="26">
        <v>0</v>
      </c>
      <c r="W323" s="26">
        <v>0</v>
      </c>
      <c r="X323" s="26" t="str">
        <f>SUM(Q323,S323,T323,U323,V323,W323)</f>
        <v>0</v>
      </c>
      <c r="Y323" s="26">
        <v>0</v>
      </c>
      <c r="Z323" s="26">
        <v>0</v>
      </c>
      <c r="AA323" s="7" t="s">
        <v>2135</v>
      </c>
      <c r="AB323" s="8"/>
    </row>
    <row r="324" spans="1:28" customHeight="1" ht="409.5">
      <c r="A324" s="7" t="s">
        <v>30</v>
      </c>
      <c r="B324" s="19" t="s">
        <v>40</v>
      </c>
      <c r="C324" s="20" t="s">
        <v>2136</v>
      </c>
      <c r="D324" s="20" t="s">
        <v>2136</v>
      </c>
      <c r="E324" s="20" t="s">
        <v>2137</v>
      </c>
      <c r="F324" s="21" t="s">
        <v>43</v>
      </c>
      <c r="G324" s="8" t="s">
        <v>34</v>
      </c>
      <c r="H324" s="19" t="s">
        <v>21</v>
      </c>
      <c r="I324" s="7" t="s">
        <v>2138</v>
      </c>
      <c r="J324" s="19" t="s">
        <v>55</v>
      </c>
      <c r="K324" s="9" t="s">
        <v>2139</v>
      </c>
      <c r="L324" s="60" t="s">
        <v>2140</v>
      </c>
      <c r="M324" s="22">
        <v>40035</v>
      </c>
      <c r="N324" s="22">
        <v>40817</v>
      </c>
      <c r="O324" s="13">
        <v>42619</v>
      </c>
      <c r="P324" s="22">
        <v>40309</v>
      </c>
      <c r="Q324" s="52">
        <v>15000</v>
      </c>
      <c r="R324" s="25" t="str">
        <f>(Q324/Z324)</f>
        <v>0</v>
      </c>
      <c r="S324" s="52">
        <v>10000</v>
      </c>
      <c r="T324" s="52">
        <v>5000</v>
      </c>
      <c r="U324" s="52">
        <v>0</v>
      </c>
      <c r="V324" s="52">
        <v>0</v>
      </c>
      <c r="W324" s="52">
        <v>0</v>
      </c>
      <c r="X324" s="52" t="str">
        <f>SUM(Q324,S324,T324,U324,V324,W324)</f>
        <v>0</v>
      </c>
      <c r="Y324" s="52">
        <v>123187.65</v>
      </c>
      <c r="Z324" s="52">
        <v>153187.6</v>
      </c>
      <c r="AA324" s="7" t="s">
        <v>2141</v>
      </c>
      <c r="AB324" s="8"/>
    </row>
    <row r="325" spans="1:28" customHeight="1" ht="409.5">
      <c r="A325" s="18" t="s">
        <v>30</v>
      </c>
      <c r="B325" s="19" t="s">
        <v>40</v>
      </c>
      <c r="C325" s="20" t="s">
        <v>2142</v>
      </c>
      <c r="D325" s="20" t="s">
        <v>2142</v>
      </c>
      <c r="E325" s="20" t="s">
        <v>2143</v>
      </c>
      <c r="F325" s="21" t="s">
        <v>43</v>
      </c>
      <c r="G325" s="7" t="s">
        <v>34</v>
      </c>
      <c r="H325" s="19" t="s">
        <v>23</v>
      </c>
      <c r="I325" s="7" t="s">
        <v>2144</v>
      </c>
      <c r="J325" s="19" t="s">
        <v>2145</v>
      </c>
      <c r="K325" s="9" t="s">
        <v>43</v>
      </c>
      <c r="L325" s="60" t="s">
        <v>2146</v>
      </c>
      <c r="M325" s="22">
        <v>40056</v>
      </c>
      <c r="N325" s="22">
        <v>40602</v>
      </c>
      <c r="O325" s="13">
        <v>42619</v>
      </c>
      <c r="P325" s="22">
        <v>40427</v>
      </c>
      <c r="Q325" s="26">
        <v>0</v>
      </c>
      <c r="R325" s="25" t="str">
        <f>(Q325/Z325)</f>
        <v>0</v>
      </c>
      <c r="S325" s="26">
        <v>0</v>
      </c>
      <c r="T325" s="26">
        <v>0</v>
      </c>
      <c r="U325" s="26">
        <v>0</v>
      </c>
      <c r="V325" s="26">
        <v>0</v>
      </c>
      <c r="W325" s="26">
        <v>0</v>
      </c>
      <c r="X325" s="26">
        <v>0</v>
      </c>
      <c r="Y325" s="26">
        <v>0</v>
      </c>
      <c r="Z325" s="26">
        <v>0</v>
      </c>
      <c r="AA325" s="7" t="s">
        <v>2147</v>
      </c>
      <c r="AB325" s="8"/>
    </row>
    <row r="326" spans="1:28" customHeight="1" ht="120">
      <c r="A326" s="7" t="s">
        <v>30</v>
      </c>
      <c r="B326" s="19" t="s">
        <v>40</v>
      </c>
      <c r="C326" s="20" t="s">
        <v>2148</v>
      </c>
      <c r="D326" s="20" t="s">
        <v>2148</v>
      </c>
      <c r="E326" s="20" t="s">
        <v>2149</v>
      </c>
      <c r="F326" s="21" t="s">
        <v>43</v>
      </c>
      <c r="G326" s="8" t="s">
        <v>34</v>
      </c>
      <c r="H326" s="19" t="s">
        <v>23</v>
      </c>
      <c r="I326" s="31" t="s">
        <v>2150</v>
      </c>
      <c r="J326" s="32" t="s">
        <v>45</v>
      </c>
      <c r="K326" s="33" t="s">
        <v>43</v>
      </c>
      <c r="L326" s="69" t="s">
        <v>2151</v>
      </c>
      <c r="M326" s="67">
        <v>39814</v>
      </c>
      <c r="N326" s="67">
        <v>41913</v>
      </c>
      <c r="O326" s="68">
        <v>42619</v>
      </c>
      <c r="P326" s="67">
        <v>40379</v>
      </c>
      <c r="Q326" s="52">
        <v>2948527.24</v>
      </c>
      <c r="R326" s="25" t="str">
        <f>(Q326/Z326)</f>
        <v>0</v>
      </c>
      <c r="S326" s="52">
        <v>623070.6</v>
      </c>
      <c r="T326" s="52">
        <v>0</v>
      </c>
      <c r="U326" s="52">
        <v>0</v>
      </c>
      <c r="V326" s="52">
        <v>311535.26</v>
      </c>
      <c r="W326" s="52">
        <v>908223.51</v>
      </c>
      <c r="X326" s="52" t="str">
        <f>SUM(Q326,S326,T326,U326,V326,W326)</f>
        <v>0</v>
      </c>
      <c r="Y326" s="52">
        <v>8915092.87</v>
      </c>
      <c r="Z326" s="52">
        <v>8229966.96</v>
      </c>
      <c r="AA326" s="7" t="s">
        <v>2152</v>
      </c>
      <c r="AB326" s="8"/>
    </row>
    <row r="327" spans="1:28" customHeight="1" ht="409.5">
      <c r="A327" s="18" t="s">
        <v>30</v>
      </c>
      <c r="B327" s="19" t="s">
        <v>40</v>
      </c>
      <c r="C327" s="30" t="s">
        <v>2153</v>
      </c>
      <c r="D327" s="20" t="s">
        <v>2153</v>
      </c>
      <c r="E327" s="20" t="s">
        <v>2154</v>
      </c>
      <c r="F327" s="21" t="s">
        <v>43</v>
      </c>
      <c r="G327" s="7" t="s">
        <v>34</v>
      </c>
      <c r="H327" s="19" t="s">
        <v>21</v>
      </c>
      <c r="I327" s="34" t="s">
        <v>2155</v>
      </c>
      <c r="J327" s="35" t="s">
        <v>1136</v>
      </c>
      <c r="K327" s="36" t="s">
        <v>43</v>
      </c>
      <c r="L327" s="60" t="s">
        <v>2156</v>
      </c>
      <c r="M327" s="22">
        <v>40035</v>
      </c>
      <c r="N327" s="22">
        <v>40269</v>
      </c>
      <c r="O327" s="13">
        <v>42619</v>
      </c>
      <c r="P327" s="22">
        <v>40219</v>
      </c>
      <c r="Q327" s="52">
        <v>10000</v>
      </c>
      <c r="R327" s="25" t="str">
        <f>(Q327/Z327)</f>
        <v>0</v>
      </c>
      <c r="S327" s="52">
        <v>6666.67</v>
      </c>
      <c r="T327" s="52">
        <v>3333.33</v>
      </c>
      <c r="U327" s="52">
        <v>0</v>
      </c>
      <c r="V327" s="52">
        <v>0</v>
      </c>
      <c r="W327" s="52">
        <v>0</v>
      </c>
      <c r="X327" s="52" t="str">
        <f>SUM(Q327,S327,T327,U327,V327,W327)</f>
        <v>0</v>
      </c>
      <c r="Y327" s="52">
        <v>25095</v>
      </c>
      <c r="Z327" s="52">
        <v>45095</v>
      </c>
      <c r="AA327" s="7" t="s">
        <v>2157</v>
      </c>
      <c r="AB327" s="8"/>
    </row>
    <row r="328" spans="1:28" customHeight="1" ht="409.5">
      <c r="A328" s="7" t="s">
        <v>30</v>
      </c>
      <c r="B328" s="19" t="s">
        <v>40</v>
      </c>
      <c r="C328" s="20" t="s">
        <v>2158</v>
      </c>
      <c r="D328" s="30" t="s">
        <v>2159</v>
      </c>
      <c r="E328" s="20" t="s">
        <v>2160</v>
      </c>
      <c r="F328" s="21" t="s">
        <v>43</v>
      </c>
      <c r="G328" s="8" t="s">
        <v>34</v>
      </c>
      <c r="H328" s="19" t="s">
        <v>21</v>
      </c>
      <c r="I328" s="31" t="s">
        <v>2161</v>
      </c>
      <c r="J328" s="19" t="s">
        <v>536</v>
      </c>
      <c r="K328" s="9" t="s">
        <v>43</v>
      </c>
      <c r="L328" s="60" t="s">
        <v>2162</v>
      </c>
      <c r="M328" s="22">
        <v>40039</v>
      </c>
      <c r="N328" s="22">
        <v>40268</v>
      </c>
      <c r="O328" s="13">
        <v>42619</v>
      </c>
      <c r="P328" s="22">
        <v>40185</v>
      </c>
      <c r="Q328" s="52">
        <v>4375</v>
      </c>
      <c r="R328" s="25" t="str">
        <f>(Q328/Z328)</f>
        <v>0</v>
      </c>
      <c r="S328" s="52">
        <v>2916.67</v>
      </c>
      <c r="T328" s="52">
        <v>1458.33</v>
      </c>
      <c r="U328" s="52">
        <v>0</v>
      </c>
      <c r="V328" s="52">
        <v>0</v>
      </c>
      <c r="W328" s="52">
        <v>0</v>
      </c>
      <c r="X328" s="52" t="str">
        <f>SUM(Q328,S328,T328,U328,V328,W328)</f>
        <v>0</v>
      </c>
      <c r="Y328" s="52">
        <v>9176.15</v>
      </c>
      <c r="Z328" s="52">
        <v>17926.15</v>
      </c>
      <c r="AA328" s="7" t="s">
        <v>2163</v>
      </c>
      <c r="AB328" s="8"/>
    </row>
    <row r="329" spans="1:28" customHeight="1" ht="409.5">
      <c r="A329" s="18" t="s">
        <v>30</v>
      </c>
      <c r="B329" s="19" t="s">
        <v>40</v>
      </c>
      <c r="C329" s="30" t="s">
        <v>2164</v>
      </c>
      <c r="D329" s="30" t="s">
        <v>2165</v>
      </c>
      <c r="E329" s="20" t="s">
        <v>647</v>
      </c>
      <c r="F329" s="21" t="s">
        <v>43</v>
      </c>
      <c r="G329" s="7" t="s">
        <v>34</v>
      </c>
      <c r="H329" s="19" t="s">
        <v>23</v>
      </c>
      <c r="I329" s="7" t="s">
        <v>648</v>
      </c>
      <c r="J329" s="19" t="s">
        <v>649</v>
      </c>
      <c r="K329" s="9" t="s">
        <v>650</v>
      </c>
      <c r="L329" s="60" t="s">
        <v>2166</v>
      </c>
      <c r="M329" s="22">
        <v>40037</v>
      </c>
      <c r="N329" s="22">
        <v>40329</v>
      </c>
      <c r="O329" s="13">
        <v>42619</v>
      </c>
      <c r="P329" s="22">
        <v>40219</v>
      </c>
      <c r="Q329" s="26">
        <v>0</v>
      </c>
      <c r="R329" s="25" t="str">
        <f>(Q329/Z329)</f>
        <v>0</v>
      </c>
      <c r="S329" s="26">
        <v>0</v>
      </c>
      <c r="T329" s="26">
        <v>0</v>
      </c>
      <c r="U329" s="26">
        <v>0</v>
      </c>
      <c r="V329" s="26">
        <v>0</v>
      </c>
      <c r="W329" s="26">
        <v>0</v>
      </c>
      <c r="X329" s="26" t="str">
        <f>SUM(Q329,S329,T329,U329,V329,W329)</f>
        <v>0</v>
      </c>
      <c r="Y329" s="26">
        <v>0</v>
      </c>
      <c r="Z329" s="26">
        <v>0</v>
      </c>
      <c r="AA329" s="7" t="s">
        <v>2167</v>
      </c>
      <c r="AB329" s="8"/>
    </row>
    <row r="330" spans="1:28" customHeight="1" ht="409.5">
      <c r="A330" s="7" t="s">
        <v>30</v>
      </c>
      <c r="B330" s="19" t="s">
        <v>40</v>
      </c>
      <c r="C330" s="20" t="s">
        <v>2168</v>
      </c>
      <c r="D330" s="30" t="s">
        <v>2169</v>
      </c>
      <c r="E330" s="20" t="s">
        <v>2170</v>
      </c>
      <c r="F330" s="21" t="s">
        <v>43</v>
      </c>
      <c r="G330" s="8" t="s">
        <v>34</v>
      </c>
      <c r="H330" s="19" t="s">
        <v>21</v>
      </c>
      <c r="I330" s="7" t="s">
        <v>2171</v>
      </c>
      <c r="J330" s="19" t="s">
        <v>260</v>
      </c>
      <c r="K330" s="9" t="s">
        <v>2172</v>
      </c>
      <c r="L330" s="60" t="s">
        <v>2166</v>
      </c>
      <c r="M330" s="22">
        <v>40070</v>
      </c>
      <c r="N330" s="22">
        <v>40252</v>
      </c>
      <c r="O330" s="13">
        <v>42619</v>
      </c>
      <c r="P330" s="22">
        <v>40219</v>
      </c>
      <c r="Q330" s="52">
        <v>1056.25</v>
      </c>
      <c r="R330" s="25" t="str">
        <f>(Q330/Z330)</f>
        <v>0</v>
      </c>
      <c r="S330" s="52">
        <v>704.17</v>
      </c>
      <c r="T330" s="52">
        <v>352.08</v>
      </c>
      <c r="U330" s="52">
        <v>0</v>
      </c>
      <c r="V330" s="52">
        <v>0</v>
      </c>
      <c r="W330" s="52">
        <v>0</v>
      </c>
      <c r="X330" s="52" t="str">
        <f>SUM(Q330,S330,T330,U330,V330,W330)</f>
        <v>0</v>
      </c>
      <c r="Y330" s="52">
        <v>2112.5</v>
      </c>
      <c r="Z330" s="52">
        <v>4225</v>
      </c>
      <c r="AA330" s="7" t="s">
        <v>2173</v>
      </c>
      <c r="AB330" s="8"/>
    </row>
    <row r="331" spans="1:28" customHeight="1" ht="409.5">
      <c r="A331" s="18" t="s">
        <v>30</v>
      </c>
      <c r="B331" s="19" t="s">
        <v>40</v>
      </c>
      <c r="C331" s="20" t="s">
        <v>2174</v>
      </c>
      <c r="D331" s="30" t="s">
        <v>2175</v>
      </c>
      <c r="E331" s="20" t="s">
        <v>2176</v>
      </c>
      <c r="F331" s="21" t="s">
        <v>43</v>
      </c>
      <c r="G331" s="7" t="s">
        <v>34</v>
      </c>
      <c r="H331" s="19" t="s">
        <v>21</v>
      </c>
      <c r="I331" s="7" t="s">
        <v>2177</v>
      </c>
      <c r="J331" s="19" t="s">
        <v>1705</v>
      </c>
      <c r="K331" s="9" t="s">
        <v>2178</v>
      </c>
      <c r="L331" s="60" t="s">
        <v>2179</v>
      </c>
      <c r="M331" s="22">
        <v>40051</v>
      </c>
      <c r="N331" s="22">
        <v>40359</v>
      </c>
      <c r="O331" s="13">
        <v>42619</v>
      </c>
      <c r="P331" s="22"/>
      <c r="Q331" s="52">
        <v>10000</v>
      </c>
      <c r="R331" s="25" t="str">
        <f>(Q331/Z331)</f>
        <v>0</v>
      </c>
      <c r="S331" s="52">
        <v>6666.67</v>
      </c>
      <c r="T331" s="52">
        <v>3333.33</v>
      </c>
      <c r="U331" s="52">
        <v>0</v>
      </c>
      <c r="V331" s="52">
        <v>0</v>
      </c>
      <c r="W331" s="52">
        <v>0</v>
      </c>
      <c r="X331" s="52" t="str">
        <f>SUM(Q331,S331,T331,U331,V331,W331)</f>
        <v>0</v>
      </c>
      <c r="Y331" s="52">
        <v>25558.88</v>
      </c>
      <c r="Z331" s="52">
        <v>45558.88</v>
      </c>
      <c r="AA331" s="7" t="s">
        <v>2180</v>
      </c>
      <c r="AB331" s="8"/>
    </row>
    <row r="332" spans="1:28" customHeight="1" ht="409.5">
      <c r="A332" s="7" t="s">
        <v>30</v>
      </c>
      <c r="B332" s="19" t="s">
        <v>40</v>
      </c>
      <c r="C332" s="20" t="s">
        <v>2181</v>
      </c>
      <c r="D332" s="30" t="s">
        <v>2182</v>
      </c>
      <c r="E332" s="20" t="s">
        <v>2183</v>
      </c>
      <c r="F332" s="21" t="s">
        <v>43</v>
      </c>
      <c r="G332" s="8" t="s">
        <v>34</v>
      </c>
      <c r="H332" s="19" t="s">
        <v>21</v>
      </c>
      <c r="I332" s="7" t="s">
        <v>2184</v>
      </c>
      <c r="J332" s="19" t="s">
        <v>1705</v>
      </c>
      <c r="K332" s="9" t="s">
        <v>2178</v>
      </c>
      <c r="L332" s="60" t="s">
        <v>2185</v>
      </c>
      <c r="M332" s="22">
        <v>40051</v>
      </c>
      <c r="N332" s="22">
        <v>40359</v>
      </c>
      <c r="O332" s="13">
        <v>42619</v>
      </c>
      <c r="P332" s="22"/>
      <c r="Q332" s="52">
        <v>10000</v>
      </c>
      <c r="R332" s="25" t="str">
        <f>(Q332/Z332)</f>
        <v>0</v>
      </c>
      <c r="S332" s="52">
        <v>6666.67</v>
      </c>
      <c r="T332" s="52">
        <v>3333.33</v>
      </c>
      <c r="U332" s="52">
        <v>0</v>
      </c>
      <c r="V332" s="52">
        <v>0</v>
      </c>
      <c r="W332" s="52">
        <v>0</v>
      </c>
      <c r="X332" s="52" t="str">
        <f>SUM(Q332,S332,T332,U332,V332,W332)</f>
        <v>0</v>
      </c>
      <c r="Y332" s="52">
        <v>21262.87</v>
      </c>
      <c r="Z332" s="52">
        <v>42375.24</v>
      </c>
      <c r="AA332" s="7" t="s">
        <v>2186</v>
      </c>
      <c r="AB332" s="8"/>
    </row>
    <row r="333" spans="1:28" customHeight="1" ht="210">
      <c r="A333" s="18" t="s">
        <v>30</v>
      </c>
      <c r="B333" s="19" t="s">
        <v>85</v>
      </c>
      <c r="C333" s="20" t="s">
        <v>2187</v>
      </c>
      <c r="D333" s="30" t="s">
        <v>2188</v>
      </c>
      <c r="E333" s="20" t="s">
        <v>2189</v>
      </c>
      <c r="F333" s="21" t="s">
        <v>43</v>
      </c>
      <c r="G333" s="7" t="s">
        <v>34</v>
      </c>
      <c r="H333" s="19" t="s">
        <v>23</v>
      </c>
      <c r="I333" s="7" t="s">
        <v>2190</v>
      </c>
      <c r="J333" s="19" t="s">
        <v>1100</v>
      </c>
      <c r="K333" s="9" t="s">
        <v>2191</v>
      </c>
      <c r="L333" s="8" t="s">
        <v>2192</v>
      </c>
      <c r="M333" s="22">
        <v>40396</v>
      </c>
      <c r="N333" s="22">
        <v>42309</v>
      </c>
      <c r="O333" s="13">
        <v>42619</v>
      </c>
      <c r="P333" s="22">
        <v>40617</v>
      </c>
      <c r="Q333" s="26">
        <v>0</v>
      </c>
      <c r="R333" s="25">
        <v>0</v>
      </c>
      <c r="S333" s="26">
        <v>0</v>
      </c>
      <c r="T333" s="26">
        <v>0</v>
      </c>
      <c r="U333" s="26">
        <v>0</v>
      </c>
      <c r="V333" s="26">
        <v>0</v>
      </c>
      <c r="W333" s="26">
        <v>0</v>
      </c>
      <c r="X333" s="26" t="str">
        <f>SUM(Q333,S333,T333,U333,V333,W333)</f>
        <v>0</v>
      </c>
      <c r="Y333" s="26">
        <v>0</v>
      </c>
      <c r="Z333" s="26">
        <v>0</v>
      </c>
      <c r="AA333" s="7" t="s">
        <v>2193</v>
      </c>
      <c r="AB333" s="8"/>
    </row>
    <row r="334" spans="1:28" customHeight="1" ht="255">
      <c r="A334" s="7" t="s">
        <v>30</v>
      </c>
      <c r="B334" s="19" t="s">
        <v>85</v>
      </c>
      <c r="C334" s="20" t="s">
        <v>2194</v>
      </c>
      <c r="D334" s="30" t="s">
        <v>2195</v>
      </c>
      <c r="E334" s="20" t="s">
        <v>1749</v>
      </c>
      <c r="F334" s="21" t="s">
        <v>43</v>
      </c>
      <c r="G334" s="8" t="s">
        <v>34</v>
      </c>
      <c r="H334" s="19" t="s">
        <v>23</v>
      </c>
      <c r="I334" s="7" t="s">
        <v>1750</v>
      </c>
      <c r="J334" s="19" t="s">
        <v>45</v>
      </c>
      <c r="K334" s="9" t="s">
        <v>1751</v>
      </c>
      <c r="L334" s="8" t="s">
        <v>2196</v>
      </c>
      <c r="M334" s="22">
        <v>39717</v>
      </c>
      <c r="N334" s="22">
        <v>41760</v>
      </c>
      <c r="O334" s="13">
        <v>42619</v>
      </c>
      <c r="P334" s="22">
        <v>39974</v>
      </c>
      <c r="Q334" s="52">
        <v>44833.29</v>
      </c>
      <c r="R334" s="25" t="str">
        <f>(Q334/Z334)</f>
        <v>0</v>
      </c>
      <c r="S334" s="52">
        <v>0</v>
      </c>
      <c r="T334" s="52">
        <v>0</v>
      </c>
      <c r="U334" s="52">
        <v>0</v>
      </c>
      <c r="V334" s="52">
        <v>0</v>
      </c>
      <c r="W334" s="52">
        <v>89666.69</v>
      </c>
      <c r="X334" s="52" t="str">
        <f>SUM(Q334,S334,T334,U334,V334,W334)</f>
        <v>0</v>
      </c>
      <c r="Y334" s="52">
        <v>0</v>
      </c>
      <c r="Z334" s="52">
        <v>134500</v>
      </c>
      <c r="AA334" s="7" t="s">
        <v>2197</v>
      </c>
      <c r="AB334" s="8"/>
    </row>
    <row r="335" spans="1:28" customHeight="1" ht="409.5">
      <c r="A335" s="18" t="s">
        <v>30</v>
      </c>
      <c r="B335" s="19" t="s">
        <v>40</v>
      </c>
      <c r="C335" s="20" t="s">
        <v>2198</v>
      </c>
      <c r="D335" s="30" t="s">
        <v>2199</v>
      </c>
      <c r="E335" s="20" t="s">
        <v>2200</v>
      </c>
      <c r="F335" s="21" t="s">
        <v>43</v>
      </c>
      <c r="G335" s="7" t="s">
        <v>34</v>
      </c>
      <c r="H335" s="19" t="s">
        <v>23</v>
      </c>
      <c r="I335" s="7" t="s">
        <v>2201</v>
      </c>
      <c r="J335" s="19" t="s">
        <v>2202</v>
      </c>
      <c r="K335" s="9" t="s">
        <v>2203</v>
      </c>
      <c r="L335" s="60" t="s">
        <v>2204</v>
      </c>
      <c r="M335" s="22">
        <v>40063</v>
      </c>
      <c r="N335" s="22">
        <v>40908</v>
      </c>
      <c r="O335" s="13">
        <v>42619</v>
      </c>
      <c r="P335" s="22">
        <v>40352</v>
      </c>
      <c r="Q335" s="26">
        <v>0</v>
      </c>
      <c r="R335" s="25" t="str">
        <f>(Q335/Z335)</f>
        <v>0</v>
      </c>
      <c r="S335" s="52">
        <v>0</v>
      </c>
      <c r="T335" s="52">
        <v>0</v>
      </c>
      <c r="U335" s="52">
        <v>0</v>
      </c>
      <c r="V335" s="52">
        <v>0</v>
      </c>
      <c r="W335" s="52">
        <v>0</v>
      </c>
      <c r="X335" s="52" t="str">
        <f>SUM(Q335,S335,T335,U335,V335,W335)</f>
        <v>0</v>
      </c>
      <c r="Y335" s="52">
        <v>0</v>
      </c>
      <c r="Z335" s="52">
        <v>0</v>
      </c>
      <c r="AA335" s="7" t="s">
        <v>2205</v>
      </c>
      <c r="AB335" s="8"/>
    </row>
    <row r="336" spans="1:28" customHeight="1" ht="409.5">
      <c r="A336" s="7" t="s">
        <v>30</v>
      </c>
      <c r="B336" s="19" t="s">
        <v>40</v>
      </c>
      <c r="C336" s="20" t="s">
        <v>2206</v>
      </c>
      <c r="D336" s="30" t="s">
        <v>2206</v>
      </c>
      <c r="E336" s="20" t="s">
        <v>2207</v>
      </c>
      <c r="F336" s="21" t="s">
        <v>43</v>
      </c>
      <c r="G336" s="8" t="s">
        <v>34</v>
      </c>
      <c r="H336" s="19" t="s">
        <v>23</v>
      </c>
      <c r="I336" s="7" t="s">
        <v>2208</v>
      </c>
      <c r="J336" s="19" t="s">
        <v>155</v>
      </c>
      <c r="K336" s="9" t="s">
        <v>2209</v>
      </c>
      <c r="L336" s="60" t="s">
        <v>2210</v>
      </c>
      <c r="M336" s="22">
        <v>40067</v>
      </c>
      <c r="N336" s="22">
        <v>40359</v>
      </c>
      <c r="O336" s="13">
        <v>42619</v>
      </c>
      <c r="P336" s="22">
        <v>40184</v>
      </c>
      <c r="Q336" s="52">
        <v>10000</v>
      </c>
      <c r="R336" s="25" t="str">
        <f>(Q336/Z336)</f>
        <v>0</v>
      </c>
      <c r="S336" s="52">
        <v>6666.67</v>
      </c>
      <c r="T336" s="52">
        <v>0</v>
      </c>
      <c r="U336" s="52">
        <v>0</v>
      </c>
      <c r="V336" s="52">
        <v>3333.33</v>
      </c>
      <c r="W336" s="52">
        <v>0</v>
      </c>
      <c r="X336" s="52" t="str">
        <f>SUM(Q336,S336,T336,U336,V336,W336)</f>
        <v>0</v>
      </c>
      <c r="Y336" s="52">
        <v>27000</v>
      </c>
      <c r="Z336" s="52">
        <v>48000</v>
      </c>
      <c r="AA336" s="7" t="s">
        <v>2211</v>
      </c>
      <c r="AB336" s="8"/>
    </row>
    <row r="337" spans="1:28" customHeight="1" ht="409.5">
      <c r="A337" s="18" t="s">
        <v>30</v>
      </c>
      <c r="B337" s="19" t="s">
        <v>40</v>
      </c>
      <c r="C337" s="20" t="s">
        <v>2212</v>
      </c>
      <c r="D337" s="20" t="s">
        <v>2212</v>
      </c>
      <c r="E337" s="20" t="s">
        <v>2213</v>
      </c>
      <c r="F337" s="21" t="s">
        <v>43</v>
      </c>
      <c r="G337" s="7" t="s">
        <v>34</v>
      </c>
      <c r="H337" s="19" t="s">
        <v>21</v>
      </c>
      <c r="I337" s="31" t="s">
        <v>2214</v>
      </c>
      <c r="J337" s="19" t="s">
        <v>2215</v>
      </c>
      <c r="K337" s="9" t="s">
        <v>43</v>
      </c>
      <c r="L337" s="60" t="s">
        <v>2216</v>
      </c>
      <c r="M337" s="22">
        <v>40067</v>
      </c>
      <c r="N337" s="22">
        <v>40268</v>
      </c>
      <c r="O337" s="13">
        <v>42619</v>
      </c>
      <c r="P337" s="22">
        <v>40211</v>
      </c>
      <c r="Q337" s="52">
        <v>10000</v>
      </c>
      <c r="R337" s="25" t="str">
        <f>(Q337/Z337)</f>
        <v>0</v>
      </c>
      <c r="S337" s="52">
        <v>6666.67</v>
      </c>
      <c r="T337" s="52">
        <v>3333.33</v>
      </c>
      <c r="U337" s="52">
        <v>0</v>
      </c>
      <c r="V337" s="52">
        <v>0</v>
      </c>
      <c r="W337" s="52">
        <v>0</v>
      </c>
      <c r="X337" s="52" t="str">
        <f>SUM(Q337,S337,T337,U337,V337,W337)</f>
        <v>0</v>
      </c>
      <c r="Y337" s="52">
        <v>32500</v>
      </c>
      <c r="Z337" s="52">
        <v>52500</v>
      </c>
      <c r="AA337" s="7" t="s">
        <v>2217</v>
      </c>
      <c r="AB337" s="8"/>
    </row>
    <row r="338" spans="1:28" customHeight="1" ht="409.5">
      <c r="A338" s="7" t="s">
        <v>30</v>
      </c>
      <c r="B338" s="19" t="s">
        <v>40</v>
      </c>
      <c r="C338" s="20" t="s">
        <v>2218</v>
      </c>
      <c r="D338" s="20" t="s">
        <v>2218</v>
      </c>
      <c r="E338" s="20" t="s">
        <v>512</v>
      </c>
      <c r="F338" s="21" t="s">
        <v>43</v>
      </c>
      <c r="G338" s="8" t="s">
        <v>34</v>
      </c>
      <c r="H338" s="19" t="s">
        <v>21</v>
      </c>
      <c r="I338" s="7" t="s">
        <v>513</v>
      </c>
      <c r="J338" s="19" t="s">
        <v>148</v>
      </c>
      <c r="K338" s="9" t="s">
        <v>514</v>
      </c>
      <c r="L338" s="60" t="s">
        <v>2219</v>
      </c>
      <c r="M338" s="22">
        <v>39752</v>
      </c>
      <c r="N338" s="22">
        <v>40999</v>
      </c>
      <c r="O338" s="13">
        <v>42619</v>
      </c>
      <c r="P338" s="22">
        <v>40038</v>
      </c>
      <c r="Q338" s="52">
        <v>217373.83</v>
      </c>
      <c r="R338" s="25" t="str">
        <f>(Q338/Z338)</f>
        <v>0</v>
      </c>
      <c r="S338" s="52">
        <v>144915.96</v>
      </c>
      <c r="T338" s="52">
        <v>72457.93</v>
      </c>
      <c r="U338" s="52">
        <v>0</v>
      </c>
      <c r="V338" s="52">
        <v>0</v>
      </c>
      <c r="W338" s="52">
        <v>0</v>
      </c>
      <c r="X338" s="52" t="str">
        <f>SUM(Q338,S338,T338,U338,V338,W338)</f>
        <v>0</v>
      </c>
      <c r="Y338" s="52">
        <v>434750.01</v>
      </c>
      <c r="Z338" s="52">
        <v>869497.63</v>
      </c>
      <c r="AA338" s="7" t="s">
        <v>2220</v>
      </c>
      <c r="AB338" s="8"/>
    </row>
    <row r="339" spans="1:28" customHeight="1" ht="409.5">
      <c r="A339" s="18" t="s">
        <v>30</v>
      </c>
      <c r="B339" s="19" t="s">
        <v>112</v>
      </c>
      <c r="C339" s="20" t="s">
        <v>2221</v>
      </c>
      <c r="D339" s="30" t="s">
        <v>2222</v>
      </c>
      <c r="E339" s="20" t="s">
        <v>1728</v>
      </c>
      <c r="F339" s="21" t="s">
        <v>43</v>
      </c>
      <c r="G339" s="7" t="s">
        <v>34</v>
      </c>
      <c r="H339" s="19" t="s">
        <v>21</v>
      </c>
      <c r="I339" s="7" t="s">
        <v>1729</v>
      </c>
      <c r="J339" s="19" t="s">
        <v>62</v>
      </c>
      <c r="K339" s="8" t="s">
        <v>1730</v>
      </c>
      <c r="L339" s="60" t="s">
        <v>2223</v>
      </c>
      <c r="M339" s="22">
        <v>40071</v>
      </c>
      <c r="N339" s="22">
        <v>41516</v>
      </c>
      <c r="O339" s="13">
        <v>42619</v>
      </c>
      <c r="P339" s="22">
        <v>40570</v>
      </c>
      <c r="Q339" s="52">
        <v>1558494.13</v>
      </c>
      <c r="R339" s="25" t="str">
        <f>(Q339/Z339)</f>
        <v>0</v>
      </c>
      <c r="S339" s="52">
        <v>0</v>
      </c>
      <c r="T339" s="52">
        <v>0</v>
      </c>
      <c r="U339" s="52">
        <v>0</v>
      </c>
      <c r="V339" s="52">
        <v>0</v>
      </c>
      <c r="W339" s="52">
        <v>4160058.63</v>
      </c>
      <c r="X339" s="52" t="str">
        <f>SUM(Q339,S339,T339,U339,V339,W339)</f>
        <v>0</v>
      </c>
      <c r="Y339" s="52">
        <v>0</v>
      </c>
      <c r="Z339" s="52">
        <v>5461526.4</v>
      </c>
      <c r="AA339" s="7" t="s">
        <v>2224</v>
      </c>
      <c r="AB339" s="8"/>
    </row>
    <row r="340" spans="1:28" customHeight="1" ht="409.5">
      <c r="A340" s="7" t="s">
        <v>30</v>
      </c>
      <c r="B340" s="19" t="s">
        <v>40</v>
      </c>
      <c r="C340" s="20" t="s">
        <v>2225</v>
      </c>
      <c r="D340" s="30" t="s">
        <v>2226</v>
      </c>
      <c r="E340" s="20" t="s">
        <v>2227</v>
      </c>
      <c r="F340" s="21" t="s">
        <v>43</v>
      </c>
      <c r="G340" s="8" t="s">
        <v>34</v>
      </c>
      <c r="H340" s="19" t="s">
        <v>22</v>
      </c>
      <c r="I340" s="7" t="s">
        <v>2228</v>
      </c>
      <c r="J340" s="19" t="s">
        <v>2229</v>
      </c>
      <c r="K340" s="36" t="s">
        <v>2230</v>
      </c>
      <c r="L340" s="60" t="s">
        <v>2231</v>
      </c>
      <c r="M340" s="22">
        <v>39875</v>
      </c>
      <c r="N340" s="22">
        <v>40117</v>
      </c>
      <c r="O340" s="13">
        <v>42619</v>
      </c>
      <c r="P340" s="22">
        <v>39932</v>
      </c>
      <c r="Q340" s="52">
        <v>10000</v>
      </c>
      <c r="R340" s="25" t="str">
        <f>(Q340/Z340)</f>
        <v>0</v>
      </c>
      <c r="S340" s="52">
        <v>6666.67</v>
      </c>
      <c r="T340" s="52">
        <v>0</v>
      </c>
      <c r="U340" s="52">
        <v>3333.33</v>
      </c>
      <c r="V340" s="52">
        <v>0</v>
      </c>
      <c r="W340" s="52">
        <v>0</v>
      </c>
      <c r="X340" s="52" t="str">
        <f>SUM(Q340,S340,T340,U340,V340,W340)</f>
        <v>0</v>
      </c>
      <c r="Y340" s="52">
        <v>22000</v>
      </c>
      <c r="Z340" s="52">
        <v>42000</v>
      </c>
      <c r="AA340" s="7" t="s">
        <v>2232</v>
      </c>
      <c r="AB340" s="8"/>
    </row>
    <row r="341" spans="1:28" customHeight="1" ht="409.5">
      <c r="A341" s="18" t="s">
        <v>30</v>
      </c>
      <c r="B341" s="19" t="s">
        <v>40</v>
      </c>
      <c r="C341" s="20" t="s">
        <v>2233</v>
      </c>
      <c r="D341" s="30" t="s">
        <v>2234</v>
      </c>
      <c r="E341" s="20" t="s">
        <v>2235</v>
      </c>
      <c r="F341" s="21" t="s">
        <v>43</v>
      </c>
      <c r="G341" s="7" t="s">
        <v>34</v>
      </c>
      <c r="H341" s="19" t="s">
        <v>21</v>
      </c>
      <c r="I341" s="7" t="s">
        <v>2236</v>
      </c>
      <c r="J341" s="19" t="s">
        <v>2237</v>
      </c>
      <c r="K341" s="9" t="s">
        <v>43</v>
      </c>
      <c r="L341" s="60" t="s">
        <v>2238</v>
      </c>
      <c r="M341" s="22">
        <v>39989</v>
      </c>
      <c r="N341" s="22">
        <v>40908</v>
      </c>
      <c r="O341" s="13">
        <v>42619</v>
      </c>
      <c r="P341" s="22">
        <v>40259</v>
      </c>
      <c r="Q341" s="52">
        <v>42061.69</v>
      </c>
      <c r="R341" s="25" t="str">
        <f>(Q341/Z341)</f>
        <v>0</v>
      </c>
      <c r="S341" s="52">
        <v>28041.24</v>
      </c>
      <c r="T341" s="52">
        <v>14020.6</v>
      </c>
      <c r="U341" s="52">
        <v>0</v>
      </c>
      <c r="V341" s="52">
        <v>0</v>
      </c>
      <c r="W341" s="52">
        <v>0</v>
      </c>
      <c r="X341" s="52" t="str">
        <f>SUM(Q341,S341,T341,U341,V341,W341)</f>
        <v>0</v>
      </c>
      <c r="Y341" s="52">
        <v>156229.19</v>
      </c>
      <c r="Z341" s="52">
        <v>236243</v>
      </c>
      <c r="AA341" s="7" t="s">
        <v>2239</v>
      </c>
      <c r="AB341" s="8"/>
    </row>
    <row r="342" spans="1:28" customHeight="1" ht="409.5">
      <c r="A342" s="7" t="s">
        <v>30</v>
      </c>
      <c r="B342" s="19" t="s">
        <v>40</v>
      </c>
      <c r="C342" s="20" t="s">
        <v>2240</v>
      </c>
      <c r="D342" s="20" t="s">
        <v>2241</v>
      </c>
      <c r="E342" s="20" t="s">
        <v>2242</v>
      </c>
      <c r="F342" s="21" t="s">
        <v>43</v>
      </c>
      <c r="G342" s="8" t="s">
        <v>34</v>
      </c>
      <c r="H342" s="19" t="s">
        <v>21</v>
      </c>
      <c r="I342" s="7" t="s">
        <v>2243</v>
      </c>
      <c r="J342" s="19" t="s">
        <v>2244</v>
      </c>
      <c r="K342" s="9" t="s">
        <v>2245</v>
      </c>
      <c r="L342" s="60" t="s">
        <v>2246</v>
      </c>
      <c r="M342" s="22">
        <v>40057</v>
      </c>
      <c r="N342" s="22">
        <v>41882</v>
      </c>
      <c r="O342" s="13">
        <v>42619</v>
      </c>
      <c r="P342" s="22">
        <v>40478</v>
      </c>
      <c r="Q342" s="52">
        <v>3112980.97</v>
      </c>
      <c r="R342" s="25" t="str">
        <f>(Q342/Z342)</f>
        <v>0</v>
      </c>
      <c r="S342" s="52">
        <v>0</v>
      </c>
      <c r="T342" s="52">
        <v>0</v>
      </c>
      <c r="U342" s="52">
        <v>0</v>
      </c>
      <c r="V342" s="52">
        <v>0</v>
      </c>
      <c r="W342" s="52">
        <v>7902769.5</v>
      </c>
      <c r="X342" s="52" t="str">
        <f>SUM(Q342,S342,T342,U342,V342,W342)</f>
        <v>0</v>
      </c>
      <c r="Y342" s="52">
        <v>0</v>
      </c>
      <c r="Z342" s="52">
        <v>11015750.47</v>
      </c>
      <c r="AA342" s="7" t="s">
        <v>2247</v>
      </c>
      <c r="AB342" s="8"/>
    </row>
    <row r="343" spans="1:28" customHeight="1" ht="255">
      <c r="A343" s="18" t="s">
        <v>30</v>
      </c>
      <c r="B343" s="19" t="s">
        <v>112</v>
      </c>
      <c r="C343" s="20" t="s">
        <v>2248</v>
      </c>
      <c r="D343" s="30" t="s">
        <v>2249</v>
      </c>
      <c r="E343" s="20" t="s">
        <v>1728</v>
      </c>
      <c r="F343" s="21" t="s">
        <v>43</v>
      </c>
      <c r="G343" s="7" t="s">
        <v>34</v>
      </c>
      <c r="H343" s="19" t="s">
        <v>21</v>
      </c>
      <c r="I343" s="7" t="s">
        <v>1729</v>
      </c>
      <c r="J343" s="19" t="s">
        <v>62</v>
      </c>
      <c r="K343" s="9" t="s">
        <v>1730</v>
      </c>
      <c r="L343" s="8" t="s">
        <v>2250</v>
      </c>
      <c r="M343" s="22">
        <v>39814</v>
      </c>
      <c r="N343" s="22">
        <v>41182</v>
      </c>
      <c r="O343" s="13">
        <v>42619</v>
      </c>
      <c r="P343" s="22">
        <v>40562</v>
      </c>
      <c r="Q343" s="52">
        <v>292544.15</v>
      </c>
      <c r="R343" s="25" t="str">
        <f>(Q343/Z343)</f>
        <v>0</v>
      </c>
      <c r="S343" s="52">
        <v>0</v>
      </c>
      <c r="T343" s="52">
        <v>0</v>
      </c>
      <c r="U343" s="52">
        <v>0</v>
      </c>
      <c r="V343" s="52">
        <v>0</v>
      </c>
      <c r="W343" s="52">
        <v>437150.79</v>
      </c>
      <c r="X343" s="52" t="str">
        <f>SUM(Q343,S343,T343,U343,V343,W343)</f>
        <v>0</v>
      </c>
      <c r="Y343" s="52">
        <v>1764</v>
      </c>
      <c r="Z343" s="52">
        <v>731360.13</v>
      </c>
      <c r="AA343" s="7" t="s">
        <v>2251</v>
      </c>
      <c r="AB343" s="8"/>
    </row>
    <row r="344" spans="1:28" customHeight="1" ht="225">
      <c r="A344" s="7" t="s">
        <v>30</v>
      </c>
      <c r="B344" s="19" t="s">
        <v>40</v>
      </c>
      <c r="C344" s="20" t="s">
        <v>2252</v>
      </c>
      <c r="D344" s="30" t="s">
        <v>2252</v>
      </c>
      <c r="E344" s="20" t="s">
        <v>2253</v>
      </c>
      <c r="F344" s="21" t="s">
        <v>43</v>
      </c>
      <c r="G344" s="8" t="s">
        <v>34</v>
      </c>
      <c r="H344" s="19" t="s">
        <v>21</v>
      </c>
      <c r="I344" s="31" t="s">
        <v>2254</v>
      </c>
      <c r="J344" s="19" t="s">
        <v>148</v>
      </c>
      <c r="K344" s="8" t="s">
        <v>2255</v>
      </c>
      <c r="L344" s="8" t="s">
        <v>2256</v>
      </c>
      <c r="M344" s="22">
        <v>39534</v>
      </c>
      <c r="N344" s="22">
        <v>40422</v>
      </c>
      <c r="O344" s="13">
        <v>42619</v>
      </c>
      <c r="P344" s="22">
        <v>40080</v>
      </c>
      <c r="Q344" s="52">
        <v>51524</v>
      </c>
      <c r="R344" s="25" t="str">
        <f>(Q344/Z344)</f>
        <v>0</v>
      </c>
      <c r="S344" s="52">
        <v>34350</v>
      </c>
      <c r="T344" s="52">
        <v>17175</v>
      </c>
      <c r="U344" s="52">
        <v>0</v>
      </c>
      <c r="V344" s="52">
        <v>0</v>
      </c>
      <c r="W344" s="52">
        <v>0</v>
      </c>
      <c r="X344" s="52" t="str">
        <f>SUM(Q344,S344,T344,U344,V344,W344)</f>
        <v>0</v>
      </c>
      <c r="Y344" s="52">
        <v>211281.73</v>
      </c>
      <c r="Z344" s="52">
        <v>314330.73</v>
      </c>
      <c r="AA344" s="7" t="s">
        <v>2257</v>
      </c>
      <c r="AB344" s="8"/>
    </row>
    <row r="345" spans="1:28" customHeight="1" ht="270">
      <c r="A345" s="18" t="s">
        <v>30</v>
      </c>
      <c r="B345" s="19" t="s">
        <v>40</v>
      </c>
      <c r="C345" s="20" t="s">
        <v>2258</v>
      </c>
      <c r="D345" s="30" t="s">
        <v>2259</v>
      </c>
      <c r="E345" s="20" t="s">
        <v>2260</v>
      </c>
      <c r="F345" s="21" t="s">
        <v>43</v>
      </c>
      <c r="G345" s="7" t="s">
        <v>34</v>
      </c>
      <c r="H345" s="19" t="s">
        <v>22</v>
      </c>
      <c r="I345" s="7" t="s">
        <v>2261</v>
      </c>
      <c r="J345" s="19" t="s">
        <v>2262</v>
      </c>
      <c r="K345" s="8" t="s">
        <v>2263</v>
      </c>
      <c r="L345" s="8" t="s">
        <v>2264</v>
      </c>
      <c r="M345" s="22">
        <v>40455</v>
      </c>
      <c r="N345" s="22">
        <v>40725</v>
      </c>
      <c r="O345" s="13">
        <v>42619</v>
      </c>
      <c r="P345" s="22">
        <v>40456</v>
      </c>
      <c r="Q345" s="52">
        <v>10000</v>
      </c>
      <c r="R345" s="25" t="str">
        <f>(Q345/Z345)</f>
        <v>0</v>
      </c>
      <c r="S345" s="52">
        <v>6666.67</v>
      </c>
      <c r="T345" s="52">
        <v>0</v>
      </c>
      <c r="U345" s="52">
        <v>3333.33</v>
      </c>
      <c r="V345" s="52">
        <v>0</v>
      </c>
      <c r="W345" s="52">
        <v>0</v>
      </c>
      <c r="X345" s="52" t="str">
        <f>SUM(Q345,S345,T345,U345,V345,W345)</f>
        <v>0</v>
      </c>
      <c r="Y345" s="52">
        <v>21152.16</v>
      </c>
      <c r="Z345" s="52">
        <v>42301.44</v>
      </c>
      <c r="AA345" s="7" t="s">
        <v>2265</v>
      </c>
      <c r="AB345" s="8"/>
    </row>
    <row r="346" spans="1:28" customHeight="1" ht="409.5">
      <c r="A346" s="7" t="s">
        <v>30</v>
      </c>
      <c r="B346" s="19" t="s">
        <v>40</v>
      </c>
      <c r="C346" s="20" t="s">
        <v>2266</v>
      </c>
      <c r="D346" s="30" t="s">
        <v>2267</v>
      </c>
      <c r="E346" s="20" t="s">
        <v>2268</v>
      </c>
      <c r="F346" s="21" t="s">
        <v>43</v>
      </c>
      <c r="G346" s="8" t="s">
        <v>34</v>
      </c>
      <c r="H346" s="19" t="s">
        <v>22</v>
      </c>
      <c r="I346" s="31" t="s">
        <v>2269</v>
      </c>
      <c r="J346" s="32" t="s">
        <v>2270</v>
      </c>
      <c r="K346" s="33" t="s">
        <v>2271</v>
      </c>
      <c r="L346" s="66" t="s">
        <v>2272</v>
      </c>
      <c r="M346" s="67">
        <v>40429</v>
      </c>
      <c r="N346" s="67">
        <v>40755</v>
      </c>
      <c r="O346" s="68">
        <v>42619</v>
      </c>
      <c r="P346" s="67">
        <v>40526</v>
      </c>
      <c r="Q346" s="52">
        <v>9763.5</v>
      </c>
      <c r="R346" s="25" t="str">
        <f>(Q346/Z346)</f>
        <v>0</v>
      </c>
      <c r="S346" s="52">
        <v>6509</v>
      </c>
      <c r="T346" s="52">
        <v>0</v>
      </c>
      <c r="U346" s="52">
        <v>3254.5</v>
      </c>
      <c r="V346" s="52">
        <v>0</v>
      </c>
      <c r="W346" s="52">
        <v>0</v>
      </c>
      <c r="X346" s="52" t="str">
        <f>SUM(Q346,S346,T346,U346,V346,W346)</f>
        <v>0</v>
      </c>
      <c r="Y346" s="52">
        <v>19527</v>
      </c>
      <c r="Z346" s="52">
        <v>39054</v>
      </c>
      <c r="AA346" s="7" t="s">
        <v>2273</v>
      </c>
      <c r="AB346" s="8"/>
    </row>
    <row r="347" spans="1:28" customHeight="1" ht="409.5">
      <c r="A347" s="18" t="s">
        <v>30</v>
      </c>
      <c r="B347" s="19" t="s">
        <v>40</v>
      </c>
      <c r="C347" s="20" t="s">
        <v>2274</v>
      </c>
      <c r="D347" s="30" t="s">
        <v>2275</v>
      </c>
      <c r="E347" s="20" t="s">
        <v>2276</v>
      </c>
      <c r="F347" s="21" t="s">
        <v>43</v>
      </c>
      <c r="G347" s="7" t="s">
        <v>34</v>
      </c>
      <c r="H347" s="19" t="s">
        <v>21</v>
      </c>
      <c r="I347" s="46" t="s">
        <v>2277</v>
      </c>
      <c r="J347" s="35" t="s">
        <v>2278</v>
      </c>
      <c r="K347" s="36" t="s">
        <v>2279</v>
      </c>
      <c r="L347" s="60" t="s">
        <v>2280</v>
      </c>
      <c r="M347" s="70">
        <v>40179</v>
      </c>
      <c r="N347" s="22">
        <v>40892</v>
      </c>
      <c r="O347" s="13">
        <v>42619</v>
      </c>
      <c r="P347" s="22">
        <v>40591</v>
      </c>
      <c r="Q347" s="52">
        <v>8712</v>
      </c>
      <c r="R347" s="25" t="str">
        <f>(Q347/Z347)</f>
        <v>0</v>
      </c>
      <c r="S347" s="52">
        <v>5808</v>
      </c>
      <c r="T347" s="52">
        <v>0</v>
      </c>
      <c r="U347" s="52">
        <v>0</v>
      </c>
      <c r="V347" s="52">
        <v>0</v>
      </c>
      <c r="W347" s="52">
        <v>0</v>
      </c>
      <c r="X347" s="52" t="str">
        <f>SUM(Q347,S347,T347,U347,V347,W347)</f>
        <v>0</v>
      </c>
      <c r="Y347" s="52">
        <v>20330.85</v>
      </c>
      <c r="Z347" s="52">
        <v>34850</v>
      </c>
      <c r="AA347" s="7" t="s">
        <v>2281</v>
      </c>
      <c r="AB347" s="8"/>
    </row>
    <row r="348" spans="1:28" customHeight="1" ht="409.5">
      <c r="A348" s="7" t="s">
        <v>30</v>
      </c>
      <c r="B348" s="19" t="s">
        <v>40</v>
      </c>
      <c r="C348" s="20" t="s">
        <v>2282</v>
      </c>
      <c r="D348" s="30" t="s">
        <v>2283</v>
      </c>
      <c r="E348" s="20" t="s">
        <v>2284</v>
      </c>
      <c r="F348" s="21" t="s">
        <v>43</v>
      </c>
      <c r="G348" s="8" t="s">
        <v>34</v>
      </c>
      <c r="H348" s="19" t="s">
        <v>21</v>
      </c>
      <c r="I348" s="7" t="s">
        <v>2285</v>
      </c>
      <c r="J348" s="19" t="s">
        <v>2286</v>
      </c>
      <c r="K348" s="9" t="s">
        <v>2287</v>
      </c>
      <c r="L348" s="60" t="s">
        <v>2288</v>
      </c>
      <c r="M348" s="22">
        <v>39674</v>
      </c>
      <c r="N348" s="22">
        <v>41182</v>
      </c>
      <c r="O348" s="13">
        <v>42619</v>
      </c>
      <c r="P348" s="22">
        <v>40219</v>
      </c>
      <c r="Q348" s="52">
        <v>60123.13</v>
      </c>
      <c r="R348" s="25" t="str">
        <f>(Q349/Z349)</f>
        <v>0</v>
      </c>
      <c r="S348" s="52">
        <v>40082.04</v>
      </c>
      <c r="T348" s="52">
        <v>20041.04</v>
      </c>
      <c r="U348" s="52">
        <v>0</v>
      </c>
      <c r="V348" s="52">
        <v>0</v>
      </c>
      <c r="W348" s="52">
        <v>0</v>
      </c>
      <c r="X348" s="52" t="str">
        <f>SUM(Q349,S349,T349,U348,V348,W348)</f>
        <v>0</v>
      </c>
      <c r="Y348" s="52">
        <v>223314.28</v>
      </c>
      <c r="Z348" s="52">
        <v>343560.33</v>
      </c>
      <c r="AA348" s="7" t="s">
        <v>2289</v>
      </c>
      <c r="AB348" s="8"/>
    </row>
    <row r="349" spans="1:28" customHeight="1" ht="409.5">
      <c r="A349" s="18" t="s">
        <v>30</v>
      </c>
      <c r="B349" s="19" t="s">
        <v>40</v>
      </c>
      <c r="C349" s="20" t="s">
        <v>2290</v>
      </c>
      <c r="D349" s="20" t="s">
        <v>2290</v>
      </c>
      <c r="E349" s="20" t="s">
        <v>2291</v>
      </c>
      <c r="F349" s="21" t="s">
        <v>43</v>
      </c>
      <c r="G349" s="7" t="s">
        <v>34</v>
      </c>
      <c r="H349" s="19" t="s">
        <v>23</v>
      </c>
      <c r="I349" s="7" t="s">
        <v>2292</v>
      </c>
      <c r="J349" s="19" t="s">
        <v>1550</v>
      </c>
      <c r="K349" s="9" t="s">
        <v>2293</v>
      </c>
      <c r="L349" s="60" t="s">
        <v>2294</v>
      </c>
      <c r="M349" s="22">
        <v>39751</v>
      </c>
      <c r="N349" s="22">
        <v>41579</v>
      </c>
      <c r="O349" s="13">
        <v>42619</v>
      </c>
      <c r="P349" s="22"/>
      <c r="Q349" s="52">
        <v>142174.75</v>
      </c>
      <c r="R349" s="25" t="str">
        <f>(Q349/Z349)</f>
        <v>0</v>
      </c>
      <c r="S349" s="52">
        <v>94784.77</v>
      </c>
      <c r="T349" s="52">
        <v>47389.69</v>
      </c>
      <c r="U349" s="52">
        <v>0</v>
      </c>
      <c r="V349" s="52">
        <v>0</v>
      </c>
      <c r="W349" s="52">
        <v>0</v>
      </c>
      <c r="X349" s="52" t="str">
        <f>SUM(Q349,S349,T349,U349,V349,W349)</f>
        <v>0</v>
      </c>
      <c r="Y349" s="52">
        <v>315976.89</v>
      </c>
      <c r="Z349" s="52">
        <v>600325.19</v>
      </c>
      <c r="AA349" s="7" t="s">
        <v>2295</v>
      </c>
      <c r="AB349" s="8"/>
    </row>
    <row r="350" spans="1:28" customHeight="1" ht="409.5">
      <c r="A350" s="7" t="s">
        <v>30</v>
      </c>
      <c r="B350" s="19" t="s">
        <v>112</v>
      </c>
      <c r="C350" s="20" t="s">
        <v>2296</v>
      </c>
      <c r="D350" s="30" t="s">
        <v>2297</v>
      </c>
      <c r="E350" s="20" t="s">
        <v>2298</v>
      </c>
      <c r="F350" s="21" t="s">
        <v>43</v>
      </c>
      <c r="G350" s="8" t="s">
        <v>34</v>
      </c>
      <c r="H350" s="19" t="s">
        <v>21</v>
      </c>
      <c r="I350" s="7" t="s">
        <v>2299</v>
      </c>
      <c r="J350" s="19" t="s">
        <v>117</v>
      </c>
      <c r="K350" s="9" t="s">
        <v>2300</v>
      </c>
      <c r="L350" s="60" t="s">
        <v>2301</v>
      </c>
      <c r="M350" s="22">
        <v>40179</v>
      </c>
      <c r="N350" s="22">
        <v>41639</v>
      </c>
      <c r="O350" s="13">
        <v>42619</v>
      </c>
      <c r="P350" s="22">
        <v>40583</v>
      </c>
      <c r="Q350" s="52">
        <v>755000</v>
      </c>
      <c r="R350" s="25" t="str">
        <f>(Q350/Z350)</f>
        <v>0</v>
      </c>
      <c r="S350" s="52">
        <v>0</v>
      </c>
      <c r="T350" s="52">
        <v>0</v>
      </c>
      <c r="U350" s="52">
        <v>0</v>
      </c>
      <c r="V350" s="52">
        <v>0</v>
      </c>
      <c r="W350" s="52">
        <v>60000</v>
      </c>
      <c r="X350" s="52" t="str">
        <f>SUM(Q350,S350,T350,U350,V350,W350)</f>
        <v>0</v>
      </c>
      <c r="Y350" s="52">
        <v>1094898</v>
      </c>
      <c r="Z350" s="52">
        <v>1909898</v>
      </c>
      <c r="AA350" s="46" t="s">
        <v>2302</v>
      </c>
      <c r="AB350" s="8"/>
    </row>
    <row r="351" spans="1:28" customHeight="1" ht="409.5">
      <c r="A351" s="18" t="s">
        <v>30</v>
      </c>
      <c r="B351" s="19" t="s">
        <v>40</v>
      </c>
      <c r="C351" s="20" t="s">
        <v>2303</v>
      </c>
      <c r="D351" s="30" t="s">
        <v>1668</v>
      </c>
      <c r="E351" s="20" t="s">
        <v>2304</v>
      </c>
      <c r="F351" s="21" t="s">
        <v>43</v>
      </c>
      <c r="G351" s="7" t="s">
        <v>34</v>
      </c>
      <c r="H351" s="19" t="s">
        <v>23</v>
      </c>
      <c r="I351" s="7" t="s">
        <v>2305</v>
      </c>
      <c r="J351" s="19" t="s">
        <v>741</v>
      </c>
      <c r="K351" s="9" t="s">
        <v>2306</v>
      </c>
      <c r="L351" s="60" t="s">
        <v>2307</v>
      </c>
      <c r="M351" s="22">
        <v>40315</v>
      </c>
      <c r="N351" s="22">
        <v>40999</v>
      </c>
      <c r="O351" s="13">
        <v>42619</v>
      </c>
      <c r="P351" s="22">
        <v>40388</v>
      </c>
      <c r="Q351" s="52">
        <v>4817.5</v>
      </c>
      <c r="R351" s="25" t="str">
        <f>(Q351/Z351)</f>
        <v>0</v>
      </c>
      <c r="S351" s="52">
        <v>3211.67</v>
      </c>
      <c r="T351" s="52">
        <v>0</v>
      </c>
      <c r="U351" s="52">
        <v>0</v>
      </c>
      <c r="V351" s="52">
        <v>0</v>
      </c>
      <c r="W351" s="52">
        <v>0</v>
      </c>
      <c r="X351" s="52" t="str">
        <f>SUM(Q351,S351,T351,U351,V351,W351)</f>
        <v>0</v>
      </c>
      <c r="Y351" s="52">
        <v>11240.2</v>
      </c>
      <c r="Z351" s="52">
        <v>19270</v>
      </c>
      <c r="AA351" s="7" t="s">
        <v>2308</v>
      </c>
      <c r="AB351" s="8"/>
    </row>
    <row r="352" spans="1:28" customHeight="1" ht="75">
      <c r="A352" s="7" t="s">
        <v>30</v>
      </c>
      <c r="B352" s="19" t="s">
        <v>40</v>
      </c>
      <c r="C352" s="20" t="s">
        <v>2309</v>
      </c>
      <c r="D352" s="30" t="s">
        <v>2310</v>
      </c>
      <c r="E352" s="20" t="s">
        <v>2311</v>
      </c>
      <c r="F352" s="21" t="s">
        <v>43</v>
      </c>
      <c r="G352" s="8" t="s">
        <v>34</v>
      </c>
      <c r="H352" s="19" t="s">
        <v>23</v>
      </c>
      <c r="I352" s="7" t="s">
        <v>2312</v>
      </c>
      <c r="J352" s="19" t="s">
        <v>2313</v>
      </c>
      <c r="K352" s="9" t="s">
        <v>2314</v>
      </c>
      <c r="L352" s="7"/>
      <c r="M352" s="22">
        <v>40315</v>
      </c>
      <c r="N352" s="22">
        <v>40724</v>
      </c>
      <c r="O352" s="13">
        <v>42619</v>
      </c>
      <c r="P352" s="22">
        <v>40388</v>
      </c>
      <c r="Q352" s="52">
        <v>7125</v>
      </c>
      <c r="R352" s="25" t="str">
        <f>(Q352/Z352)</f>
        <v>0</v>
      </c>
      <c r="S352" s="52">
        <v>4750</v>
      </c>
      <c r="T352" s="52">
        <v>0</v>
      </c>
      <c r="U352" s="52">
        <v>0</v>
      </c>
      <c r="V352" s="52">
        <v>0</v>
      </c>
      <c r="W352" s="52">
        <v>0</v>
      </c>
      <c r="X352" s="52" t="str">
        <f>SUM(Q352,S352,T352,U352,V352,W352)</f>
        <v>0</v>
      </c>
      <c r="Y352" s="52">
        <v>16625</v>
      </c>
      <c r="Z352" s="52">
        <v>28500</v>
      </c>
      <c r="AA352" s="7" t="s">
        <v>2315</v>
      </c>
      <c r="AB352" s="8"/>
    </row>
    <row r="353" spans="1:28" customHeight="1" ht="409.5">
      <c r="A353" s="18" t="s">
        <v>30</v>
      </c>
      <c r="B353" s="19" t="s">
        <v>40</v>
      </c>
      <c r="C353" s="20" t="s">
        <v>2316</v>
      </c>
      <c r="D353" s="30" t="s">
        <v>2317</v>
      </c>
      <c r="E353" s="20" t="s">
        <v>1498</v>
      </c>
      <c r="F353" s="21" t="s">
        <v>43</v>
      </c>
      <c r="G353" s="7" t="s">
        <v>34</v>
      </c>
      <c r="H353" s="19" t="s">
        <v>23</v>
      </c>
      <c r="I353" s="7" t="s">
        <v>1499</v>
      </c>
      <c r="J353" s="19" t="s">
        <v>168</v>
      </c>
      <c r="K353" s="9" t="s">
        <v>1500</v>
      </c>
      <c r="L353" s="60" t="s">
        <v>2318</v>
      </c>
      <c r="M353" s="22">
        <v>40344</v>
      </c>
      <c r="N353" s="22">
        <v>40786</v>
      </c>
      <c r="O353" s="13">
        <v>42619</v>
      </c>
      <c r="P353" s="22">
        <v>40388</v>
      </c>
      <c r="Q353" s="52">
        <v>12500</v>
      </c>
      <c r="R353" s="25" t="str">
        <f>(Q353/Z353)</f>
        <v>0</v>
      </c>
      <c r="S353" s="52">
        <v>8333</v>
      </c>
      <c r="T353" s="52">
        <v>0</v>
      </c>
      <c r="U353" s="52">
        <v>0</v>
      </c>
      <c r="V353" s="52">
        <v>0</v>
      </c>
      <c r="W353" s="52">
        <v>0</v>
      </c>
      <c r="X353" s="52" t="str">
        <f>SUM(Q353,S353,T353,U353,V353,W353)</f>
        <v>0</v>
      </c>
      <c r="Y353" s="52">
        <v>57420.83</v>
      </c>
      <c r="Z353" s="52">
        <v>78253.83</v>
      </c>
      <c r="AA353" s="7" t="s">
        <v>2319</v>
      </c>
      <c r="AB353" s="8"/>
    </row>
    <row r="354" spans="1:28" customHeight="1" ht="390">
      <c r="A354" s="7" t="s">
        <v>30</v>
      </c>
      <c r="B354" s="19" t="s">
        <v>40</v>
      </c>
      <c r="C354" s="20" t="s">
        <v>2320</v>
      </c>
      <c r="D354" s="30" t="s">
        <v>2321</v>
      </c>
      <c r="E354" s="20" t="s">
        <v>2322</v>
      </c>
      <c r="F354" s="21" t="s">
        <v>43</v>
      </c>
      <c r="G354" s="8" t="s">
        <v>34</v>
      </c>
      <c r="H354" s="19" t="s">
        <v>21</v>
      </c>
      <c r="I354" s="7" t="s">
        <v>2323</v>
      </c>
      <c r="J354" s="19" t="s">
        <v>280</v>
      </c>
      <c r="K354" s="9" t="s">
        <v>2324</v>
      </c>
      <c r="L354" s="60" t="s">
        <v>2325</v>
      </c>
      <c r="M354" s="22">
        <v>40318</v>
      </c>
      <c r="N354" s="22">
        <v>41029</v>
      </c>
      <c r="O354" s="13">
        <v>42619</v>
      </c>
      <c r="P354" s="22">
        <v>40388</v>
      </c>
      <c r="Q354" s="52">
        <v>6386.56</v>
      </c>
      <c r="R354" s="25" t="str">
        <f>(Q354/Z354)</f>
        <v>0</v>
      </c>
      <c r="S354" s="52">
        <v>4257.71</v>
      </c>
      <c r="T354" s="52">
        <v>0</v>
      </c>
      <c r="U354" s="52">
        <v>0</v>
      </c>
      <c r="V354" s="52">
        <v>0</v>
      </c>
      <c r="W354" s="52">
        <v>0</v>
      </c>
      <c r="X354" s="52" t="str">
        <f>SUM(Q354,S354,T354,U354,V354,W354)</f>
        <v>0</v>
      </c>
      <c r="Y354" s="52">
        <v>14901.16</v>
      </c>
      <c r="Z354" s="52">
        <v>25546.22</v>
      </c>
      <c r="AA354" s="7" t="s">
        <v>2326</v>
      </c>
      <c r="AB354" s="8"/>
    </row>
    <row r="355" spans="1:28" customHeight="1" ht="270">
      <c r="A355" s="18" t="s">
        <v>30</v>
      </c>
      <c r="B355" s="19" t="s">
        <v>112</v>
      </c>
      <c r="C355" s="20" t="s">
        <v>2327</v>
      </c>
      <c r="D355" s="30" t="s">
        <v>2328</v>
      </c>
      <c r="E355" s="20" t="s">
        <v>2329</v>
      </c>
      <c r="F355" s="21" t="s">
        <v>43</v>
      </c>
      <c r="G355" s="7" t="s">
        <v>34</v>
      </c>
      <c r="H355" s="19" t="s">
        <v>21</v>
      </c>
      <c r="I355" s="7" t="s">
        <v>554</v>
      </c>
      <c r="J355" s="19" t="s">
        <v>280</v>
      </c>
      <c r="K355" s="9" t="s">
        <v>1718</v>
      </c>
      <c r="L355" s="8" t="s">
        <v>2330</v>
      </c>
      <c r="M355" s="22">
        <v>40299</v>
      </c>
      <c r="N355" s="22">
        <v>42185</v>
      </c>
      <c r="O355" s="13">
        <v>42619</v>
      </c>
      <c r="P355" s="22">
        <v>40436</v>
      </c>
      <c r="Q355" s="26">
        <v>0</v>
      </c>
      <c r="R355" s="25" t="str">
        <f>(Q355/Z355)</f>
        <v>0</v>
      </c>
      <c r="S355" s="26">
        <v>0</v>
      </c>
      <c r="T355" s="26">
        <v>0</v>
      </c>
      <c r="U355" s="26">
        <v>0</v>
      </c>
      <c r="V355" s="26">
        <v>0</v>
      </c>
      <c r="W355" s="26">
        <v>0</v>
      </c>
      <c r="X355" s="26" t="str">
        <f>SUM(Q355,S355,T355,U355,V355,W355)</f>
        <v>0</v>
      </c>
      <c r="Y355" s="26">
        <v>0</v>
      </c>
      <c r="Z355" s="26">
        <v>0</v>
      </c>
      <c r="AA355" s="7" t="s">
        <v>2331</v>
      </c>
      <c r="AB355" s="8"/>
    </row>
    <row r="356" spans="1:28" customHeight="1" ht="135">
      <c r="A356" s="7" t="s">
        <v>30</v>
      </c>
      <c r="B356" s="19" t="s">
        <v>85</v>
      </c>
      <c r="C356" s="20" t="s">
        <v>2332</v>
      </c>
      <c r="D356" s="30" t="s">
        <v>2333</v>
      </c>
      <c r="E356" s="20" t="s">
        <v>2334</v>
      </c>
      <c r="F356" s="21" t="s">
        <v>43</v>
      </c>
      <c r="G356" s="8" t="s">
        <v>34</v>
      </c>
      <c r="H356" s="19" t="s">
        <v>21</v>
      </c>
      <c r="I356" s="7" t="s">
        <v>2335</v>
      </c>
      <c r="J356" s="19" t="s">
        <v>2336</v>
      </c>
      <c r="K356" s="9" t="s">
        <v>2337</v>
      </c>
      <c r="L356" s="8" t="s">
        <v>2338</v>
      </c>
      <c r="M356" s="22">
        <v>40422</v>
      </c>
      <c r="N356" s="22">
        <v>41397</v>
      </c>
      <c r="O356" s="13">
        <v>42619</v>
      </c>
      <c r="P356" s="22">
        <v>40428</v>
      </c>
      <c r="Q356" s="52">
        <v>1041177.06</v>
      </c>
      <c r="R356" s="25" t="str">
        <f>(Q356/Z356)</f>
        <v>0</v>
      </c>
      <c r="S356" s="52">
        <v>0</v>
      </c>
      <c r="T356" s="52">
        <v>0</v>
      </c>
      <c r="U356" s="52">
        <v>0</v>
      </c>
      <c r="V356" s="52">
        <v>0</v>
      </c>
      <c r="W356" s="52">
        <v>1732784.55</v>
      </c>
      <c r="X356" s="52" t="str">
        <f>SUM(Q356,S356,T356,U356,V356,W356)</f>
        <v>0</v>
      </c>
      <c r="Y356" s="52">
        <v>0</v>
      </c>
      <c r="Z356" s="52">
        <v>2773961.56</v>
      </c>
      <c r="AA356" s="46" t="s">
        <v>2339</v>
      </c>
      <c r="AB356" s="8"/>
    </row>
    <row r="357" spans="1:28" customHeight="1" ht="210">
      <c r="A357" s="18" t="s">
        <v>30</v>
      </c>
      <c r="B357" s="19" t="s">
        <v>85</v>
      </c>
      <c r="C357" s="20" t="s">
        <v>2340</v>
      </c>
      <c r="D357" s="30" t="s">
        <v>2341</v>
      </c>
      <c r="E357" s="20" t="s">
        <v>92</v>
      </c>
      <c r="F357" s="21" t="s">
        <v>43</v>
      </c>
      <c r="G357" s="7" t="s">
        <v>34</v>
      </c>
      <c r="H357" s="19" t="s">
        <v>22</v>
      </c>
      <c r="I357" s="31" t="s">
        <v>93</v>
      </c>
      <c r="J357" s="19" t="s">
        <v>94</v>
      </c>
      <c r="K357" s="9" t="s">
        <v>2342</v>
      </c>
      <c r="L357" s="8" t="s">
        <v>2343</v>
      </c>
      <c r="M357" s="22">
        <v>40452</v>
      </c>
      <c r="N357" s="22">
        <v>42156</v>
      </c>
      <c r="O357" s="13">
        <v>42619</v>
      </c>
      <c r="P357" s="22">
        <v>40528</v>
      </c>
      <c r="Q357" s="52">
        <v>32442.79</v>
      </c>
      <c r="R357" s="25" t="str">
        <f>(Q357/Z357)</f>
        <v>0</v>
      </c>
      <c r="S357" s="52">
        <v>0</v>
      </c>
      <c r="T357" s="52">
        <v>0</v>
      </c>
      <c r="U357" s="52">
        <v>0</v>
      </c>
      <c r="V357" s="52">
        <v>0</v>
      </c>
      <c r="W357" s="52">
        <v>91157.36</v>
      </c>
      <c r="X357" s="52" t="str">
        <f>SUM(Q357,S357,T357,U357,V357,W357)</f>
        <v>0</v>
      </c>
      <c r="Y357" s="52">
        <v>0</v>
      </c>
      <c r="Z357" s="52">
        <v>123600.15</v>
      </c>
      <c r="AA357" s="7" t="s">
        <v>2344</v>
      </c>
      <c r="AB357" s="8"/>
    </row>
    <row r="358" spans="1:28" customHeight="1" ht="150">
      <c r="A358" s="7" t="s">
        <v>30</v>
      </c>
      <c r="B358" s="19" t="s">
        <v>85</v>
      </c>
      <c r="C358" s="20" t="s">
        <v>2345</v>
      </c>
      <c r="D358" s="20" t="s">
        <v>2345</v>
      </c>
      <c r="E358" s="20" t="s">
        <v>2329</v>
      </c>
      <c r="F358" s="21" t="s">
        <v>43</v>
      </c>
      <c r="G358" s="8" t="s">
        <v>34</v>
      </c>
      <c r="H358" s="19" t="s">
        <v>21</v>
      </c>
      <c r="I358" s="7" t="s">
        <v>554</v>
      </c>
      <c r="J358" s="19" t="s">
        <v>280</v>
      </c>
      <c r="K358" s="9" t="s">
        <v>1718</v>
      </c>
      <c r="L358" s="8" t="s">
        <v>2346</v>
      </c>
      <c r="M358" s="22">
        <v>40299</v>
      </c>
      <c r="N358" s="22">
        <v>42200</v>
      </c>
      <c r="O358" s="13">
        <v>42619</v>
      </c>
      <c r="P358" s="22">
        <v>40441</v>
      </c>
      <c r="Q358" s="52">
        <v>191996.25</v>
      </c>
      <c r="R358" s="25" t="str">
        <f>(Q358/Z358)</f>
        <v>0</v>
      </c>
      <c r="S358" s="52">
        <v>0</v>
      </c>
      <c r="T358" s="52">
        <v>0</v>
      </c>
      <c r="U358" s="52">
        <v>0</v>
      </c>
      <c r="V358" s="52">
        <v>0</v>
      </c>
      <c r="W358" s="52">
        <v>448375.85</v>
      </c>
      <c r="X358" s="52" t="str">
        <f>SUM(Q358,S358,T358,U358,V358,W358)</f>
        <v>0</v>
      </c>
      <c r="Y358" s="52">
        <v>0</v>
      </c>
      <c r="Z358" s="52">
        <v>640371.71</v>
      </c>
      <c r="AA358" s="7" t="s">
        <v>2347</v>
      </c>
      <c r="AB358" s="8"/>
    </row>
    <row r="359" spans="1:28" customHeight="1" ht="409.5">
      <c r="A359" s="18" t="s">
        <v>30</v>
      </c>
      <c r="B359" s="19" t="s">
        <v>40</v>
      </c>
      <c r="C359" s="20" t="s">
        <v>2348</v>
      </c>
      <c r="D359" s="30" t="s">
        <v>2349</v>
      </c>
      <c r="E359" s="20" t="s">
        <v>1742</v>
      </c>
      <c r="F359" s="21" t="s">
        <v>43</v>
      </c>
      <c r="G359" s="7" t="s">
        <v>34</v>
      </c>
      <c r="H359" s="19" t="s">
        <v>23</v>
      </c>
      <c r="I359" s="7" t="s">
        <v>2350</v>
      </c>
      <c r="J359" s="19" t="s">
        <v>155</v>
      </c>
      <c r="K359" s="9" t="s">
        <v>1744</v>
      </c>
      <c r="L359" s="60" t="s">
        <v>2351</v>
      </c>
      <c r="M359" s="22">
        <v>40315</v>
      </c>
      <c r="N359" s="22">
        <v>42004</v>
      </c>
      <c r="O359" s="13">
        <v>42619</v>
      </c>
      <c r="P359" s="22">
        <v>40441</v>
      </c>
      <c r="Q359" s="52">
        <v>1152816.84</v>
      </c>
      <c r="R359" s="25" t="str">
        <f>(Q359/Z359)</f>
        <v>0</v>
      </c>
      <c r="S359" s="52">
        <v>0</v>
      </c>
      <c r="T359" s="52">
        <v>0</v>
      </c>
      <c r="U359" s="52">
        <v>0</v>
      </c>
      <c r="V359" s="52">
        <v>0</v>
      </c>
      <c r="W359" s="52">
        <v>2108902.87</v>
      </c>
      <c r="X359" s="52" t="str">
        <f>SUM(Q359,S359,T359,U359,V359,W359)</f>
        <v>0</v>
      </c>
      <c r="Y359" s="52">
        <v>1538694.39</v>
      </c>
      <c r="Z359" s="52">
        <v>3300414.56</v>
      </c>
      <c r="AA359" s="7" t="s">
        <v>2352</v>
      </c>
      <c r="AB359" s="8"/>
    </row>
    <row r="360" spans="1:28" customHeight="1" ht="409.5">
      <c r="A360" s="7" t="s">
        <v>30</v>
      </c>
      <c r="B360" s="19" t="s">
        <v>40</v>
      </c>
      <c r="C360" s="20" t="s">
        <v>2353</v>
      </c>
      <c r="D360" s="30" t="s">
        <v>2354</v>
      </c>
      <c r="E360" s="20" t="s">
        <v>2355</v>
      </c>
      <c r="F360" s="21" t="s">
        <v>43</v>
      </c>
      <c r="G360" s="8" t="s">
        <v>34</v>
      </c>
      <c r="H360" s="19" t="s">
        <v>23</v>
      </c>
      <c r="I360" s="7" t="s">
        <v>2356</v>
      </c>
      <c r="J360" s="19" t="s">
        <v>2357</v>
      </c>
      <c r="K360" s="9" t="s">
        <v>2358</v>
      </c>
      <c r="L360" s="60" t="s">
        <v>2359</v>
      </c>
      <c r="M360" s="22">
        <v>40330</v>
      </c>
      <c r="N360" s="22">
        <v>40693</v>
      </c>
      <c r="O360" s="13">
        <v>42619</v>
      </c>
      <c r="P360" s="22">
        <v>40444</v>
      </c>
      <c r="Q360" s="52">
        <v>11928.37</v>
      </c>
      <c r="R360" s="25" t="str">
        <f>(Q360/Z360)</f>
        <v>0</v>
      </c>
      <c r="S360" s="52">
        <v>7952.25</v>
      </c>
      <c r="T360" s="52">
        <v>0</v>
      </c>
      <c r="U360" s="52">
        <v>0</v>
      </c>
      <c r="V360" s="52">
        <v>3976.11</v>
      </c>
      <c r="W360" s="52">
        <v>0</v>
      </c>
      <c r="X360" s="52" t="str">
        <f>SUM(Q360,S360,T360,U360,V360,W360)</f>
        <v>0</v>
      </c>
      <c r="Y360" s="52">
        <v>44305.37</v>
      </c>
      <c r="Z360" s="52">
        <v>68162.1</v>
      </c>
      <c r="AA360" s="7" t="s">
        <v>2360</v>
      </c>
      <c r="AB360" s="8"/>
    </row>
    <row r="361" spans="1:28" customHeight="1" ht="405">
      <c r="A361" s="18" t="s">
        <v>30</v>
      </c>
      <c r="B361" s="19" t="s">
        <v>112</v>
      </c>
      <c r="C361" s="20" t="s">
        <v>2361</v>
      </c>
      <c r="D361" s="30" t="s">
        <v>2362</v>
      </c>
      <c r="E361" s="20" t="s">
        <v>867</v>
      </c>
      <c r="F361" s="21" t="s">
        <v>43</v>
      </c>
      <c r="G361" s="7" t="s">
        <v>34</v>
      </c>
      <c r="H361" s="19" t="s">
        <v>21</v>
      </c>
      <c r="I361" s="7" t="s">
        <v>147</v>
      </c>
      <c r="J361" s="19" t="s">
        <v>148</v>
      </c>
      <c r="K361" s="9" t="s">
        <v>868</v>
      </c>
      <c r="L361" s="60" t="s">
        <v>2363</v>
      </c>
      <c r="M361" s="22">
        <v>40452</v>
      </c>
      <c r="N361" s="22">
        <v>41913</v>
      </c>
      <c r="O361" s="13">
        <v>42619</v>
      </c>
      <c r="P361" s="22">
        <v>40526</v>
      </c>
      <c r="Q361" s="52">
        <v>2500000</v>
      </c>
      <c r="R361" s="25" t="str">
        <f>(Q361/Z361)</f>
        <v>0</v>
      </c>
      <c r="S361" s="52">
        <v>5528830.49</v>
      </c>
      <c r="T361" s="52">
        <v>0</v>
      </c>
      <c r="U361" s="52">
        <v>0</v>
      </c>
      <c r="V361" s="52">
        <v>0</v>
      </c>
      <c r="W361" s="52">
        <v>0</v>
      </c>
      <c r="X361" s="52" t="str">
        <f>SUM(Q361,S361,T361,U361,V361,W361)</f>
        <v>0</v>
      </c>
      <c r="Y361" s="52">
        <v>0</v>
      </c>
      <c r="Z361" s="52">
        <v>8028830.49</v>
      </c>
      <c r="AA361" s="7" t="s">
        <v>2364</v>
      </c>
      <c r="AB361" s="8"/>
    </row>
    <row r="362" spans="1:28" customHeight="1" ht="409.5">
      <c r="A362" s="7" t="s">
        <v>30</v>
      </c>
      <c r="B362" s="19" t="s">
        <v>40</v>
      </c>
      <c r="C362" s="20" t="s">
        <v>2365</v>
      </c>
      <c r="D362" s="20" t="s">
        <v>2365</v>
      </c>
      <c r="E362" s="20" t="s">
        <v>2366</v>
      </c>
      <c r="F362" s="21" t="s">
        <v>43</v>
      </c>
      <c r="G362" s="8" t="s">
        <v>34</v>
      </c>
      <c r="H362" s="19" t="s">
        <v>21</v>
      </c>
      <c r="I362" s="7" t="s">
        <v>2367</v>
      </c>
      <c r="J362" s="19" t="s">
        <v>280</v>
      </c>
      <c r="K362" s="9" t="s">
        <v>2368</v>
      </c>
      <c r="L362" s="60" t="s">
        <v>2369</v>
      </c>
      <c r="M362" s="22">
        <v>40330</v>
      </c>
      <c r="N362" s="22">
        <v>42004</v>
      </c>
      <c r="O362" s="13">
        <v>42619</v>
      </c>
      <c r="P362" s="22">
        <v>40522</v>
      </c>
      <c r="Q362" s="52">
        <v>1853423.96</v>
      </c>
      <c r="R362" s="25" t="str">
        <f>(Q362/Z362)</f>
        <v>0</v>
      </c>
      <c r="S362" s="52">
        <v>944762.2</v>
      </c>
      <c r="T362" s="52">
        <v>0</v>
      </c>
      <c r="U362" s="52">
        <v>107137.98</v>
      </c>
      <c r="V362" s="52">
        <v>0</v>
      </c>
      <c r="W362" s="52">
        <v>658198.06</v>
      </c>
      <c r="X362" s="52" t="str">
        <f>SUM(Q362,S362,T362,U362,V362,W362)</f>
        <v>0</v>
      </c>
      <c r="Y362" s="52">
        <v>1072358.6</v>
      </c>
      <c r="Z362" s="52">
        <v>4635880.59</v>
      </c>
      <c r="AA362" s="7" t="s">
        <v>2370</v>
      </c>
      <c r="AB362" s="8"/>
    </row>
    <row r="363" spans="1:28" customHeight="1" ht="375">
      <c r="A363" s="18" t="s">
        <v>30</v>
      </c>
      <c r="B363" s="19" t="s">
        <v>85</v>
      </c>
      <c r="C363" s="20" t="s">
        <v>2371</v>
      </c>
      <c r="D363" s="30" t="s">
        <v>2372</v>
      </c>
      <c r="E363" s="20" t="s">
        <v>2373</v>
      </c>
      <c r="F363" s="21" t="s">
        <v>43</v>
      </c>
      <c r="G363" s="7" t="s">
        <v>34</v>
      </c>
      <c r="H363" s="19" t="s">
        <v>22</v>
      </c>
      <c r="I363" s="7" t="s">
        <v>2374</v>
      </c>
      <c r="J363" s="19" t="s">
        <v>2112</v>
      </c>
      <c r="K363" s="9" t="s">
        <v>2375</v>
      </c>
      <c r="L363" s="60" t="s">
        <v>2376</v>
      </c>
      <c r="M363" s="22">
        <v>39083</v>
      </c>
      <c r="N363" s="22">
        <v>42369</v>
      </c>
      <c r="O363" s="13">
        <v>42619</v>
      </c>
      <c r="P363" s="22">
        <v>40414</v>
      </c>
      <c r="Q363" s="56">
        <v>1702350</v>
      </c>
      <c r="R363" s="48" t="str">
        <f>(Q363/Z363)</f>
        <v>0</v>
      </c>
      <c r="S363" s="56">
        <v>0</v>
      </c>
      <c r="T363" s="56">
        <v>0</v>
      </c>
      <c r="U363" s="56">
        <v>715608.69</v>
      </c>
      <c r="V363" s="56">
        <v>0</v>
      </c>
      <c r="W363" s="57">
        <v>284391.31</v>
      </c>
      <c r="X363" s="56" t="str">
        <f>SUM(Q363,S363,T363,U363,V363,W363)</f>
        <v>0</v>
      </c>
      <c r="Y363" s="56">
        <v>2079327.54</v>
      </c>
      <c r="Z363" s="56">
        <v>4781677.54</v>
      </c>
      <c r="AA363" s="7" t="s">
        <v>2377</v>
      </c>
      <c r="AB363" s="8"/>
    </row>
    <row r="364" spans="1:28" customHeight="1" ht="409.5">
      <c r="A364" s="7" t="s">
        <v>30</v>
      </c>
      <c r="B364" s="19" t="s">
        <v>40</v>
      </c>
      <c r="C364" s="20" t="s">
        <v>2378</v>
      </c>
      <c r="D364" s="20" t="s">
        <v>2378</v>
      </c>
      <c r="E364" s="20" t="s">
        <v>2379</v>
      </c>
      <c r="F364" s="21" t="s">
        <v>43</v>
      </c>
      <c r="G364" s="8" t="s">
        <v>34</v>
      </c>
      <c r="H364" s="19" t="s">
        <v>22</v>
      </c>
      <c r="I364" s="7" t="s">
        <v>2380</v>
      </c>
      <c r="J364" s="19" t="s">
        <v>1653</v>
      </c>
      <c r="K364" s="9" t="s">
        <v>2381</v>
      </c>
      <c r="L364" s="60" t="s">
        <v>2382</v>
      </c>
      <c r="M364" s="22">
        <v>40179</v>
      </c>
      <c r="N364" s="22">
        <v>41274</v>
      </c>
      <c r="O364" s="13">
        <v>42619</v>
      </c>
      <c r="P364" s="22">
        <v>40507</v>
      </c>
      <c r="Q364" s="52">
        <v>593386</v>
      </c>
      <c r="R364" s="25" t="str">
        <f>(Q364/Z364)</f>
        <v>0</v>
      </c>
      <c r="S364" s="52">
        <v>100904</v>
      </c>
      <c r="T364" s="52">
        <v>0</v>
      </c>
      <c r="U364" s="52">
        <v>0</v>
      </c>
      <c r="V364" s="52">
        <v>0</v>
      </c>
      <c r="W364" s="52">
        <v>219522</v>
      </c>
      <c r="X364" s="52" t="str">
        <f>SUM(Q364,S364,T364,U364,V364,W364)</f>
        <v>0</v>
      </c>
      <c r="Y364" s="52">
        <v>724750</v>
      </c>
      <c r="Z364" s="52">
        <v>1509040</v>
      </c>
      <c r="AA364" s="7" t="s">
        <v>2383</v>
      </c>
      <c r="AB364" s="8"/>
    </row>
    <row r="365" spans="1:28" customHeight="1" ht="135">
      <c r="A365" s="18" t="s">
        <v>30</v>
      </c>
      <c r="B365" s="19" t="s">
        <v>40</v>
      </c>
      <c r="C365" s="20" t="s">
        <v>2384</v>
      </c>
      <c r="D365" s="30" t="s">
        <v>2385</v>
      </c>
      <c r="E365" s="20" t="s">
        <v>2386</v>
      </c>
      <c r="F365" s="21" t="s">
        <v>43</v>
      </c>
      <c r="G365" s="7" t="s">
        <v>34</v>
      </c>
      <c r="H365" s="19" t="s">
        <v>21</v>
      </c>
      <c r="I365" s="7" t="s">
        <v>2387</v>
      </c>
      <c r="J365" s="19" t="s">
        <v>1320</v>
      </c>
      <c r="K365" s="9" t="s">
        <v>2388</v>
      </c>
      <c r="L365" s="8" t="s">
        <v>2389</v>
      </c>
      <c r="M365" s="22">
        <v>40391</v>
      </c>
      <c r="N365" s="22">
        <v>40877</v>
      </c>
      <c r="O365" s="13">
        <v>42619</v>
      </c>
      <c r="P365" s="22">
        <v>40507</v>
      </c>
      <c r="Q365" s="52">
        <v>6480</v>
      </c>
      <c r="R365" s="25" t="str">
        <f>(Q365/Z365)</f>
        <v>0</v>
      </c>
      <c r="S365" s="52">
        <v>4320</v>
      </c>
      <c r="T365" s="52">
        <v>0</v>
      </c>
      <c r="U365" s="52">
        <v>0</v>
      </c>
      <c r="V365" s="52">
        <v>0</v>
      </c>
      <c r="W365" s="52">
        <v>0</v>
      </c>
      <c r="X365" s="52" t="str">
        <f>SUM(Q365,S365,T365,U365,V365,W365)</f>
        <v>0</v>
      </c>
      <c r="Y365" s="52">
        <v>15120</v>
      </c>
      <c r="Z365" s="52">
        <v>25920</v>
      </c>
      <c r="AA365" s="7" t="s">
        <v>2390</v>
      </c>
      <c r="AB365" s="8"/>
    </row>
    <row r="366" spans="1:28" customHeight="1" ht="409.5">
      <c r="A366" s="7" t="s">
        <v>30</v>
      </c>
      <c r="B366" s="19" t="s">
        <v>40</v>
      </c>
      <c r="C366" s="20" t="s">
        <v>2391</v>
      </c>
      <c r="D366" s="30" t="s">
        <v>2392</v>
      </c>
      <c r="E366" s="20" t="s">
        <v>1965</v>
      </c>
      <c r="F366" s="21" t="s">
        <v>43</v>
      </c>
      <c r="G366" s="8" t="s">
        <v>34</v>
      </c>
      <c r="H366" s="19" t="s">
        <v>21</v>
      </c>
      <c r="I366" s="7" t="s">
        <v>1966</v>
      </c>
      <c r="J366" s="19" t="s">
        <v>280</v>
      </c>
      <c r="K366" s="9" t="s">
        <v>1967</v>
      </c>
      <c r="L366" s="60" t="s">
        <v>2393</v>
      </c>
      <c r="M366" s="22">
        <v>40350</v>
      </c>
      <c r="N366" s="22">
        <v>41029</v>
      </c>
      <c r="O366" s="13">
        <v>42619</v>
      </c>
      <c r="P366" s="22">
        <v>40388</v>
      </c>
      <c r="Q366" s="52">
        <v>10000</v>
      </c>
      <c r="R366" s="25" t="str">
        <f>(Q366/Z366)</f>
        <v>0</v>
      </c>
      <c r="S366" s="52">
        <v>6666.67</v>
      </c>
      <c r="T366" s="52">
        <v>0</v>
      </c>
      <c r="U366" s="52">
        <v>0</v>
      </c>
      <c r="V366" s="52">
        <v>0</v>
      </c>
      <c r="W366" s="52">
        <v>0</v>
      </c>
      <c r="X366" s="52" t="str">
        <f>SUM(Q366,S366,T366,U366,V366,W366)</f>
        <v>0</v>
      </c>
      <c r="Y366" s="52">
        <v>25222.8</v>
      </c>
      <c r="Z366" s="52">
        <v>40054.9</v>
      </c>
      <c r="AA366" s="7" t="s">
        <v>2394</v>
      </c>
      <c r="AB366" s="8"/>
    </row>
    <row r="367" spans="1:28" customHeight="1" ht="409.5">
      <c r="A367" s="18" t="s">
        <v>30</v>
      </c>
      <c r="B367" s="19" t="s">
        <v>40</v>
      </c>
      <c r="C367" s="20" t="s">
        <v>2395</v>
      </c>
      <c r="D367" s="20" t="s">
        <v>2396</v>
      </c>
      <c r="E367" s="20" t="s">
        <v>2397</v>
      </c>
      <c r="F367" s="21" t="s">
        <v>43</v>
      </c>
      <c r="G367" s="7" t="s">
        <v>34</v>
      </c>
      <c r="H367" s="19" t="s">
        <v>22</v>
      </c>
      <c r="I367" s="7" t="s">
        <v>2398</v>
      </c>
      <c r="J367" s="19" t="s">
        <v>2399</v>
      </c>
      <c r="K367" s="9" t="s">
        <v>2400</v>
      </c>
      <c r="L367" s="60" t="s">
        <v>2401</v>
      </c>
      <c r="M367" s="22">
        <v>40330</v>
      </c>
      <c r="N367" s="22">
        <v>40908</v>
      </c>
      <c r="O367" s="13">
        <v>42619</v>
      </c>
      <c r="P367" s="22">
        <v>40388</v>
      </c>
      <c r="Q367" s="52">
        <v>12215</v>
      </c>
      <c r="R367" s="25" t="str">
        <f>(Q367/Z367)</f>
        <v>0</v>
      </c>
      <c r="S367" s="52">
        <v>8143.33</v>
      </c>
      <c r="T367" s="52">
        <v>0</v>
      </c>
      <c r="U367" s="52">
        <v>0</v>
      </c>
      <c r="V367" s="52">
        <v>0</v>
      </c>
      <c r="W367" s="52">
        <v>0</v>
      </c>
      <c r="X367" s="52" t="str">
        <f>SUM(Q367,S367,T367,U367,V367,W367)</f>
        <v>0</v>
      </c>
      <c r="Y367" s="52">
        <v>49440.01</v>
      </c>
      <c r="Z367" s="52">
        <v>69800</v>
      </c>
      <c r="AA367" s="7" t="s">
        <v>2402</v>
      </c>
      <c r="AB367" s="8"/>
    </row>
    <row r="368" spans="1:28" customHeight="1" ht="409.5">
      <c r="A368" s="7" t="s">
        <v>30</v>
      </c>
      <c r="B368" s="19" t="s">
        <v>85</v>
      </c>
      <c r="C368" s="20" t="s">
        <v>2403</v>
      </c>
      <c r="D368" s="20" t="s">
        <v>2403</v>
      </c>
      <c r="E368" s="20" t="s">
        <v>2404</v>
      </c>
      <c r="F368" s="21" t="s">
        <v>43</v>
      </c>
      <c r="G368" s="8" t="s">
        <v>34</v>
      </c>
      <c r="H368" s="19" t="s">
        <v>21</v>
      </c>
      <c r="I368" s="7" t="s">
        <v>2405</v>
      </c>
      <c r="J368" s="19" t="s">
        <v>280</v>
      </c>
      <c r="K368" s="9" t="s">
        <v>2406</v>
      </c>
      <c r="L368" s="60" t="s">
        <v>2407</v>
      </c>
      <c r="M368" s="22">
        <v>40391</v>
      </c>
      <c r="N368" s="22">
        <v>42216</v>
      </c>
      <c r="O368" s="13">
        <v>42619</v>
      </c>
      <c r="P368" s="22">
        <v>40478</v>
      </c>
      <c r="Q368" s="52">
        <v>1627274.06</v>
      </c>
      <c r="R368" s="25" t="str">
        <f>(Q368/Z368)</f>
        <v>0</v>
      </c>
      <c r="S368" s="26">
        <v>0</v>
      </c>
      <c r="T368" s="26">
        <v>0</v>
      </c>
      <c r="U368" s="54">
        <v>861400.7</v>
      </c>
      <c r="V368" s="54">
        <v>1435668.22</v>
      </c>
      <c r="W368" s="54">
        <v>2871335.54</v>
      </c>
      <c r="X368" s="26" t="str">
        <f>SUM(Q368,S368,T368,U368,V368,W368)</f>
        <v>0</v>
      </c>
      <c r="Y368" s="26">
        <v>0</v>
      </c>
      <c r="Z368" s="52">
        <v>6795678.56</v>
      </c>
      <c r="AA368" s="7" t="s">
        <v>2408</v>
      </c>
      <c r="AB368" s="8"/>
    </row>
    <row r="369" spans="1:28" customHeight="1" ht="90">
      <c r="A369" s="18" t="s">
        <v>30</v>
      </c>
      <c r="B369" s="19" t="s">
        <v>40</v>
      </c>
      <c r="C369" s="20" t="s">
        <v>2409</v>
      </c>
      <c r="D369" s="20" t="s">
        <v>2409</v>
      </c>
      <c r="E369" s="20" t="s">
        <v>2410</v>
      </c>
      <c r="F369" s="21" t="s">
        <v>43</v>
      </c>
      <c r="G369" s="7" t="s">
        <v>34</v>
      </c>
      <c r="H369" s="19" t="s">
        <v>21</v>
      </c>
      <c r="I369" s="7" t="s">
        <v>1764</v>
      </c>
      <c r="J369" s="19" t="s">
        <v>280</v>
      </c>
      <c r="K369" s="9" t="s">
        <v>43</v>
      </c>
      <c r="L369" s="8" t="s">
        <v>2411</v>
      </c>
      <c r="M369" s="22">
        <v>40422</v>
      </c>
      <c r="N369" s="22">
        <v>42278</v>
      </c>
      <c r="O369" s="13">
        <v>42619</v>
      </c>
      <c r="P369" s="22">
        <v>40492</v>
      </c>
      <c r="Q369" s="52">
        <v>60573.38</v>
      </c>
      <c r="R369" s="25" t="str">
        <f>(Q369/Z369)</f>
        <v>0</v>
      </c>
      <c r="S369" s="52">
        <v>0</v>
      </c>
      <c r="T369" s="52">
        <v>60573.38</v>
      </c>
      <c r="U369" s="52">
        <v>0</v>
      </c>
      <c r="V369" s="52">
        <v>0</v>
      </c>
      <c r="W369" s="52">
        <v>13324.27</v>
      </c>
      <c r="X369" s="52" t="str">
        <f>SUM(Q369,S369,T369,U369,V369,W369)</f>
        <v>0</v>
      </c>
      <c r="Y369" s="52">
        <v>131009.77</v>
      </c>
      <c r="Z369" s="52">
        <v>265480.88</v>
      </c>
      <c r="AA369" s="7" t="s">
        <v>2412</v>
      </c>
      <c r="AB369" s="8"/>
    </row>
    <row r="370" spans="1:28" customHeight="1" ht="409.5">
      <c r="A370" s="7" t="s">
        <v>30</v>
      </c>
      <c r="B370" s="19" t="s">
        <v>40</v>
      </c>
      <c r="C370" s="20" t="s">
        <v>2413</v>
      </c>
      <c r="D370" s="20" t="s">
        <v>2413</v>
      </c>
      <c r="E370" s="20" t="s">
        <v>2414</v>
      </c>
      <c r="F370" s="21" t="s">
        <v>43</v>
      </c>
      <c r="G370" s="8" t="s">
        <v>34</v>
      </c>
      <c r="H370" s="19" t="s">
        <v>21</v>
      </c>
      <c r="I370" s="7" t="s">
        <v>2415</v>
      </c>
      <c r="J370" s="19" t="s">
        <v>2416</v>
      </c>
      <c r="K370" s="9" t="s">
        <v>2417</v>
      </c>
      <c r="L370" s="60" t="s">
        <v>2418</v>
      </c>
      <c r="M370" s="22">
        <v>40422</v>
      </c>
      <c r="N370" s="22">
        <v>40908</v>
      </c>
      <c r="O370" s="13">
        <v>42619</v>
      </c>
      <c r="P370" s="22">
        <v>40682</v>
      </c>
      <c r="Q370" s="52">
        <v>2846.25</v>
      </c>
      <c r="R370" s="25" t="str">
        <f>(Q370/Z370)</f>
        <v>0</v>
      </c>
      <c r="S370" s="52">
        <v>1897.5</v>
      </c>
      <c r="T370" s="52">
        <v>0</v>
      </c>
      <c r="U370" s="52">
        <v>0</v>
      </c>
      <c r="V370" s="52">
        <v>0</v>
      </c>
      <c r="W370" s="52">
        <v>0</v>
      </c>
      <c r="X370" s="52" t="str">
        <f>SUM(Q370,S370,T370,U370,V370,W370)</f>
        <v>0</v>
      </c>
      <c r="Y370" s="52">
        <v>6641.51</v>
      </c>
      <c r="Z370" s="52">
        <v>11385</v>
      </c>
      <c r="AA370" s="7" t="s">
        <v>2419</v>
      </c>
      <c r="AB370" s="8"/>
    </row>
    <row r="371" spans="1:28" customHeight="1" ht="180">
      <c r="A371" s="18" t="s">
        <v>30</v>
      </c>
      <c r="B371" s="19" t="s">
        <v>112</v>
      </c>
      <c r="C371" s="30" t="s">
        <v>2420</v>
      </c>
      <c r="D371" s="30" t="s">
        <v>2421</v>
      </c>
      <c r="E371" s="20" t="s">
        <v>867</v>
      </c>
      <c r="F371" s="21" t="s">
        <v>43</v>
      </c>
      <c r="G371" s="7" t="s">
        <v>34</v>
      </c>
      <c r="H371" s="19" t="s">
        <v>21</v>
      </c>
      <c r="I371" s="7" t="s">
        <v>147</v>
      </c>
      <c r="J371" s="19" t="s">
        <v>148</v>
      </c>
      <c r="K371" s="9" t="s">
        <v>868</v>
      </c>
      <c r="L371" s="8" t="s">
        <v>2422</v>
      </c>
      <c r="M371" s="22">
        <v>40483</v>
      </c>
      <c r="N371" s="22">
        <v>41791</v>
      </c>
      <c r="O371" s="13">
        <v>42619</v>
      </c>
      <c r="P371" s="22">
        <v>40651</v>
      </c>
      <c r="Q371" s="52">
        <v>1394475.66</v>
      </c>
      <c r="R371" s="25" t="str">
        <f>(Q371/Z371)</f>
        <v>0</v>
      </c>
      <c r="S371" s="52">
        <v>0</v>
      </c>
      <c r="T371" s="52">
        <v>0</v>
      </c>
      <c r="U371" s="52">
        <v>0</v>
      </c>
      <c r="V371" s="52">
        <v>0</v>
      </c>
      <c r="W371" s="52">
        <v>29981.21</v>
      </c>
      <c r="X371" s="52" t="str">
        <f>SUM(Q371,S371,T371,U371,V371,W371)</f>
        <v>0</v>
      </c>
      <c r="Y371" s="52">
        <v>2091712.96</v>
      </c>
      <c r="Z371" s="52">
        <v>3486188.62</v>
      </c>
      <c r="AA371" s="7" t="s">
        <v>2423</v>
      </c>
      <c r="AB371" s="8"/>
    </row>
    <row r="372" spans="1:28" customHeight="1" ht="409.5">
      <c r="A372" s="7" t="s">
        <v>30</v>
      </c>
      <c r="B372" s="19" t="s">
        <v>40</v>
      </c>
      <c r="C372" s="20" t="s">
        <v>2424</v>
      </c>
      <c r="D372" s="30" t="s">
        <v>2425</v>
      </c>
      <c r="E372" s="30" t="s">
        <v>2426</v>
      </c>
      <c r="F372" s="21" t="s">
        <v>43</v>
      </c>
      <c r="G372" s="8" t="s">
        <v>34</v>
      </c>
      <c r="H372" s="19" t="s">
        <v>23</v>
      </c>
      <c r="I372" s="7" t="s">
        <v>2427</v>
      </c>
      <c r="J372" s="19" t="s">
        <v>2428</v>
      </c>
      <c r="K372" s="9" t="s">
        <v>2429</v>
      </c>
      <c r="L372" s="60" t="s">
        <v>2430</v>
      </c>
      <c r="M372" s="22">
        <v>40422</v>
      </c>
      <c r="N372" s="22">
        <v>41152</v>
      </c>
      <c r="O372" s="13">
        <v>42619</v>
      </c>
      <c r="P372" s="22">
        <v>40388</v>
      </c>
      <c r="Q372" s="52">
        <v>5832.08</v>
      </c>
      <c r="R372" s="25" t="str">
        <f>(Q372/Z372)</f>
        <v>0</v>
      </c>
      <c r="S372" s="52">
        <v>3888.04</v>
      </c>
      <c r="T372" s="52">
        <v>0</v>
      </c>
      <c r="U372" s="52">
        <v>0</v>
      </c>
      <c r="V372" s="52">
        <v>1944</v>
      </c>
      <c r="W372" s="52">
        <v>0</v>
      </c>
      <c r="X372" s="52" t="str">
        <f>SUM(Q372,S372,T372,U372,V372,W372)</f>
        <v>0</v>
      </c>
      <c r="Y372" s="52">
        <v>21661.9</v>
      </c>
      <c r="Z372" s="52">
        <v>33325.96</v>
      </c>
      <c r="AA372" s="7" t="s">
        <v>2431</v>
      </c>
      <c r="AB372" s="8"/>
    </row>
    <row r="373" spans="1:28" customHeight="1" ht="409.5">
      <c r="A373" s="18" t="s">
        <v>30</v>
      </c>
      <c r="B373" s="19" t="s">
        <v>40</v>
      </c>
      <c r="C373" s="20" t="s">
        <v>2432</v>
      </c>
      <c r="D373" s="30" t="s">
        <v>2433</v>
      </c>
      <c r="E373" s="20" t="s">
        <v>2434</v>
      </c>
      <c r="F373" s="21" t="s">
        <v>43</v>
      </c>
      <c r="G373" s="7" t="s">
        <v>34</v>
      </c>
      <c r="H373" s="19" t="s">
        <v>22</v>
      </c>
      <c r="I373" s="31" t="s">
        <v>2435</v>
      </c>
      <c r="J373" s="19" t="s">
        <v>2436</v>
      </c>
      <c r="K373" s="9" t="s">
        <v>2437</v>
      </c>
      <c r="L373" s="60" t="s">
        <v>2438</v>
      </c>
      <c r="M373" s="22">
        <v>40422</v>
      </c>
      <c r="N373" s="22">
        <v>40878</v>
      </c>
      <c r="O373" s="13">
        <v>42619</v>
      </c>
      <c r="P373" s="22">
        <v>40456</v>
      </c>
      <c r="Q373" s="52">
        <v>10000</v>
      </c>
      <c r="R373" s="25" t="str">
        <f>(Q373/Z373)</f>
        <v>0</v>
      </c>
      <c r="S373" s="52">
        <v>6666.67</v>
      </c>
      <c r="T373" s="52">
        <v>0</v>
      </c>
      <c r="U373" s="52">
        <v>3333.33</v>
      </c>
      <c r="V373" s="52">
        <v>0</v>
      </c>
      <c r="W373" s="52">
        <v>0</v>
      </c>
      <c r="X373" s="52" t="str">
        <f>SUM(Q373,S373,T373,U373,V373,W373)</f>
        <v>0</v>
      </c>
      <c r="Y373" s="52">
        <v>26411.52</v>
      </c>
      <c r="Z373" s="52">
        <v>46411.52</v>
      </c>
      <c r="AA373" s="7" t="s">
        <v>2439</v>
      </c>
      <c r="AB373" s="8"/>
    </row>
    <row r="374" spans="1:28" customHeight="1" ht="409.5">
      <c r="A374" s="7" t="s">
        <v>30</v>
      </c>
      <c r="B374" s="19" t="s">
        <v>40</v>
      </c>
      <c r="C374" s="20" t="s">
        <v>2440</v>
      </c>
      <c r="D374" s="20" t="s">
        <v>2440</v>
      </c>
      <c r="E374" s="20" t="s">
        <v>2441</v>
      </c>
      <c r="F374" s="21" t="s">
        <v>43</v>
      </c>
      <c r="G374" s="8" t="s">
        <v>34</v>
      </c>
      <c r="H374" s="19" t="s">
        <v>22</v>
      </c>
      <c r="I374" s="7" t="s">
        <v>2442</v>
      </c>
      <c r="J374" s="19" t="s">
        <v>94</v>
      </c>
      <c r="K374" s="9" t="s">
        <v>2443</v>
      </c>
      <c r="L374" s="60" t="s">
        <v>2444</v>
      </c>
      <c r="M374" s="22">
        <v>40422</v>
      </c>
      <c r="N374" s="22">
        <v>42185</v>
      </c>
      <c r="O374" s="13">
        <v>42619</v>
      </c>
      <c r="P374" s="22">
        <v>40528</v>
      </c>
      <c r="Q374" s="52">
        <v>357825.25</v>
      </c>
      <c r="R374" s="25" t="str">
        <f>(Q374/Z374)</f>
        <v>0</v>
      </c>
      <c r="S374" s="52">
        <v>160294.21</v>
      </c>
      <c r="T374" s="52">
        <v>0</v>
      </c>
      <c r="U374" s="52">
        <v>89456.52</v>
      </c>
      <c r="V374" s="52">
        <v>0</v>
      </c>
      <c r="W374" s="52">
        <v>943399.58</v>
      </c>
      <c r="X374" s="52" t="str">
        <f>SUM(Q374,S374,T374,U374,V374,W374)</f>
        <v>0</v>
      </c>
      <c r="Y374" s="52">
        <v>613880.21</v>
      </c>
      <c r="Z374" s="52">
        <v>1114855.62</v>
      </c>
      <c r="AA374" s="7" t="s">
        <v>2445</v>
      </c>
      <c r="AB374" s="8"/>
    </row>
    <row r="375" spans="1:28" customHeight="1" ht="390">
      <c r="A375" s="18" t="s">
        <v>30</v>
      </c>
      <c r="B375" s="19" t="s">
        <v>40</v>
      </c>
      <c r="C375" s="20" t="s">
        <v>2446</v>
      </c>
      <c r="D375" s="30" t="s">
        <v>2447</v>
      </c>
      <c r="E375" s="20" t="s">
        <v>2448</v>
      </c>
      <c r="F375" s="21" t="s">
        <v>43</v>
      </c>
      <c r="G375" s="7" t="s">
        <v>34</v>
      </c>
      <c r="H375" s="19" t="s">
        <v>22</v>
      </c>
      <c r="I375" s="7" t="s">
        <v>2449</v>
      </c>
      <c r="J375" s="19" t="s">
        <v>1844</v>
      </c>
      <c r="K375" s="9" t="s">
        <v>2450</v>
      </c>
      <c r="L375" s="60" t="s">
        <v>2451</v>
      </c>
      <c r="M375" s="22">
        <v>40427</v>
      </c>
      <c r="N375" s="22">
        <v>40815</v>
      </c>
      <c r="O375" s="13">
        <v>42619</v>
      </c>
      <c r="P375" s="22">
        <v>40507</v>
      </c>
      <c r="Q375" s="52">
        <v>12500</v>
      </c>
      <c r="R375" s="25" t="str">
        <f>(Q375/Z375)</f>
        <v>0</v>
      </c>
      <c r="S375" s="52">
        <v>8333</v>
      </c>
      <c r="T375" s="52">
        <v>0</v>
      </c>
      <c r="U375" s="52">
        <v>0</v>
      </c>
      <c r="V375" s="52">
        <v>0</v>
      </c>
      <c r="W375" s="52">
        <v>0</v>
      </c>
      <c r="X375" s="52" t="str">
        <f>SUM(Q375,S375,T375,U375,V375,W375)</f>
        <v>0</v>
      </c>
      <c r="Y375" s="52">
        <v>51667</v>
      </c>
      <c r="Z375" s="52">
        <v>72500</v>
      </c>
      <c r="AA375" s="7" t="s">
        <v>2452</v>
      </c>
      <c r="AB375" s="8"/>
    </row>
    <row r="376" spans="1:28" customHeight="1" ht="270">
      <c r="A376" s="7" t="s">
        <v>30</v>
      </c>
      <c r="B376" s="19" t="s">
        <v>40</v>
      </c>
      <c r="C376" s="20" t="s">
        <v>2453</v>
      </c>
      <c r="D376" s="20" t="s">
        <v>2453</v>
      </c>
      <c r="E376" s="20" t="s">
        <v>2454</v>
      </c>
      <c r="F376" s="21" t="s">
        <v>43</v>
      </c>
      <c r="G376" s="8" t="s">
        <v>34</v>
      </c>
      <c r="H376" s="19" t="s">
        <v>23</v>
      </c>
      <c r="I376" s="7" t="s">
        <v>2455</v>
      </c>
      <c r="J376" s="19" t="s">
        <v>162</v>
      </c>
      <c r="K376" s="9" t="s">
        <v>2456</v>
      </c>
      <c r="L376" s="60" t="s">
        <v>2457</v>
      </c>
      <c r="M376" s="22">
        <v>40360</v>
      </c>
      <c r="N376" s="22">
        <v>41274</v>
      </c>
      <c r="O376" s="13">
        <v>42619</v>
      </c>
      <c r="P376" s="22"/>
      <c r="Q376" s="52">
        <v>85163.05</v>
      </c>
      <c r="R376" s="25" t="str">
        <f>(Q376/Z376)</f>
        <v>0</v>
      </c>
      <c r="S376" s="52">
        <v>86477.23</v>
      </c>
      <c r="T376" s="52">
        <v>0</v>
      </c>
      <c r="U376" s="52">
        <v>0</v>
      </c>
      <c r="V376" s="52">
        <v>0</v>
      </c>
      <c r="W376" s="52">
        <v>517466.27</v>
      </c>
      <c r="X376" s="52" t="str">
        <f>SUM(Q376,S376,T376,U376,V376,W376)</f>
        <v>0</v>
      </c>
      <c r="Y376" s="52">
        <v>0</v>
      </c>
      <c r="Z376" s="52">
        <v>689106.51</v>
      </c>
      <c r="AA376" s="7" t="s">
        <v>2458</v>
      </c>
      <c r="AB376" s="8"/>
    </row>
    <row r="377" spans="1:28" customHeight="1" ht="390">
      <c r="A377" s="18" t="s">
        <v>30</v>
      </c>
      <c r="B377" s="19" t="s">
        <v>112</v>
      </c>
      <c r="C377" s="20" t="s">
        <v>2459</v>
      </c>
      <c r="D377" s="30" t="s">
        <v>2460</v>
      </c>
      <c r="E377" s="20" t="s">
        <v>115</v>
      </c>
      <c r="F377" s="21" t="s">
        <v>43</v>
      </c>
      <c r="G377" s="7" t="s">
        <v>34</v>
      </c>
      <c r="H377" s="19" t="s">
        <v>21</v>
      </c>
      <c r="I377" s="7" t="s">
        <v>116</v>
      </c>
      <c r="J377" s="19" t="s">
        <v>117</v>
      </c>
      <c r="K377" s="9" t="s">
        <v>2461</v>
      </c>
      <c r="L377" s="60" t="s">
        <v>2462</v>
      </c>
      <c r="M377" s="22">
        <v>40179</v>
      </c>
      <c r="N377" s="22">
        <v>42186</v>
      </c>
      <c r="O377" s="13">
        <v>42619</v>
      </c>
      <c r="P377" s="22">
        <v>40682</v>
      </c>
      <c r="Q377" s="52">
        <v>1000000</v>
      </c>
      <c r="R377" s="25" t="str">
        <f>(Q377/Z377)</f>
        <v>0</v>
      </c>
      <c r="S377" s="26">
        <v>0</v>
      </c>
      <c r="T377" s="26">
        <v>0</v>
      </c>
      <c r="U377" s="26">
        <v>0</v>
      </c>
      <c r="V377" s="26">
        <v>0</v>
      </c>
      <c r="W377" s="52">
        <v>2790778.96</v>
      </c>
      <c r="X377" s="52" t="str">
        <f>SUM(Q377,S377,T377,U377,V377,W377)</f>
        <v>0</v>
      </c>
      <c r="Y377" s="52">
        <v>0</v>
      </c>
      <c r="Z377" s="52">
        <v>3790778.96</v>
      </c>
      <c r="AA377" s="7" t="s">
        <v>2463</v>
      </c>
      <c r="AB377" s="8"/>
    </row>
    <row r="378" spans="1:28" customHeight="1" ht="409.5">
      <c r="A378" s="7" t="s">
        <v>30</v>
      </c>
      <c r="B378" s="19" t="s">
        <v>40</v>
      </c>
      <c r="C378" s="20" t="s">
        <v>31</v>
      </c>
      <c r="D378" s="30" t="s">
        <v>2464</v>
      </c>
      <c r="E378" s="20" t="s">
        <v>32</v>
      </c>
      <c r="F378" s="21" t="s">
        <v>43</v>
      </c>
      <c r="G378" s="8" t="s">
        <v>34</v>
      </c>
      <c r="H378" s="19" t="s">
        <v>22</v>
      </c>
      <c r="I378" s="7" t="s">
        <v>35</v>
      </c>
      <c r="J378" s="19" t="s">
        <v>2465</v>
      </c>
      <c r="K378" s="9" t="s">
        <v>2466</v>
      </c>
      <c r="L378" s="60" t="s">
        <v>2467</v>
      </c>
      <c r="M378" s="22">
        <v>40544</v>
      </c>
      <c r="N378" s="22">
        <v>42369</v>
      </c>
      <c r="O378" s="13">
        <v>42619</v>
      </c>
      <c r="P378" s="22">
        <v>40533</v>
      </c>
      <c r="Q378" s="52">
        <v>129414.71</v>
      </c>
      <c r="R378" s="25" t="str">
        <f>(Q378/Z378)</f>
        <v>0</v>
      </c>
      <c r="S378" s="52">
        <v>69546.93</v>
      </c>
      <c r="T378" s="52">
        <v>0</v>
      </c>
      <c r="U378" s="52">
        <v>19717.01</v>
      </c>
      <c r="V378" s="52">
        <v>0</v>
      </c>
      <c r="W378" s="52">
        <v>0</v>
      </c>
      <c r="X378" s="52" t="str">
        <f>SUM(Q378,S378,T378,U378,V378,W378)</f>
        <v>0</v>
      </c>
      <c r="Y378" s="52">
        <v>139810.93</v>
      </c>
      <c r="Z378" s="52">
        <v>638978.8</v>
      </c>
      <c r="AA378" s="7" t="s">
        <v>38</v>
      </c>
      <c r="AB378" s="8"/>
    </row>
    <row r="379" spans="1:28" customHeight="1" ht="409.5">
      <c r="A379" s="18" t="s">
        <v>30</v>
      </c>
      <c r="B379" s="19" t="s">
        <v>40</v>
      </c>
      <c r="C379" s="20" t="s">
        <v>2468</v>
      </c>
      <c r="D379" s="30" t="s">
        <v>2469</v>
      </c>
      <c r="E379" s="20" t="s">
        <v>2470</v>
      </c>
      <c r="F379" s="21" t="s">
        <v>43</v>
      </c>
      <c r="G379" s="7" t="s">
        <v>34</v>
      </c>
      <c r="H379" s="19" t="s">
        <v>23</v>
      </c>
      <c r="I379" s="7" t="s">
        <v>240</v>
      </c>
      <c r="J379" s="19" t="s">
        <v>70</v>
      </c>
      <c r="K379" s="9" t="s">
        <v>2471</v>
      </c>
      <c r="L379" s="60" t="s">
        <v>2472</v>
      </c>
      <c r="M379" s="22">
        <v>40269</v>
      </c>
      <c r="N379" s="22">
        <v>41364</v>
      </c>
      <c r="O379" s="13">
        <v>42619</v>
      </c>
      <c r="P379" s="22">
        <v>40563</v>
      </c>
      <c r="Q379" s="52">
        <v>9013.99</v>
      </c>
      <c r="R379" s="25" t="str">
        <f>(Q379/Z379)</f>
        <v>0</v>
      </c>
      <c r="S379" s="52">
        <v>6009.34</v>
      </c>
      <c r="T379" s="52">
        <v>0</v>
      </c>
      <c r="U379" s="52">
        <v>0</v>
      </c>
      <c r="V379" s="52">
        <v>3004.64</v>
      </c>
      <c r="W379" s="52">
        <v>0</v>
      </c>
      <c r="X379" s="52" t="str">
        <f>SUM(Q379,S379,T379,U379,V379,W379)</f>
        <v>0</v>
      </c>
      <c r="Y379" s="52">
        <v>33480.49</v>
      </c>
      <c r="Z379" s="52">
        <v>51508.45</v>
      </c>
      <c r="AA379" s="7" t="s">
        <v>2473</v>
      </c>
      <c r="AB379" s="8"/>
    </row>
    <row r="380" spans="1:28" customHeight="1" ht="409.5">
      <c r="A380" s="7" t="s">
        <v>30</v>
      </c>
      <c r="B380" s="19" t="s">
        <v>40</v>
      </c>
      <c r="C380" s="20" t="s">
        <v>2474</v>
      </c>
      <c r="D380" s="30" t="s">
        <v>2475</v>
      </c>
      <c r="E380" s="20" t="s">
        <v>2476</v>
      </c>
      <c r="F380" s="21" t="s">
        <v>43</v>
      </c>
      <c r="G380" s="8" t="s">
        <v>34</v>
      </c>
      <c r="H380" s="19" t="s">
        <v>22</v>
      </c>
      <c r="I380" s="7" t="s">
        <v>2477</v>
      </c>
      <c r="J380" s="19" t="s">
        <v>2229</v>
      </c>
      <c r="K380" s="9" t="s">
        <v>2478</v>
      </c>
      <c r="L380" s="60" t="s">
        <v>2479</v>
      </c>
      <c r="M380" s="22">
        <v>40483</v>
      </c>
      <c r="N380" s="22">
        <v>40877</v>
      </c>
      <c r="O380" s="13">
        <v>42619</v>
      </c>
      <c r="P380" s="22">
        <v>40591</v>
      </c>
      <c r="Q380" s="52">
        <v>10000</v>
      </c>
      <c r="R380" s="25" t="str">
        <f>(Q380/Z380)</f>
        <v>0</v>
      </c>
      <c r="S380" s="52">
        <v>6666.67</v>
      </c>
      <c r="T380" s="52">
        <v>0</v>
      </c>
      <c r="U380" s="52">
        <v>3333.33</v>
      </c>
      <c r="V380" s="52">
        <v>0</v>
      </c>
      <c r="W380" s="52">
        <v>0</v>
      </c>
      <c r="X380" s="52" t="str">
        <f>SUM(Q380,S380,T380,U380,V380,W380)</f>
        <v>0</v>
      </c>
      <c r="Y380" s="52">
        <v>22076.83</v>
      </c>
      <c r="Z380" s="52">
        <v>42076.83</v>
      </c>
      <c r="AA380" s="7" t="s">
        <v>2480</v>
      </c>
      <c r="AB380" s="8"/>
    </row>
    <row r="381" spans="1:28" customHeight="1" ht="225">
      <c r="A381" s="18" t="s">
        <v>30</v>
      </c>
      <c r="B381" s="19" t="s">
        <v>112</v>
      </c>
      <c r="C381" s="20" t="s">
        <v>2481</v>
      </c>
      <c r="D381" s="30" t="s">
        <v>2482</v>
      </c>
      <c r="E381" s="20" t="s">
        <v>1717</v>
      </c>
      <c r="F381" s="21" t="s">
        <v>43</v>
      </c>
      <c r="G381" s="7" t="s">
        <v>34</v>
      </c>
      <c r="H381" s="19" t="s">
        <v>21</v>
      </c>
      <c r="I381" s="7" t="s">
        <v>554</v>
      </c>
      <c r="J381" s="19" t="s">
        <v>280</v>
      </c>
      <c r="K381" s="9" t="s">
        <v>1718</v>
      </c>
      <c r="L381" s="8" t="s">
        <v>2483</v>
      </c>
      <c r="M381" s="22">
        <v>40544</v>
      </c>
      <c r="N381" s="22">
        <v>42004</v>
      </c>
      <c r="O381" s="13">
        <v>42619</v>
      </c>
      <c r="P381" s="22">
        <v>40554</v>
      </c>
      <c r="Q381" s="52">
        <v>185148.56</v>
      </c>
      <c r="R381" s="25" t="str">
        <f>(Q381/Z381)</f>
        <v>0</v>
      </c>
      <c r="S381" s="52">
        <v>0</v>
      </c>
      <c r="T381" s="52">
        <v>185148.56</v>
      </c>
      <c r="U381" s="52">
        <v>0</v>
      </c>
      <c r="V381" s="52">
        <v>0</v>
      </c>
      <c r="W381" s="52">
        <v>92574.82</v>
      </c>
      <c r="X381" s="52" t="str">
        <f>SUM(Q381,S381,T381,U381,V381,W381)</f>
        <v>0</v>
      </c>
      <c r="Y381" s="52">
        <v>0</v>
      </c>
      <c r="Z381" s="52">
        <v>494616.52</v>
      </c>
      <c r="AA381" s="7" t="s">
        <v>2484</v>
      </c>
      <c r="AB381" s="8"/>
    </row>
    <row r="382" spans="1:28" customHeight="1" ht="405">
      <c r="A382" s="7" t="s">
        <v>30</v>
      </c>
      <c r="B382" s="19" t="s">
        <v>40</v>
      </c>
      <c r="C382" s="30" t="s">
        <v>2485</v>
      </c>
      <c r="D382" s="20" t="s">
        <v>2485</v>
      </c>
      <c r="E382" s="20" t="s">
        <v>285</v>
      </c>
      <c r="F382" s="21" t="s">
        <v>43</v>
      </c>
      <c r="G382" s="8" t="s">
        <v>34</v>
      </c>
      <c r="H382" s="19" t="s">
        <v>23</v>
      </c>
      <c r="I382" s="7" t="s">
        <v>286</v>
      </c>
      <c r="J382" s="19" t="s">
        <v>287</v>
      </c>
      <c r="K382" s="9" t="s">
        <v>288</v>
      </c>
      <c r="L382" s="60" t="s">
        <v>2486</v>
      </c>
      <c r="M382" s="22">
        <v>40497</v>
      </c>
      <c r="N382" s="22">
        <v>41275</v>
      </c>
      <c r="O382" s="13">
        <v>42619</v>
      </c>
      <c r="P382" s="22">
        <v>40533</v>
      </c>
      <c r="Q382" s="52">
        <v>12500</v>
      </c>
      <c r="R382" s="25" t="str">
        <f>(Q382/Z382)</f>
        <v>0</v>
      </c>
      <c r="S382" s="52">
        <v>8333.33</v>
      </c>
      <c r="T382" s="52">
        <v>0</v>
      </c>
      <c r="U382" s="52">
        <v>0</v>
      </c>
      <c r="V382" s="52">
        <v>4166.67</v>
      </c>
      <c r="W382" s="52">
        <v>0</v>
      </c>
      <c r="X382" s="52" t="str">
        <f>SUM(Q382,S382,T382,U382,V382,W382)</f>
        <v>0</v>
      </c>
      <c r="Y382" s="52">
        <v>46513.3</v>
      </c>
      <c r="Z382" s="52">
        <v>71513.29</v>
      </c>
      <c r="AA382" s="7" t="s">
        <v>2487</v>
      </c>
      <c r="AB382" s="8"/>
    </row>
    <row r="383" spans="1:28" customHeight="1" ht="409.5">
      <c r="A383" s="18" t="s">
        <v>30</v>
      </c>
      <c r="B383" s="19" t="s">
        <v>40</v>
      </c>
      <c r="C383" s="20" t="s">
        <v>2488</v>
      </c>
      <c r="D383" s="30" t="s">
        <v>2489</v>
      </c>
      <c r="E383" s="20" t="s">
        <v>2227</v>
      </c>
      <c r="F383" s="21" t="s">
        <v>43</v>
      </c>
      <c r="G383" s="7" t="s">
        <v>34</v>
      </c>
      <c r="H383" s="19" t="s">
        <v>22</v>
      </c>
      <c r="I383" s="7" t="s">
        <v>2228</v>
      </c>
      <c r="J383" s="19" t="s">
        <v>2229</v>
      </c>
      <c r="K383" s="9" t="s">
        <v>2230</v>
      </c>
      <c r="L383" s="60" t="s">
        <v>2490</v>
      </c>
      <c r="M383" s="22">
        <v>40422</v>
      </c>
      <c r="N383" s="22">
        <v>40908</v>
      </c>
      <c r="O383" s="13">
        <v>42619</v>
      </c>
      <c r="P383" s="22">
        <v>40645</v>
      </c>
      <c r="Q383" s="52">
        <v>1723.75</v>
      </c>
      <c r="R383" s="25" t="str">
        <f>(Q383/Z383)</f>
        <v>0</v>
      </c>
      <c r="S383" s="52">
        <v>1149.17</v>
      </c>
      <c r="T383" s="52">
        <v>0</v>
      </c>
      <c r="U383" s="52">
        <v>574.58</v>
      </c>
      <c r="V383" s="52">
        <v>0</v>
      </c>
      <c r="W383" s="52">
        <v>0</v>
      </c>
      <c r="X383" s="52" t="str">
        <f>SUM(Q383,S383,T383,U383,V383,W383)</f>
        <v>0</v>
      </c>
      <c r="Y383" s="52">
        <v>3603.7</v>
      </c>
      <c r="Z383" s="52">
        <v>7051.2</v>
      </c>
      <c r="AA383" s="7" t="s">
        <v>2491</v>
      </c>
      <c r="AB383" s="8"/>
    </row>
    <row r="384" spans="1:28" customHeight="1" ht="285">
      <c r="A384" s="7" t="s">
        <v>30</v>
      </c>
      <c r="B384" s="19" t="s">
        <v>40</v>
      </c>
      <c r="C384" s="20" t="s">
        <v>2492</v>
      </c>
      <c r="D384" s="30" t="s">
        <v>2493</v>
      </c>
      <c r="E384" s="20" t="s">
        <v>739</v>
      </c>
      <c r="F384" s="21" t="s">
        <v>43</v>
      </c>
      <c r="G384" s="8" t="s">
        <v>34</v>
      </c>
      <c r="H384" s="19" t="s">
        <v>23</v>
      </c>
      <c r="I384" s="7" t="s">
        <v>740</v>
      </c>
      <c r="J384" s="19" t="s">
        <v>741</v>
      </c>
      <c r="K384" s="9" t="s">
        <v>742</v>
      </c>
      <c r="L384" s="60" t="s">
        <v>2494</v>
      </c>
      <c r="M384" s="22">
        <v>40575</v>
      </c>
      <c r="N384" s="22">
        <v>40940</v>
      </c>
      <c r="O384" s="13">
        <v>42619</v>
      </c>
      <c r="P384" s="22">
        <v>40533</v>
      </c>
      <c r="Q384" s="26">
        <v>0</v>
      </c>
      <c r="R384" s="25" t="str">
        <f>(Q384/Z384)</f>
        <v>0</v>
      </c>
      <c r="S384" s="26">
        <v>0</v>
      </c>
      <c r="T384" s="26">
        <v>0</v>
      </c>
      <c r="U384" s="26">
        <v>0</v>
      </c>
      <c r="V384" s="26">
        <v>0</v>
      </c>
      <c r="W384" s="26">
        <v>0</v>
      </c>
      <c r="X384" s="26" t="str">
        <f>SUM(Q384,S384,T384,U384,V384,W384)</f>
        <v>0</v>
      </c>
      <c r="Y384" s="26">
        <v>0</v>
      </c>
      <c r="Z384" s="26">
        <v>0</v>
      </c>
      <c r="AA384" s="7" t="s">
        <v>2495</v>
      </c>
      <c r="AB384" s="8"/>
    </row>
    <row r="385" spans="1:28" customHeight="1" ht="409.5">
      <c r="A385" s="18" t="s">
        <v>30</v>
      </c>
      <c r="B385" s="19" t="s">
        <v>40</v>
      </c>
      <c r="C385" s="20" t="s">
        <v>2496</v>
      </c>
      <c r="D385" s="30" t="s">
        <v>2497</v>
      </c>
      <c r="E385" s="20" t="s">
        <v>2498</v>
      </c>
      <c r="F385" s="21" t="s">
        <v>43</v>
      </c>
      <c r="G385" s="7" t="s">
        <v>34</v>
      </c>
      <c r="H385" s="19" t="s">
        <v>23</v>
      </c>
      <c r="I385" s="7" t="s">
        <v>294</v>
      </c>
      <c r="J385" s="19" t="s">
        <v>295</v>
      </c>
      <c r="K385" s="9" t="s">
        <v>2499</v>
      </c>
      <c r="L385" s="60" t="s">
        <v>2500</v>
      </c>
      <c r="M385" s="22">
        <v>40544</v>
      </c>
      <c r="N385" s="22">
        <v>40908</v>
      </c>
      <c r="O385" s="13">
        <v>42619</v>
      </c>
      <c r="P385" s="22">
        <v>40589</v>
      </c>
      <c r="Q385" s="52">
        <v>10000</v>
      </c>
      <c r="R385" s="25" t="str">
        <f>(Q385/Z385)</f>
        <v>0</v>
      </c>
      <c r="S385" s="52">
        <v>6666.67</v>
      </c>
      <c r="T385" s="52">
        <v>0</v>
      </c>
      <c r="U385" s="52">
        <v>0</v>
      </c>
      <c r="V385" s="52">
        <v>3333.33</v>
      </c>
      <c r="W385" s="52">
        <v>0</v>
      </c>
      <c r="X385" s="52" t="str">
        <f>SUM(Q385,S385,T385,U385,V385,W385)</f>
        <v>0</v>
      </c>
      <c r="Y385" s="52">
        <v>34335.55</v>
      </c>
      <c r="Z385" s="52">
        <v>54335.55</v>
      </c>
      <c r="AA385" s="7" t="s">
        <v>2501</v>
      </c>
      <c r="AB385" s="8"/>
    </row>
    <row r="386" spans="1:28" customHeight="1" ht="409.5">
      <c r="A386" s="7" t="s">
        <v>30</v>
      </c>
      <c r="B386" s="19" t="s">
        <v>40</v>
      </c>
      <c r="C386" s="20" t="s">
        <v>2502</v>
      </c>
      <c r="D386" s="30" t="s">
        <v>2503</v>
      </c>
      <c r="E386" s="20" t="s">
        <v>2504</v>
      </c>
      <c r="F386" s="21" t="s">
        <v>43</v>
      </c>
      <c r="G386" s="8" t="s">
        <v>34</v>
      </c>
      <c r="H386" s="19" t="s">
        <v>22</v>
      </c>
      <c r="I386" s="7" t="s">
        <v>2505</v>
      </c>
      <c r="J386" s="19" t="s">
        <v>2506</v>
      </c>
      <c r="K386" s="9" t="s">
        <v>2507</v>
      </c>
      <c r="L386" s="60" t="s">
        <v>2508</v>
      </c>
      <c r="M386" s="22">
        <v>40360</v>
      </c>
      <c r="N386" s="22">
        <v>42369</v>
      </c>
      <c r="O386" s="13">
        <v>42619</v>
      </c>
      <c r="P386" s="22">
        <v>40639</v>
      </c>
      <c r="Q386" s="52">
        <v>507337.06</v>
      </c>
      <c r="R386" s="25" t="str">
        <f>(Q386/Z386)</f>
        <v>0</v>
      </c>
      <c r="S386" s="52">
        <v>266352.01</v>
      </c>
      <c r="T386" s="52">
        <v>0</v>
      </c>
      <c r="U386" s="52">
        <v>60105.71</v>
      </c>
      <c r="V386" s="52">
        <v>0</v>
      </c>
      <c r="W386" s="52">
        <v>0</v>
      </c>
      <c r="X386" s="52" t="str">
        <f>SUM(Q386,S386,T386,U386,V386,W386)</f>
        <v>0</v>
      </c>
      <c r="Y386" s="52">
        <v>434547.84</v>
      </c>
      <c r="Z386" s="52">
        <v>1358342.64</v>
      </c>
      <c r="AA386" s="7" t="s">
        <v>2509</v>
      </c>
      <c r="AB386" s="8"/>
    </row>
    <row r="387" spans="1:28" customHeight="1" ht="409.5">
      <c r="A387" s="18" t="s">
        <v>30</v>
      </c>
      <c r="B387" s="19" t="s">
        <v>112</v>
      </c>
      <c r="C387" s="20" t="s">
        <v>2510</v>
      </c>
      <c r="D387" s="30" t="s">
        <v>2511</v>
      </c>
      <c r="E387" s="20" t="s">
        <v>115</v>
      </c>
      <c r="F387" s="21" t="s">
        <v>43</v>
      </c>
      <c r="G387" s="7" t="s">
        <v>34</v>
      </c>
      <c r="H387" s="19" t="s">
        <v>21</v>
      </c>
      <c r="I387" s="7" t="s">
        <v>116</v>
      </c>
      <c r="J387" s="19" t="s">
        <v>117</v>
      </c>
      <c r="K387" s="8" t="s">
        <v>2461</v>
      </c>
      <c r="L387" s="60" t="s">
        <v>2512</v>
      </c>
      <c r="M387" s="22">
        <v>40179</v>
      </c>
      <c r="N387" s="22">
        <v>41486</v>
      </c>
      <c r="O387" s="13">
        <v>42619</v>
      </c>
      <c r="P387" s="22">
        <v>40570</v>
      </c>
      <c r="Q387" s="52">
        <v>448922.42</v>
      </c>
      <c r="R387" s="25" t="str">
        <f>(Q387/Z387)</f>
        <v>0</v>
      </c>
      <c r="S387" s="52">
        <v>0</v>
      </c>
      <c r="T387" s="52">
        <v>185671.83</v>
      </c>
      <c r="U387" s="52">
        <v>0</v>
      </c>
      <c r="V387" s="52">
        <v>0</v>
      </c>
      <c r="W387" s="52">
        <v>487710.45</v>
      </c>
      <c r="X387" s="52" t="str">
        <f>SUM(Q387,S387,T387,U387,V387,W387)</f>
        <v>0</v>
      </c>
      <c r="Y387" s="52">
        <v>0</v>
      </c>
      <c r="Z387" s="52">
        <v>1122304.91</v>
      </c>
      <c r="AA387" s="7" t="s">
        <v>2513</v>
      </c>
      <c r="AB387" s="8"/>
    </row>
    <row r="388" spans="1:28" customHeight="1" ht="135">
      <c r="A388" s="7" t="s">
        <v>30</v>
      </c>
      <c r="B388" s="19" t="s">
        <v>40</v>
      </c>
      <c r="C388" s="20" t="s">
        <v>2514</v>
      </c>
      <c r="D388" s="30" t="s">
        <v>2515</v>
      </c>
      <c r="E388" s="20" t="s">
        <v>2516</v>
      </c>
      <c r="F388" s="21" t="s">
        <v>43</v>
      </c>
      <c r="G388" s="8" t="s">
        <v>34</v>
      </c>
      <c r="H388" s="19" t="s">
        <v>22</v>
      </c>
      <c r="I388" s="7" t="s">
        <v>2517</v>
      </c>
      <c r="J388" s="19" t="s">
        <v>2518</v>
      </c>
      <c r="K388" s="36" t="s">
        <v>2519</v>
      </c>
      <c r="L388" s="8" t="s">
        <v>2520</v>
      </c>
      <c r="M388" s="22">
        <v>40725</v>
      </c>
      <c r="N388" s="22">
        <v>42369</v>
      </c>
      <c r="O388" s="13">
        <v>42619</v>
      </c>
      <c r="P388" s="22"/>
      <c r="Q388" s="52">
        <v>45309.29</v>
      </c>
      <c r="R388" s="25" t="str">
        <f>(Q388/Z388)</f>
        <v>0</v>
      </c>
      <c r="S388" s="52">
        <v>30206</v>
      </c>
      <c r="T388" s="52">
        <v>0</v>
      </c>
      <c r="U388" s="52">
        <v>15103.21</v>
      </c>
      <c r="V388" s="52">
        <v>0</v>
      </c>
      <c r="W388" s="52">
        <v>0</v>
      </c>
      <c r="X388" s="52" t="str">
        <f>SUM(Q388,S388,T388,U388,V388,W388)</f>
        <v>0</v>
      </c>
      <c r="Y388" s="52">
        <v>91052.8</v>
      </c>
      <c r="Z388" s="52">
        <v>181671</v>
      </c>
      <c r="AA388" s="7" t="s">
        <v>2521</v>
      </c>
      <c r="AB388" s="8"/>
    </row>
    <row r="389" spans="1:28" customHeight="1" ht="409.5">
      <c r="A389" s="18" t="s">
        <v>30</v>
      </c>
      <c r="B389" s="19" t="s">
        <v>40</v>
      </c>
      <c r="C389" s="20" t="s">
        <v>2522</v>
      </c>
      <c r="D389" s="20" t="s">
        <v>2522</v>
      </c>
      <c r="E389" s="20" t="s">
        <v>1404</v>
      </c>
      <c r="F389" s="21" t="s">
        <v>43</v>
      </c>
      <c r="G389" s="7" t="s">
        <v>34</v>
      </c>
      <c r="H389" s="19" t="s">
        <v>22</v>
      </c>
      <c r="I389" s="7" t="s">
        <v>1405</v>
      </c>
      <c r="J389" s="19" t="s">
        <v>1406</v>
      </c>
      <c r="K389" s="9" t="s">
        <v>1407</v>
      </c>
      <c r="L389" s="60" t="s">
        <v>2523</v>
      </c>
      <c r="M389" s="22">
        <v>39891</v>
      </c>
      <c r="N389" s="22">
        <v>41639</v>
      </c>
      <c r="O389" s="13">
        <v>42619</v>
      </c>
      <c r="P389" s="22"/>
      <c r="Q389" s="52">
        <v>67341.68</v>
      </c>
      <c r="R389" s="25" t="str">
        <f>(Q389/Z389)</f>
        <v>0</v>
      </c>
      <c r="S389" s="52">
        <v>44894.43</v>
      </c>
      <c r="T389" s="52">
        <v>0</v>
      </c>
      <c r="U389" s="52">
        <v>22447.21</v>
      </c>
      <c r="V389" s="52">
        <v>0</v>
      </c>
      <c r="W389" s="52">
        <v>0</v>
      </c>
      <c r="X389" s="52" t="str">
        <f>SUM(Q389,S389,T389,U389,V389,W389)</f>
        <v>0</v>
      </c>
      <c r="Y389" s="52">
        <v>202025.17</v>
      </c>
      <c r="Z389" s="52">
        <v>336708.54</v>
      </c>
      <c r="AA389" s="7" t="s">
        <v>2524</v>
      </c>
      <c r="AB389" s="8"/>
    </row>
    <row r="390" spans="1:28" customHeight="1" ht="409.5">
      <c r="A390" s="7" t="s">
        <v>30</v>
      </c>
      <c r="B390" s="19" t="s">
        <v>40</v>
      </c>
      <c r="C390" s="20" t="s">
        <v>2525</v>
      </c>
      <c r="D390" s="30" t="s">
        <v>2526</v>
      </c>
      <c r="E390" s="20" t="s">
        <v>2527</v>
      </c>
      <c r="F390" s="21" t="s">
        <v>43</v>
      </c>
      <c r="G390" s="8" t="s">
        <v>34</v>
      </c>
      <c r="H390" s="19" t="s">
        <v>21</v>
      </c>
      <c r="I390" s="7" t="s">
        <v>2528</v>
      </c>
      <c r="J390" s="19" t="s">
        <v>1320</v>
      </c>
      <c r="K390" s="9" t="s">
        <v>2529</v>
      </c>
      <c r="L390" s="60" t="s">
        <v>2530</v>
      </c>
      <c r="M390" s="22">
        <v>40575</v>
      </c>
      <c r="N390" s="22">
        <v>41090</v>
      </c>
      <c r="O390" s="13">
        <v>42619</v>
      </c>
      <c r="P390" s="22">
        <v>40645</v>
      </c>
      <c r="Q390" s="52">
        <v>10000</v>
      </c>
      <c r="R390" s="25" t="str">
        <f>(Q390/Z390)</f>
        <v>0</v>
      </c>
      <c r="S390" s="52">
        <v>6668</v>
      </c>
      <c r="T390" s="26">
        <v>0</v>
      </c>
      <c r="U390" s="26">
        <v>0</v>
      </c>
      <c r="V390" s="26">
        <v>0</v>
      </c>
      <c r="W390" s="26">
        <v>0</v>
      </c>
      <c r="X390" s="26" t="str">
        <f>SUM(Q390,S390,T390,U390,V390,W390)</f>
        <v>0</v>
      </c>
      <c r="Y390" s="52">
        <v>27464.3</v>
      </c>
      <c r="Z390" s="52">
        <v>44132.3</v>
      </c>
      <c r="AA390" s="7" t="s">
        <v>2531</v>
      </c>
      <c r="AB390" s="8"/>
    </row>
    <row r="391" spans="1:28" customHeight="1" ht="285">
      <c r="A391" s="18" t="s">
        <v>30</v>
      </c>
      <c r="B391" s="19" t="s">
        <v>40</v>
      </c>
      <c r="C391" s="20" t="s">
        <v>2532</v>
      </c>
      <c r="D391" s="30" t="s">
        <v>2533</v>
      </c>
      <c r="E391" s="20" t="s">
        <v>2534</v>
      </c>
      <c r="F391" s="21" t="s">
        <v>43</v>
      </c>
      <c r="G391" s="7" t="s">
        <v>34</v>
      </c>
      <c r="H391" s="19" t="s">
        <v>21</v>
      </c>
      <c r="I391" s="31" t="s">
        <v>2535</v>
      </c>
      <c r="J391" s="19" t="s">
        <v>695</v>
      </c>
      <c r="K391" s="9" t="s">
        <v>43</v>
      </c>
      <c r="L391" s="8" t="s">
        <v>2536</v>
      </c>
      <c r="M391" s="22">
        <v>40603</v>
      </c>
      <c r="N391" s="22">
        <v>40969</v>
      </c>
      <c r="O391" s="13">
        <v>42619</v>
      </c>
      <c r="P391" s="22">
        <v>40645</v>
      </c>
      <c r="Q391" s="26">
        <v>0</v>
      </c>
      <c r="R391" s="25" t="str">
        <f>(Q391/Z391)</f>
        <v>0</v>
      </c>
      <c r="S391" s="26">
        <v>0</v>
      </c>
      <c r="T391" s="26">
        <v>0</v>
      </c>
      <c r="U391" s="26">
        <v>0</v>
      </c>
      <c r="V391" s="26">
        <v>0</v>
      </c>
      <c r="W391" s="26">
        <v>0</v>
      </c>
      <c r="X391" s="26">
        <v>0</v>
      </c>
      <c r="Y391" s="26">
        <v>0</v>
      </c>
      <c r="Z391" s="26">
        <v>0</v>
      </c>
      <c r="AA391" s="7" t="s">
        <v>2537</v>
      </c>
      <c r="AB391" s="8"/>
    </row>
    <row r="392" spans="1:28" customHeight="1" ht="409.5">
      <c r="A392" s="7" t="s">
        <v>30</v>
      </c>
      <c r="B392" s="19" t="s">
        <v>40</v>
      </c>
      <c r="C392" s="20" t="s">
        <v>2538</v>
      </c>
      <c r="D392" s="30" t="s">
        <v>2539</v>
      </c>
      <c r="E392" s="20" t="s">
        <v>2540</v>
      </c>
      <c r="F392" s="21" t="s">
        <v>43</v>
      </c>
      <c r="G392" s="8" t="s">
        <v>34</v>
      </c>
      <c r="H392" s="19" t="s">
        <v>21</v>
      </c>
      <c r="I392" s="7" t="s">
        <v>2541</v>
      </c>
      <c r="J392" s="19" t="s">
        <v>1320</v>
      </c>
      <c r="K392" s="9" t="s">
        <v>2542</v>
      </c>
      <c r="L392" s="60" t="s">
        <v>2543</v>
      </c>
      <c r="M392" s="22">
        <v>40603</v>
      </c>
      <c r="N392" s="22">
        <v>40877</v>
      </c>
      <c r="O392" s="13">
        <v>42619</v>
      </c>
      <c r="P392" s="22">
        <v>40701</v>
      </c>
      <c r="Q392" s="52">
        <v>7500</v>
      </c>
      <c r="R392" s="25" t="str">
        <f>(Q392/Z392)</f>
        <v>0</v>
      </c>
      <c r="S392" s="52">
        <v>5000</v>
      </c>
      <c r="T392" s="52">
        <v>0</v>
      </c>
      <c r="U392" s="52">
        <v>0</v>
      </c>
      <c r="V392" s="52">
        <v>0</v>
      </c>
      <c r="W392" s="52">
        <v>0</v>
      </c>
      <c r="X392" s="52" t="str">
        <f>SUM(Q392,S392,T392,U392,V392,W392)</f>
        <v>0</v>
      </c>
      <c r="Y392" s="52">
        <v>17818</v>
      </c>
      <c r="Z392" s="52">
        <v>30318</v>
      </c>
      <c r="AA392" s="7" t="s">
        <v>2544</v>
      </c>
      <c r="AB392" s="8"/>
    </row>
    <row r="393" spans="1:28" customHeight="1" ht="409.5">
      <c r="A393" s="18" t="s">
        <v>30</v>
      </c>
      <c r="B393" s="19" t="s">
        <v>40</v>
      </c>
      <c r="C393" s="20" t="s">
        <v>2545</v>
      </c>
      <c r="D393" s="30" t="s">
        <v>2546</v>
      </c>
      <c r="E393" s="20" t="s">
        <v>2547</v>
      </c>
      <c r="F393" s="21" t="s">
        <v>43</v>
      </c>
      <c r="G393" s="7" t="s">
        <v>34</v>
      </c>
      <c r="H393" s="19" t="s">
        <v>23</v>
      </c>
      <c r="I393" s="7" t="s">
        <v>2548</v>
      </c>
      <c r="J393" s="19" t="s">
        <v>2549</v>
      </c>
      <c r="K393" s="9" t="s">
        <v>2550</v>
      </c>
      <c r="L393" s="60" t="s">
        <v>2551</v>
      </c>
      <c r="M393" s="22">
        <v>40544</v>
      </c>
      <c r="N393" s="22">
        <v>41274</v>
      </c>
      <c r="O393" s="13">
        <v>42619</v>
      </c>
      <c r="P393" s="22">
        <v>40645</v>
      </c>
      <c r="Q393" s="52">
        <v>2614.78</v>
      </c>
      <c r="R393" s="25" t="str">
        <f>(Q393/Z393)</f>
        <v>0</v>
      </c>
      <c r="S393" s="52">
        <v>1743.19</v>
      </c>
      <c r="T393" s="52">
        <v>0</v>
      </c>
      <c r="U393" s="52">
        <v>0</v>
      </c>
      <c r="V393" s="52">
        <v>871.59</v>
      </c>
      <c r="W393" s="7">
        <v>0</v>
      </c>
      <c r="X393" s="52" t="str">
        <f>SUM(Q393,S393,T393,U393,W393,V393)</f>
        <v>0</v>
      </c>
      <c r="Y393" s="52">
        <v>5229.56</v>
      </c>
      <c r="Z393" s="52">
        <v>10459.1</v>
      </c>
      <c r="AA393" s="7" t="s">
        <v>2552</v>
      </c>
      <c r="AB393" s="8"/>
    </row>
    <row r="394" spans="1:28" customHeight="1" ht="210">
      <c r="A394" s="7" t="s">
        <v>30</v>
      </c>
      <c r="B394" s="19" t="s">
        <v>40</v>
      </c>
      <c r="C394" s="20" t="s">
        <v>2553</v>
      </c>
      <c r="D394" s="30" t="s">
        <v>2554</v>
      </c>
      <c r="E394" s="20" t="s">
        <v>2555</v>
      </c>
      <c r="F394" s="21" t="s">
        <v>43</v>
      </c>
      <c r="G394" s="8" t="s">
        <v>34</v>
      </c>
      <c r="H394" s="19" t="s">
        <v>23</v>
      </c>
      <c r="I394" s="7" t="s">
        <v>2556</v>
      </c>
      <c r="J394" s="19" t="s">
        <v>45</v>
      </c>
      <c r="K394" s="9" t="s">
        <v>2557</v>
      </c>
      <c r="L394" s="8" t="s">
        <v>2558</v>
      </c>
      <c r="M394" s="22">
        <v>40617</v>
      </c>
      <c r="N394" s="22">
        <v>41333</v>
      </c>
      <c r="O394" s="13">
        <v>42619</v>
      </c>
      <c r="P394" s="22">
        <v>40806</v>
      </c>
      <c r="Q394" s="52">
        <v>10237.5</v>
      </c>
      <c r="R394" s="25" t="str">
        <f>(Q394/Z394)</f>
        <v>0</v>
      </c>
      <c r="S394" s="52">
        <v>6825</v>
      </c>
      <c r="T394" s="52">
        <v>0</v>
      </c>
      <c r="U394" s="52">
        <v>0</v>
      </c>
      <c r="V394" s="52">
        <v>3412.5</v>
      </c>
      <c r="W394" s="52">
        <v>0</v>
      </c>
      <c r="X394" s="52" t="str">
        <f>SUM(Q394,S394,T394,U394,V394,W394)</f>
        <v>0</v>
      </c>
      <c r="Y394" s="52">
        <v>38025</v>
      </c>
      <c r="Z394" s="52">
        <v>58500</v>
      </c>
      <c r="AA394" s="7" t="s">
        <v>2559</v>
      </c>
      <c r="AB394" s="8"/>
    </row>
    <row r="395" spans="1:28" customHeight="1" ht="240">
      <c r="A395" s="18" t="s">
        <v>30</v>
      </c>
      <c r="B395" s="19" t="s">
        <v>40</v>
      </c>
      <c r="C395" s="20" t="s">
        <v>2560</v>
      </c>
      <c r="D395" s="30" t="s">
        <v>2561</v>
      </c>
      <c r="E395" s="20" t="s">
        <v>2562</v>
      </c>
      <c r="F395" s="21" t="s">
        <v>43</v>
      </c>
      <c r="G395" s="7" t="s">
        <v>34</v>
      </c>
      <c r="H395" s="19" t="s">
        <v>22</v>
      </c>
      <c r="I395" s="7" t="s">
        <v>2563</v>
      </c>
      <c r="J395" s="19" t="s">
        <v>2564</v>
      </c>
      <c r="K395" s="9" t="s">
        <v>2565</v>
      </c>
      <c r="L395" s="8" t="s">
        <v>2566</v>
      </c>
      <c r="M395" s="22">
        <v>40637</v>
      </c>
      <c r="N395" s="22">
        <v>40908</v>
      </c>
      <c r="O395" s="13">
        <v>42619</v>
      </c>
      <c r="P395" s="22"/>
      <c r="Q395" s="52">
        <v>7480.63</v>
      </c>
      <c r="R395" s="25" t="str">
        <f>(Q395/Z395)</f>
        <v>0</v>
      </c>
      <c r="S395" s="52">
        <v>4987.08</v>
      </c>
      <c r="T395" s="52">
        <v>0</v>
      </c>
      <c r="U395" s="52">
        <v>2493.54</v>
      </c>
      <c r="V395" s="52">
        <v>0</v>
      </c>
      <c r="W395" s="52">
        <v>0</v>
      </c>
      <c r="X395" s="52" t="str">
        <f>SUM(Q395,S395,T395,U395,V395,W395)</f>
        <v>0</v>
      </c>
      <c r="Y395" s="52">
        <v>14961.25</v>
      </c>
      <c r="Z395" s="52">
        <v>29922.5</v>
      </c>
      <c r="AA395" s="46" t="s">
        <v>2567</v>
      </c>
      <c r="AB395" s="8"/>
    </row>
    <row r="396" spans="1:28" customHeight="1" ht="240">
      <c r="A396" s="7" t="s">
        <v>30</v>
      </c>
      <c r="B396" s="19" t="s">
        <v>40</v>
      </c>
      <c r="C396" s="20" t="s">
        <v>2568</v>
      </c>
      <c r="D396" s="30" t="s">
        <v>2569</v>
      </c>
      <c r="E396" s="20" t="s">
        <v>2570</v>
      </c>
      <c r="F396" s="21" t="s">
        <v>43</v>
      </c>
      <c r="G396" s="8" t="s">
        <v>34</v>
      </c>
      <c r="H396" s="19" t="s">
        <v>23</v>
      </c>
      <c r="I396" s="7" t="s">
        <v>2571</v>
      </c>
      <c r="J396" s="19" t="s">
        <v>717</v>
      </c>
      <c r="K396" s="9" t="s">
        <v>2572</v>
      </c>
      <c r="L396" s="60" t="s">
        <v>2566</v>
      </c>
      <c r="M396" s="70">
        <v>40637</v>
      </c>
      <c r="N396" s="70">
        <v>40908</v>
      </c>
      <c r="O396" s="13">
        <v>42619</v>
      </c>
      <c r="P396" s="71"/>
      <c r="Q396" s="52">
        <v>3282.5</v>
      </c>
      <c r="R396" s="25" t="str">
        <f>(Q396/Z396)</f>
        <v>0</v>
      </c>
      <c r="S396" s="52">
        <v>2188.33</v>
      </c>
      <c r="T396" s="52">
        <v>0</v>
      </c>
      <c r="U396" s="52">
        <v>0</v>
      </c>
      <c r="V396" s="52">
        <v>1094.16</v>
      </c>
      <c r="W396" s="52">
        <v>0</v>
      </c>
      <c r="X396" s="52" t="str">
        <f>SUM(Q396,S396,T396,U396,V396,W396)</f>
        <v>0</v>
      </c>
      <c r="Y396" s="52">
        <v>6564.99</v>
      </c>
      <c r="Z396" s="52">
        <v>13129.98</v>
      </c>
      <c r="AA396" s="7" t="s">
        <v>2573</v>
      </c>
      <c r="AB396" s="8"/>
    </row>
    <row r="397" spans="1:28" customHeight="1" ht="409.5">
      <c r="A397" s="18" t="s">
        <v>30</v>
      </c>
      <c r="B397" s="19" t="s">
        <v>40</v>
      </c>
      <c r="C397" s="20" t="s">
        <v>2574</v>
      </c>
      <c r="D397" s="30" t="s">
        <v>2575</v>
      </c>
      <c r="E397" s="20" t="s">
        <v>2576</v>
      </c>
      <c r="F397" s="21" t="s">
        <v>43</v>
      </c>
      <c r="G397" s="7" t="s">
        <v>34</v>
      </c>
      <c r="H397" s="19" t="s">
        <v>23</v>
      </c>
      <c r="I397" s="7" t="s">
        <v>2577</v>
      </c>
      <c r="J397" s="19" t="s">
        <v>1100</v>
      </c>
      <c r="K397" s="72" t="s">
        <v>2578</v>
      </c>
      <c r="L397" s="60" t="s">
        <v>2579</v>
      </c>
      <c r="M397" s="22">
        <v>40664</v>
      </c>
      <c r="N397" s="22">
        <v>41228</v>
      </c>
      <c r="O397" s="73">
        <v>42619</v>
      </c>
      <c r="P397" s="51">
        <v>40654</v>
      </c>
      <c r="Q397" s="52">
        <v>11200.44</v>
      </c>
      <c r="R397" s="25" t="str">
        <f>(Q397/Z397)</f>
        <v>0</v>
      </c>
      <c r="S397" s="52">
        <v>7466.96</v>
      </c>
      <c r="T397" s="52">
        <v>0</v>
      </c>
      <c r="U397" s="52">
        <v>0</v>
      </c>
      <c r="V397" s="52">
        <v>3733.48</v>
      </c>
      <c r="W397" s="52">
        <v>0</v>
      </c>
      <c r="X397" s="52" t="str">
        <f>SUM(Q397,S397,T397,U397,V397,W397)</f>
        <v>0</v>
      </c>
      <c r="Y397" s="52">
        <v>41601.63</v>
      </c>
      <c r="Z397" s="52">
        <v>64002.5</v>
      </c>
      <c r="AA397" s="7" t="s">
        <v>2580</v>
      </c>
      <c r="AB397" s="8"/>
    </row>
    <row r="398" spans="1:28" customHeight="1" ht="409.5">
      <c r="A398" s="7" t="s">
        <v>30</v>
      </c>
      <c r="B398" s="19" t="s">
        <v>40</v>
      </c>
      <c r="C398" s="20" t="s">
        <v>2581</v>
      </c>
      <c r="D398" s="30" t="s">
        <v>2582</v>
      </c>
      <c r="E398" s="20" t="s">
        <v>2576</v>
      </c>
      <c r="F398" s="21" t="s">
        <v>43</v>
      </c>
      <c r="G398" s="8" t="s">
        <v>34</v>
      </c>
      <c r="H398" s="19" t="s">
        <v>23</v>
      </c>
      <c r="I398" s="7" t="s">
        <v>2577</v>
      </c>
      <c r="J398" s="19" t="s">
        <v>1100</v>
      </c>
      <c r="K398" s="59" t="s">
        <v>2578</v>
      </c>
      <c r="L398" s="60" t="s">
        <v>2583</v>
      </c>
      <c r="M398" s="22">
        <v>40664</v>
      </c>
      <c r="N398" s="22">
        <v>41182</v>
      </c>
      <c r="O398" s="13">
        <v>42619</v>
      </c>
      <c r="P398" s="22">
        <v>40654</v>
      </c>
      <c r="Q398" s="52">
        <v>9187.5</v>
      </c>
      <c r="R398" s="25" t="str">
        <f>(Q398/Z398)</f>
        <v>0</v>
      </c>
      <c r="S398" s="52">
        <v>6125</v>
      </c>
      <c r="T398" s="52">
        <v>0</v>
      </c>
      <c r="U398" s="52">
        <v>0</v>
      </c>
      <c r="V398" s="52">
        <v>3062.5</v>
      </c>
      <c r="W398" s="52">
        <v>0</v>
      </c>
      <c r="X398" s="52" t="str">
        <f>SUM(Q398,S398,T398,U398,V398,W398)</f>
        <v>0</v>
      </c>
      <c r="Y398" s="52">
        <v>34125</v>
      </c>
      <c r="Z398" s="52">
        <v>52500</v>
      </c>
      <c r="AA398" s="7" t="s">
        <v>2584</v>
      </c>
      <c r="AB398" s="8"/>
    </row>
    <row r="399" spans="1:28" customHeight="1" ht="409.5">
      <c r="A399" s="18" t="s">
        <v>30</v>
      </c>
      <c r="B399" s="19" t="s">
        <v>40</v>
      </c>
      <c r="C399" s="20" t="s">
        <v>2585</v>
      </c>
      <c r="D399" s="30" t="s">
        <v>2586</v>
      </c>
      <c r="E399" s="20" t="s">
        <v>2587</v>
      </c>
      <c r="F399" s="21" t="s">
        <v>43</v>
      </c>
      <c r="G399" s="7" t="s">
        <v>34</v>
      </c>
      <c r="H399" s="19" t="s">
        <v>23</v>
      </c>
      <c r="I399" s="31" t="s">
        <v>2588</v>
      </c>
      <c r="J399" s="19" t="s">
        <v>76</v>
      </c>
      <c r="K399" s="8" t="s">
        <v>2589</v>
      </c>
      <c r="L399" s="60" t="s">
        <v>2590</v>
      </c>
      <c r="M399" s="22">
        <v>40725</v>
      </c>
      <c r="N399" s="22">
        <v>41090</v>
      </c>
      <c r="O399" s="13">
        <v>42619</v>
      </c>
      <c r="P399" s="22">
        <v>40654</v>
      </c>
      <c r="Q399" s="26">
        <v>0</v>
      </c>
      <c r="R399" s="25" t="str">
        <f>(Q399/Z399)</f>
        <v>0</v>
      </c>
      <c r="S399" s="26">
        <v>0</v>
      </c>
      <c r="T399" s="26">
        <v>0</v>
      </c>
      <c r="U399" s="26">
        <v>0</v>
      </c>
      <c r="V399" s="26">
        <v>0</v>
      </c>
      <c r="W399" s="26">
        <v>0</v>
      </c>
      <c r="X399" s="26" t="str">
        <f>SUM(Q399,S399,T399,U399,V399,W399)</f>
        <v>0</v>
      </c>
      <c r="Y399" s="26">
        <v>0</v>
      </c>
      <c r="Z399" s="26">
        <v>0</v>
      </c>
      <c r="AA399" s="7" t="s">
        <v>2591</v>
      </c>
      <c r="AB399" s="8"/>
    </row>
    <row r="400" spans="1:28" customHeight="1" ht="409.5">
      <c r="A400" s="7" t="s">
        <v>30</v>
      </c>
      <c r="B400" s="19" t="s">
        <v>40</v>
      </c>
      <c r="C400" s="20" t="s">
        <v>2592</v>
      </c>
      <c r="D400" s="30" t="s">
        <v>2593</v>
      </c>
      <c r="E400" s="20" t="s">
        <v>2594</v>
      </c>
      <c r="F400" s="21" t="s">
        <v>43</v>
      </c>
      <c r="G400" s="8" t="s">
        <v>34</v>
      </c>
      <c r="H400" s="19" t="s">
        <v>21</v>
      </c>
      <c r="I400" s="7" t="s">
        <v>2595</v>
      </c>
      <c r="J400" s="35" t="s">
        <v>695</v>
      </c>
      <c r="K400" s="8" t="s">
        <v>43</v>
      </c>
      <c r="L400" s="60" t="s">
        <v>2596</v>
      </c>
      <c r="M400" s="22">
        <v>40634</v>
      </c>
      <c r="N400" s="22">
        <v>41061</v>
      </c>
      <c r="O400" s="13">
        <v>42619</v>
      </c>
      <c r="P400" s="22"/>
      <c r="Q400" s="52">
        <v>12441.18</v>
      </c>
      <c r="R400" s="25" t="str">
        <f>(Q400/Z400)</f>
        <v>0</v>
      </c>
      <c r="S400" s="52">
        <v>8293.79</v>
      </c>
      <c r="T400" s="52">
        <v>0</v>
      </c>
      <c r="U400" s="52">
        <v>0</v>
      </c>
      <c r="V400" s="52">
        <v>0</v>
      </c>
      <c r="W400" s="52">
        <v>0</v>
      </c>
      <c r="X400" s="52" t="str">
        <f>SUM(Q400,S400,T400,U400,V400,W400)</f>
        <v>0</v>
      </c>
      <c r="Y400" s="52">
        <v>63865.04</v>
      </c>
      <c r="Z400" s="52">
        <v>84600</v>
      </c>
      <c r="AA400" s="7" t="s">
        <v>2597</v>
      </c>
      <c r="AB400" s="8"/>
    </row>
    <row r="401" spans="1:28" customHeight="1" ht="409.5">
      <c r="A401" s="18" t="s">
        <v>30</v>
      </c>
      <c r="B401" s="19" t="s">
        <v>40</v>
      </c>
      <c r="C401" s="30" t="s">
        <v>2598</v>
      </c>
      <c r="D401" s="30" t="s">
        <v>2599</v>
      </c>
      <c r="E401" s="20" t="s">
        <v>2379</v>
      </c>
      <c r="F401" s="21" t="s">
        <v>43</v>
      </c>
      <c r="G401" s="7" t="s">
        <v>34</v>
      </c>
      <c r="H401" s="19" t="s">
        <v>22</v>
      </c>
      <c r="I401" s="7" t="s">
        <v>2588</v>
      </c>
      <c r="J401" s="19" t="s">
        <v>1653</v>
      </c>
      <c r="K401" s="36" t="s">
        <v>2381</v>
      </c>
      <c r="L401" s="60" t="s">
        <v>2600</v>
      </c>
      <c r="M401" s="22">
        <v>40725</v>
      </c>
      <c r="N401" s="22">
        <v>42369</v>
      </c>
      <c r="O401" s="13">
        <v>42621</v>
      </c>
      <c r="P401" s="22"/>
      <c r="Q401" s="52">
        <v>216659.74</v>
      </c>
      <c r="R401" s="25" t="str">
        <f>(Q401/Z401)</f>
        <v>0</v>
      </c>
      <c r="S401" s="52">
        <v>0</v>
      </c>
      <c r="T401" s="52">
        <v>0</v>
      </c>
      <c r="U401" s="52">
        <v>0</v>
      </c>
      <c r="V401" s="52">
        <v>0</v>
      </c>
      <c r="W401" s="52">
        <v>0</v>
      </c>
      <c r="X401" s="52" t="str">
        <f>SUM(Q401,S401,T401,U401,V401,W401)</f>
        <v>0</v>
      </c>
      <c r="Y401" s="52">
        <v>0</v>
      </c>
      <c r="Z401" s="52">
        <v>716693.19</v>
      </c>
      <c r="AA401" s="7" t="s">
        <v>2601</v>
      </c>
      <c r="AB401" s="8"/>
    </row>
    <row r="402" spans="1:28" customHeight="1" ht="409.5">
      <c r="A402" s="7" t="s">
        <v>30</v>
      </c>
      <c r="B402" s="19" t="s">
        <v>40</v>
      </c>
      <c r="C402" s="20" t="s">
        <v>2602</v>
      </c>
      <c r="D402" s="30" t="s">
        <v>2603</v>
      </c>
      <c r="E402" s="20" t="s">
        <v>2604</v>
      </c>
      <c r="F402" s="21" t="s">
        <v>43</v>
      </c>
      <c r="G402" s="8" t="s">
        <v>34</v>
      </c>
      <c r="H402" s="19" t="s">
        <v>23</v>
      </c>
      <c r="I402" s="7" t="s">
        <v>2605</v>
      </c>
      <c r="J402" s="19" t="s">
        <v>70</v>
      </c>
      <c r="K402" s="9" t="s">
        <v>2606</v>
      </c>
      <c r="L402" s="60" t="s">
        <v>2607</v>
      </c>
      <c r="M402" s="22">
        <v>40634</v>
      </c>
      <c r="N402" s="22">
        <v>41090</v>
      </c>
      <c r="O402" s="13">
        <v>42621</v>
      </c>
      <c r="P402" s="22">
        <v>40701</v>
      </c>
      <c r="Q402" s="26">
        <v>0</v>
      </c>
      <c r="R402" s="25" t="str">
        <f>(Q402/Z402)</f>
        <v>0</v>
      </c>
      <c r="S402" s="26">
        <v>0</v>
      </c>
      <c r="T402" s="26">
        <v>0</v>
      </c>
      <c r="U402" s="26">
        <v>0</v>
      </c>
      <c r="V402" s="26">
        <v>0</v>
      </c>
      <c r="W402" s="26">
        <v>0</v>
      </c>
      <c r="X402" s="26">
        <v>0</v>
      </c>
      <c r="Y402" s="26">
        <v>0</v>
      </c>
      <c r="Z402" s="26">
        <v>0</v>
      </c>
      <c r="AA402" s="7" t="s">
        <v>2608</v>
      </c>
      <c r="AB402" s="8"/>
    </row>
    <row r="403" spans="1:28" customHeight="1" ht="330">
      <c r="A403" s="18" t="s">
        <v>30</v>
      </c>
      <c r="B403" s="19" t="s">
        <v>40</v>
      </c>
      <c r="C403" s="20" t="s">
        <v>2309</v>
      </c>
      <c r="D403" s="30" t="s">
        <v>2310</v>
      </c>
      <c r="E403" s="20" t="s">
        <v>1931</v>
      </c>
      <c r="F403" s="21" t="s">
        <v>43</v>
      </c>
      <c r="G403" s="7" t="s">
        <v>34</v>
      </c>
      <c r="H403" s="19" t="s">
        <v>23</v>
      </c>
      <c r="I403" s="7" t="s">
        <v>1932</v>
      </c>
      <c r="J403" s="19" t="s">
        <v>1933</v>
      </c>
      <c r="K403" s="9" t="s">
        <v>1934</v>
      </c>
      <c r="L403" s="60" t="s">
        <v>2609</v>
      </c>
      <c r="M403" s="22">
        <v>40544</v>
      </c>
      <c r="N403" s="22">
        <v>41090</v>
      </c>
      <c r="O403" s="13">
        <v>42621</v>
      </c>
      <c r="P403" s="22">
        <v>40736</v>
      </c>
      <c r="Q403" s="52">
        <v>4720.02</v>
      </c>
      <c r="R403" s="25" t="str">
        <f>(Q403/Z403)</f>
        <v>0</v>
      </c>
      <c r="S403" s="52">
        <v>3146.7</v>
      </c>
      <c r="T403" s="52">
        <v>0</v>
      </c>
      <c r="U403" s="52">
        <v>0</v>
      </c>
      <c r="V403" s="52">
        <v>1573.33</v>
      </c>
      <c r="W403" s="52">
        <v>0</v>
      </c>
      <c r="X403" s="52" t="str">
        <f>SUM(Q403,S403,T403,U403,V403,W403)</f>
        <v>0</v>
      </c>
      <c r="Y403" s="52">
        <v>9440.07</v>
      </c>
      <c r="Z403" s="52">
        <v>18880</v>
      </c>
      <c r="AA403" s="7" t="s">
        <v>2610</v>
      </c>
      <c r="AB403" s="8"/>
    </row>
    <row r="404" spans="1:28" customHeight="1" ht="409.5">
      <c r="A404" s="7" t="s">
        <v>30</v>
      </c>
      <c r="B404" s="19" t="s">
        <v>40</v>
      </c>
      <c r="C404" s="20" t="s">
        <v>2309</v>
      </c>
      <c r="D404" s="30" t="s">
        <v>2310</v>
      </c>
      <c r="E404" s="20" t="s">
        <v>2611</v>
      </c>
      <c r="F404" s="21" t="s">
        <v>43</v>
      </c>
      <c r="G404" s="8" t="s">
        <v>34</v>
      </c>
      <c r="H404" s="19" t="s">
        <v>21</v>
      </c>
      <c r="I404" s="7" t="s">
        <v>2612</v>
      </c>
      <c r="J404" s="19" t="s">
        <v>280</v>
      </c>
      <c r="K404" s="9" t="s">
        <v>2613</v>
      </c>
      <c r="L404" s="60" t="s">
        <v>2614</v>
      </c>
      <c r="M404" s="22">
        <v>40725</v>
      </c>
      <c r="N404" s="22">
        <v>40969</v>
      </c>
      <c r="O404" s="13">
        <v>42621</v>
      </c>
      <c r="P404" s="22">
        <v>40794</v>
      </c>
      <c r="Q404" s="52">
        <v>1225</v>
      </c>
      <c r="R404" s="25" t="str">
        <f>(Q404/Z404)</f>
        <v>0</v>
      </c>
      <c r="S404" s="52">
        <v>817</v>
      </c>
      <c r="T404" s="52">
        <v>0</v>
      </c>
      <c r="U404" s="52">
        <v>0</v>
      </c>
      <c r="V404" s="52">
        <v>0</v>
      </c>
      <c r="W404" s="52">
        <v>0</v>
      </c>
      <c r="X404" s="52" t="str">
        <f>SUM(Q404,S404,T404,U404,V404,W404)</f>
        <v>0</v>
      </c>
      <c r="Y404" s="52">
        <v>2858</v>
      </c>
      <c r="Z404" s="52">
        <v>4900</v>
      </c>
      <c r="AA404" s="7" t="s">
        <v>2615</v>
      </c>
      <c r="AB404" s="8"/>
    </row>
    <row r="405" spans="1:28" customHeight="1" ht="409.5">
      <c r="A405" s="18" t="s">
        <v>30</v>
      </c>
      <c r="B405" s="19" t="s">
        <v>40</v>
      </c>
      <c r="C405" s="20" t="s">
        <v>2616</v>
      </c>
      <c r="D405" s="30" t="s">
        <v>2617</v>
      </c>
      <c r="E405" s="20" t="s">
        <v>2618</v>
      </c>
      <c r="F405" s="21" t="s">
        <v>43</v>
      </c>
      <c r="G405" s="7" t="s">
        <v>34</v>
      </c>
      <c r="H405" s="19" t="s">
        <v>23</v>
      </c>
      <c r="I405" s="7" t="s">
        <v>1056</v>
      </c>
      <c r="J405" s="19" t="s">
        <v>45</v>
      </c>
      <c r="K405" s="9" t="s">
        <v>2619</v>
      </c>
      <c r="L405" s="60" t="s">
        <v>2620</v>
      </c>
      <c r="M405" s="22">
        <v>40695</v>
      </c>
      <c r="N405" s="22">
        <v>41639</v>
      </c>
      <c r="O405" s="13">
        <v>42621</v>
      </c>
      <c r="P405" s="22"/>
      <c r="Q405" s="52">
        <v>12500</v>
      </c>
      <c r="R405" s="25" t="str">
        <f>(Q405/Z405)</f>
        <v>0</v>
      </c>
      <c r="S405" s="52">
        <v>8333.33</v>
      </c>
      <c r="T405" s="52">
        <v>0</v>
      </c>
      <c r="U405" s="52">
        <v>0</v>
      </c>
      <c r="V405" s="52">
        <v>4166.67</v>
      </c>
      <c r="W405" s="52">
        <v>0</v>
      </c>
      <c r="X405" s="52" t="str">
        <f>SUM(Q405,S405,T405,U405,V405,W405)</f>
        <v>0</v>
      </c>
      <c r="Y405" s="52">
        <v>89365.99</v>
      </c>
      <c r="Z405" s="52">
        <v>105000</v>
      </c>
      <c r="AA405" s="7" t="s">
        <v>2621</v>
      </c>
      <c r="AB405" s="8"/>
    </row>
    <row r="406" spans="1:28" customHeight="1" ht="409.5">
      <c r="A406" s="7" t="s">
        <v>30</v>
      </c>
      <c r="B406" s="19" t="s">
        <v>40</v>
      </c>
      <c r="C406" s="20" t="s">
        <v>2622</v>
      </c>
      <c r="D406" s="20" t="s">
        <v>2622</v>
      </c>
      <c r="E406" s="20" t="s">
        <v>2623</v>
      </c>
      <c r="F406" s="21" t="s">
        <v>43</v>
      </c>
      <c r="G406" s="8" t="s">
        <v>34</v>
      </c>
      <c r="H406" s="19" t="s">
        <v>23</v>
      </c>
      <c r="I406" s="7" t="s">
        <v>2624</v>
      </c>
      <c r="J406" s="19" t="s">
        <v>741</v>
      </c>
      <c r="K406" s="9" t="s">
        <v>2625</v>
      </c>
      <c r="L406" s="60" t="s">
        <v>2626</v>
      </c>
      <c r="M406" s="22">
        <v>40695</v>
      </c>
      <c r="N406" s="22">
        <v>41090</v>
      </c>
      <c r="O406" s="13">
        <v>42621</v>
      </c>
      <c r="P406" s="22">
        <v>40695</v>
      </c>
      <c r="Q406" s="52">
        <v>12500</v>
      </c>
      <c r="R406" s="25" t="str">
        <f>(Q406/Z406)</f>
        <v>0</v>
      </c>
      <c r="S406" s="52">
        <v>8333.33</v>
      </c>
      <c r="T406" s="52">
        <v>0</v>
      </c>
      <c r="U406" s="52">
        <v>0</v>
      </c>
      <c r="V406" s="52">
        <v>4166.67</v>
      </c>
      <c r="W406" s="52">
        <v>0</v>
      </c>
      <c r="X406" s="52" t="str">
        <f>SUM(Q406,S406,T406,U406,V406,W406)</f>
        <v>0</v>
      </c>
      <c r="Y406" s="52">
        <v>50000</v>
      </c>
      <c r="Z406" s="52">
        <v>75000</v>
      </c>
      <c r="AA406" s="7" t="s">
        <v>2627</v>
      </c>
      <c r="AB406" s="8"/>
    </row>
    <row r="407" spans="1:28" customHeight="1" ht="409.5">
      <c r="A407" s="18" t="s">
        <v>30</v>
      </c>
      <c r="B407" s="19" t="s">
        <v>40</v>
      </c>
      <c r="C407" s="20" t="s">
        <v>2628</v>
      </c>
      <c r="D407" s="30" t="s">
        <v>2629</v>
      </c>
      <c r="E407" s="20" t="s">
        <v>2630</v>
      </c>
      <c r="F407" s="21" t="s">
        <v>43</v>
      </c>
      <c r="G407" s="7" t="s">
        <v>34</v>
      </c>
      <c r="H407" s="19" t="s">
        <v>23</v>
      </c>
      <c r="I407" s="7" t="s">
        <v>2631</v>
      </c>
      <c r="J407" s="19" t="s">
        <v>162</v>
      </c>
      <c r="K407" s="9" t="s">
        <v>2632</v>
      </c>
      <c r="L407" s="60" t="s">
        <v>2633</v>
      </c>
      <c r="M407" s="22">
        <v>40695</v>
      </c>
      <c r="N407" s="22">
        <v>41061</v>
      </c>
      <c r="O407" s="13">
        <v>42621</v>
      </c>
      <c r="P407" s="22">
        <v>40736</v>
      </c>
      <c r="Q407" s="53">
        <v>12500</v>
      </c>
      <c r="R407" s="25" t="str">
        <f>(Q407/Z407)</f>
        <v>0</v>
      </c>
      <c r="S407" s="52">
        <v>8333.33</v>
      </c>
      <c r="T407" s="52">
        <v>0</v>
      </c>
      <c r="U407" s="52">
        <v>0</v>
      </c>
      <c r="V407" s="52">
        <v>4166.67</v>
      </c>
      <c r="W407" s="52">
        <v>0</v>
      </c>
      <c r="X407" s="52" t="str">
        <f>SUM(Q407,S407,T407,U407,V407,W407)</f>
        <v>0</v>
      </c>
      <c r="Y407" s="52">
        <v>50869.41</v>
      </c>
      <c r="Z407" s="52">
        <v>75869.37</v>
      </c>
      <c r="AA407" s="7" t="s">
        <v>2634</v>
      </c>
      <c r="AB407" s="8"/>
    </row>
    <row r="408" spans="1:28" customHeight="1" ht="409.5">
      <c r="A408" s="7" t="s">
        <v>30</v>
      </c>
      <c r="B408" s="19" t="s">
        <v>40</v>
      </c>
      <c r="C408" s="20" t="s">
        <v>2635</v>
      </c>
      <c r="D408" s="30" t="s">
        <v>2636</v>
      </c>
      <c r="E408" s="20" t="s">
        <v>2637</v>
      </c>
      <c r="F408" s="21" t="s">
        <v>43</v>
      </c>
      <c r="G408" s="8" t="s">
        <v>34</v>
      </c>
      <c r="H408" s="19" t="s">
        <v>23</v>
      </c>
      <c r="I408" s="7" t="s">
        <v>2638</v>
      </c>
      <c r="J408" s="19" t="s">
        <v>45</v>
      </c>
      <c r="K408" s="9" t="s">
        <v>2639</v>
      </c>
      <c r="L408" s="60" t="s">
        <v>2640</v>
      </c>
      <c r="M408" s="22">
        <v>40787</v>
      </c>
      <c r="N408" s="22">
        <v>41639</v>
      </c>
      <c r="O408" s="13">
        <v>42621</v>
      </c>
      <c r="P408" s="22">
        <v>40729</v>
      </c>
      <c r="Q408" s="26">
        <v>0</v>
      </c>
      <c r="R408" s="25" t="str">
        <f>(Q408/Z408)</f>
        <v>0</v>
      </c>
      <c r="S408" s="26">
        <v>0</v>
      </c>
      <c r="T408" s="26">
        <v>0</v>
      </c>
      <c r="U408" s="26">
        <v>0</v>
      </c>
      <c r="V408" s="26">
        <v>0</v>
      </c>
      <c r="W408" s="26">
        <v>0</v>
      </c>
      <c r="X408" s="26" t="str">
        <f>SUM(Q408,S408,T408,U408,V408,W408)</f>
        <v>0</v>
      </c>
      <c r="Y408" s="26">
        <v>0</v>
      </c>
      <c r="Z408" s="26">
        <v>0</v>
      </c>
      <c r="AA408" s="7" t="s">
        <v>2641</v>
      </c>
      <c r="AB408" s="8"/>
    </row>
    <row r="409" spans="1:28" customHeight="1" ht="409.5">
      <c r="A409" s="18" t="s">
        <v>30</v>
      </c>
      <c r="B409" s="19" t="s">
        <v>40</v>
      </c>
      <c r="C409" s="20" t="s">
        <v>2642</v>
      </c>
      <c r="D409" s="30" t="s">
        <v>2643</v>
      </c>
      <c r="E409" s="20" t="s">
        <v>2644</v>
      </c>
      <c r="F409" s="21" t="s">
        <v>43</v>
      </c>
      <c r="G409" s="7" t="s">
        <v>34</v>
      </c>
      <c r="H409" s="19" t="s">
        <v>23</v>
      </c>
      <c r="I409" s="7" t="s">
        <v>2645</v>
      </c>
      <c r="J409" s="19" t="s">
        <v>2646</v>
      </c>
      <c r="K409" s="9" t="s">
        <v>2647</v>
      </c>
      <c r="L409" s="60" t="s">
        <v>2648</v>
      </c>
      <c r="M409" s="22">
        <v>40664</v>
      </c>
      <c r="N409" s="22">
        <v>41274</v>
      </c>
      <c r="O409" s="13">
        <v>42621</v>
      </c>
      <c r="P409" s="22">
        <v>40736</v>
      </c>
      <c r="Q409" s="52">
        <v>10000</v>
      </c>
      <c r="R409" s="25" t="str">
        <f>(Q409/Z409)</f>
        <v>0</v>
      </c>
      <c r="S409" s="52">
        <v>6668</v>
      </c>
      <c r="T409" s="52">
        <v>0</v>
      </c>
      <c r="U409" s="52">
        <v>0</v>
      </c>
      <c r="V409" s="52">
        <v>3332</v>
      </c>
      <c r="W409" s="52">
        <v>0</v>
      </c>
      <c r="X409" s="52" t="str">
        <f>SUM(Q409,S409,T409,U409,V409,W409)</f>
        <v>0</v>
      </c>
      <c r="Y409" s="52">
        <v>26237.31</v>
      </c>
      <c r="Z409" s="52">
        <v>40300</v>
      </c>
      <c r="AA409" s="7" t="s">
        <v>2649</v>
      </c>
      <c r="AB409" s="8"/>
    </row>
    <row r="410" spans="1:28" customHeight="1" ht="409.5">
      <c r="A410" s="7" t="s">
        <v>30</v>
      </c>
      <c r="B410" s="19" t="s">
        <v>40</v>
      </c>
      <c r="C410" s="20" t="s">
        <v>2309</v>
      </c>
      <c r="D410" s="30" t="s">
        <v>2310</v>
      </c>
      <c r="E410" s="20" t="s">
        <v>2650</v>
      </c>
      <c r="F410" s="21" t="s">
        <v>43</v>
      </c>
      <c r="G410" s="8" t="s">
        <v>34</v>
      </c>
      <c r="H410" s="19" t="s">
        <v>23</v>
      </c>
      <c r="I410" s="7" t="s">
        <v>2624</v>
      </c>
      <c r="J410" s="19" t="s">
        <v>741</v>
      </c>
      <c r="K410" s="8" t="s">
        <v>2651</v>
      </c>
      <c r="L410" s="60" t="s">
        <v>2652</v>
      </c>
      <c r="M410" s="22">
        <v>40725</v>
      </c>
      <c r="N410" s="22">
        <v>41274</v>
      </c>
      <c r="O410" s="13">
        <v>42621</v>
      </c>
      <c r="P410" s="22">
        <v>40792</v>
      </c>
      <c r="Q410" s="53">
        <v>7601.52</v>
      </c>
      <c r="R410" s="25" t="str">
        <f>(Q410/Z410)</f>
        <v>0</v>
      </c>
      <c r="S410" s="52">
        <v>5067.7</v>
      </c>
      <c r="T410" s="52">
        <v>0</v>
      </c>
      <c r="U410" s="52">
        <v>0</v>
      </c>
      <c r="V410" s="52">
        <v>2533.82</v>
      </c>
      <c r="W410" s="52">
        <v>0</v>
      </c>
      <c r="X410" s="52" t="str">
        <f>SUM(Q410,S410,T410,U410,V410,W410)</f>
        <v>0</v>
      </c>
      <c r="Y410" s="52">
        <v>15203.07</v>
      </c>
      <c r="Z410" s="52">
        <v>30406.11</v>
      </c>
      <c r="AA410" s="7" t="s">
        <v>2653</v>
      </c>
      <c r="AB410" s="8"/>
    </row>
    <row r="411" spans="1:28" customHeight="1" ht="409.5">
      <c r="A411" s="18" t="s">
        <v>30</v>
      </c>
      <c r="B411" s="19" t="s">
        <v>40</v>
      </c>
      <c r="C411" s="20" t="s">
        <v>2654</v>
      </c>
      <c r="D411" s="30" t="s">
        <v>2655</v>
      </c>
      <c r="E411" s="20" t="s">
        <v>2656</v>
      </c>
      <c r="F411" s="21" t="s">
        <v>43</v>
      </c>
      <c r="G411" s="7" t="s">
        <v>34</v>
      </c>
      <c r="H411" s="19" t="s">
        <v>22</v>
      </c>
      <c r="I411" s="7" t="s">
        <v>2657</v>
      </c>
      <c r="J411" s="19" t="s">
        <v>2658</v>
      </c>
      <c r="K411" s="36" t="s">
        <v>2659</v>
      </c>
      <c r="L411" s="60" t="s">
        <v>2660</v>
      </c>
      <c r="M411" s="22">
        <v>40787</v>
      </c>
      <c r="N411" s="22">
        <v>41881</v>
      </c>
      <c r="O411" s="13">
        <v>42621</v>
      </c>
      <c r="P411" s="22">
        <v>40919</v>
      </c>
      <c r="Q411" s="52">
        <v>43620.46</v>
      </c>
      <c r="R411" s="25" t="str">
        <f>(Q411/Z411)</f>
        <v>0</v>
      </c>
      <c r="S411" s="52">
        <v>29080.32</v>
      </c>
      <c r="T411" s="52">
        <v>0</v>
      </c>
      <c r="U411" s="52">
        <v>14540.09</v>
      </c>
      <c r="V411" s="52">
        <v>0</v>
      </c>
      <c r="W411" s="52">
        <v>0</v>
      </c>
      <c r="X411" s="52" t="str">
        <f>SUM(Q411,S411,T411,U411,V411,W411)</f>
        <v>0</v>
      </c>
      <c r="Y411" s="52">
        <v>162018.76</v>
      </c>
      <c r="Z411" s="52">
        <v>249259.56</v>
      </c>
      <c r="AA411" s="7" t="s">
        <v>2661</v>
      </c>
      <c r="AB411" s="8"/>
    </row>
    <row r="412" spans="1:28" customHeight="1" ht="409.5">
      <c r="A412" s="7" t="s">
        <v>30</v>
      </c>
      <c r="B412" s="19" t="s">
        <v>40</v>
      </c>
      <c r="C412" s="20" t="s">
        <v>2662</v>
      </c>
      <c r="D412" s="30" t="s">
        <v>2663</v>
      </c>
      <c r="E412" s="20" t="s">
        <v>2260</v>
      </c>
      <c r="F412" s="21" t="s">
        <v>43</v>
      </c>
      <c r="G412" s="8" t="s">
        <v>34</v>
      </c>
      <c r="H412" s="19" t="s">
        <v>22</v>
      </c>
      <c r="I412" s="7" t="s">
        <v>2261</v>
      </c>
      <c r="J412" s="19" t="s">
        <v>2262</v>
      </c>
      <c r="K412" s="9" t="s">
        <v>2263</v>
      </c>
      <c r="L412" s="60" t="s">
        <v>2664</v>
      </c>
      <c r="M412" s="22">
        <v>40791</v>
      </c>
      <c r="N412" s="22">
        <v>41090</v>
      </c>
      <c r="O412" s="13">
        <v>42621</v>
      </c>
      <c r="P412" s="22">
        <v>40794</v>
      </c>
      <c r="Q412" s="52">
        <v>10000</v>
      </c>
      <c r="R412" s="25" t="str">
        <f>(Q412/Z412)</f>
        <v>0</v>
      </c>
      <c r="S412" s="52">
        <v>6667</v>
      </c>
      <c r="T412" s="52">
        <v>0</v>
      </c>
      <c r="U412" s="52">
        <v>3333</v>
      </c>
      <c r="V412" s="52">
        <v>0</v>
      </c>
      <c r="W412" s="52">
        <v>0</v>
      </c>
      <c r="X412" s="52" t="str">
        <f>SUM(Q412,S412,T412,U412,V412,W412)</f>
        <v>0</v>
      </c>
      <c r="Y412" s="52">
        <v>21247.84</v>
      </c>
      <c r="Z412" s="52">
        <v>41247.84</v>
      </c>
      <c r="AA412" s="7" t="s">
        <v>2665</v>
      </c>
      <c r="AB412" s="8"/>
    </row>
    <row r="413" spans="1:28" customHeight="1" ht="270">
      <c r="A413" s="18" t="s">
        <v>30</v>
      </c>
      <c r="B413" s="19" t="s">
        <v>112</v>
      </c>
      <c r="C413" s="20" t="s">
        <v>2666</v>
      </c>
      <c r="D413" s="30" t="s">
        <v>2667</v>
      </c>
      <c r="E413" s="20" t="s">
        <v>140</v>
      </c>
      <c r="F413" s="21" t="s">
        <v>43</v>
      </c>
      <c r="G413" s="7" t="s">
        <v>34</v>
      </c>
      <c r="H413" s="19" t="s">
        <v>21</v>
      </c>
      <c r="I413" s="7" t="s">
        <v>141</v>
      </c>
      <c r="J413" s="19" t="s">
        <v>55</v>
      </c>
      <c r="K413" s="9" t="s">
        <v>2668</v>
      </c>
      <c r="L413" s="60" t="s">
        <v>2669</v>
      </c>
      <c r="M413" s="22">
        <v>40634</v>
      </c>
      <c r="N413" s="22">
        <v>41852</v>
      </c>
      <c r="O413" s="13">
        <v>42621</v>
      </c>
      <c r="P413" s="22">
        <v>40878</v>
      </c>
      <c r="Q413" s="52">
        <v>1126007.88</v>
      </c>
      <c r="R413" s="25" t="str">
        <f>(Q413/Z413)</f>
        <v>0</v>
      </c>
      <c r="S413" s="52">
        <v>0</v>
      </c>
      <c r="T413" s="52">
        <v>0</v>
      </c>
      <c r="U413" s="52">
        <v>0</v>
      </c>
      <c r="V413" s="52">
        <v>0</v>
      </c>
      <c r="W413" s="52">
        <v>1689012.12</v>
      </c>
      <c r="X413" s="52" t="str">
        <f>SUM(Q413,S413,T413,U413,V413,W413)</f>
        <v>0</v>
      </c>
      <c r="Y413" s="52">
        <v>0</v>
      </c>
      <c r="Z413" s="52">
        <v>2815020</v>
      </c>
      <c r="AA413" s="7" t="s">
        <v>2670</v>
      </c>
      <c r="AB413" s="8"/>
    </row>
    <row r="414" spans="1:28" customHeight="1" ht="180">
      <c r="A414" s="7" t="s">
        <v>30</v>
      </c>
      <c r="B414" s="19" t="s">
        <v>40</v>
      </c>
      <c r="C414" s="20" t="s">
        <v>2671</v>
      </c>
      <c r="D414" s="30" t="s">
        <v>2672</v>
      </c>
      <c r="E414" s="20" t="s">
        <v>2673</v>
      </c>
      <c r="F414" s="21" t="s">
        <v>43</v>
      </c>
      <c r="G414" s="8" t="s">
        <v>34</v>
      </c>
      <c r="H414" s="19" t="s">
        <v>22</v>
      </c>
      <c r="I414" s="7" t="s">
        <v>2674</v>
      </c>
      <c r="J414" s="19" t="s">
        <v>1653</v>
      </c>
      <c r="K414" s="9" t="s">
        <v>2675</v>
      </c>
      <c r="L414" s="8" t="s">
        <v>2676</v>
      </c>
      <c r="M414" s="22">
        <v>40848</v>
      </c>
      <c r="N414" s="22">
        <v>41578</v>
      </c>
      <c r="O414" s="13">
        <v>42621</v>
      </c>
      <c r="P414" s="22">
        <v>40919</v>
      </c>
      <c r="Q414" s="52">
        <v>10000</v>
      </c>
      <c r="R414" s="25" t="str">
        <f>(Q414/Z414)</f>
        <v>0</v>
      </c>
      <c r="S414" s="52">
        <v>6666.67</v>
      </c>
      <c r="T414" s="52">
        <v>0</v>
      </c>
      <c r="U414" s="52">
        <v>3333.33</v>
      </c>
      <c r="V414" s="52">
        <v>0</v>
      </c>
      <c r="W414" s="52">
        <v>0</v>
      </c>
      <c r="X414" s="52" t="str">
        <f>SUM(Q414,S414,T414,U414,V414,W414)</f>
        <v>0</v>
      </c>
      <c r="Y414" s="52">
        <v>20396.39</v>
      </c>
      <c r="Z414" s="52">
        <v>40396.38</v>
      </c>
      <c r="AA414" s="7" t="s">
        <v>2677</v>
      </c>
      <c r="AB414" s="8"/>
    </row>
    <row r="415" spans="1:28" customHeight="1" ht="409.5">
      <c r="A415" s="18" t="s">
        <v>30</v>
      </c>
      <c r="B415" s="19" t="s">
        <v>40</v>
      </c>
      <c r="C415" s="20" t="s">
        <v>2678</v>
      </c>
      <c r="D415" s="30" t="s">
        <v>2679</v>
      </c>
      <c r="E415" s="20" t="s">
        <v>2680</v>
      </c>
      <c r="F415" s="21" t="s">
        <v>43</v>
      </c>
      <c r="G415" s="7" t="s">
        <v>34</v>
      </c>
      <c r="H415" s="19" t="s">
        <v>23</v>
      </c>
      <c r="I415" s="7" t="s">
        <v>2681</v>
      </c>
      <c r="J415" s="19" t="s">
        <v>1933</v>
      </c>
      <c r="K415" s="9" t="s">
        <v>2682</v>
      </c>
      <c r="L415" s="60" t="s">
        <v>2683</v>
      </c>
      <c r="M415" s="22">
        <v>40634</v>
      </c>
      <c r="N415" s="22">
        <v>41274</v>
      </c>
      <c r="O415" s="13">
        <v>42621</v>
      </c>
      <c r="P415" s="22">
        <v>40806</v>
      </c>
      <c r="Q415" s="52">
        <v>12500</v>
      </c>
      <c r="R415" s="25" t="str">
        <f>(Q415/Z415)</f>
        <v>0</v>
      </c>
      <c r="S415" s="52">
        <v>8333</v>
      </c>
      <c r="T415" s="52">
        <v>0</v>
      </c>
      <c r="U415" s="52">
        <v>0</v>
      </c>
      <c r="V415" s="52">
        <v>4167</v>
      </c>
      <c r="W415" s="52">
        <v>0</v>
      </c>
      <c r="X415" s="52" t="str">
        <f>SUM(Q415,S415,T415,U415,V415,W415)</f>
        <v>0</v>
      </c>
      <c r="Y415" s="52">
        <v>75550</v>
      </c>
      <c r="Z415" s="52">
        <v>93500</v>
      </c>
      <c r="AA415" s="7" t="s">
        <v>2684</v>
      </c>
      <c r="AB415" s="8"/>
    </row>
    <row r="416" spans="1:28" customHeight="1" ht="409.5">
      <c r="A416" s="7" t="s">
        <v>30</v>
      </c>
      <c r="B416" s="19" t="s">
        <v>40</v>
      </c>
      <c r="C416" s="20" t="s">
        <v>2685</v>
      </c>
      <c r="D416" s="30" t="s">
        <v>2686</v>
      </c>
      <c r="E416" s="20" t="s">
        <v>2687</v>
      </c>
      <c r="F416" s="21" t="s">
        <v>43</v>
      </c>
      <c r="G416" s="8" t="s">
        <v>34</v>
      </c>
      <c r="H416" s="19" t="s">
        <v>23</v>
      </c>
      <c r="I416" s="7" t="s">
        <v>2688</v>
      </c>
      <c r="J416" s="19" t="s">
        <v>2689</v>
      </c>
      <c r="K416" s="9" t="s">
        <v>43</v>
      </c>
      <c r="L416" s="60" t="s">
        <v>2690</v>
      </c>
      <c r="M416" s="22">
        <v>40787</v>
      </c>
      <c r="N416" s="22">
        <v>41547</v>
      </c>
      <c r="O416" s="13">
        <v>42621</v>
      </c>
      <c r="P416" s="22"/>
      <c r="Q416" s="52">
        <v>15000</v>
      </c>
      <c r="R416" s="25" t="str">
        <f>(Q416/Z416)</f>
        <v>0</v>
      </c>
      <c r="S416" s="52">
        <v>10000</v>
      </c>
      <c r="T416" s="52">
        <v>0</v>
      </c>
      <c r="U416" s="52">
        <v>0</v>
      </c>
      <c r="V416" s="52">
        <v>5000</v>
      </c>
      <c r="W416" s="52">
        <v>0</v>
      </c>
      <c r="X416" s="52" t="str">
        <f>SUM(Q416,S416,T416,U416,V416,W416)</f>
        <v>0</v>
      </c>
      <c r="Y416" s="52">
        <v>56530</v>
      </c>
      <c r="Z416" s="52">
        <v>86530</v>
      </c>
      <c r="AA416" s="7" t="s">
        <v>2691</v>
      </c>
      <c r="AB416" s="8"/>
    </row>
    <row r="417" spans="1:28" customHeight="1" ht="409.5">
      <c r="A417" s="18" t="s">
        <v>30</v>
      </c>
      <c r="B417" s="19" t="s">
        <v>40</v>
      </c>
      <c r="C417" s="20" t="s">
        <v>2692</v>
      </c>
      <c r="D417" s="30" t="s">
        <v>2693</v>
      </c>
      <c r="E417" s="20" t="s">
        <v>2694</v>
      </c>
      <c r="F417" s="21" t="s">
        <v>43</v>
      </c>
      <c r="G417" s="7" t="s">
        <v>34</v>
      </c>
      <c r="H417" s="19" t="s">
        <v>22</v>
      </c>
      <c r="I417" s="7" t="s">
        <v>2695</v>
      </c>
      <c r="J417" s="19" t="s">
        <v>2081</v>
      </c>
      <c r="K417" s="9" t="s">
        <v>2696</v>
      </c>
      <c r="L417" s="60" t="s">
        <v>2697</v>
      </c>
      <c r="M417" s="22">
        <v>40817</v>
      </c>
      <c r="N417" s="22">
        <v>41213</v>
      </c>
      <c r="O417" s="13">
        <v>42621</v>
      </c>
      <c r="P417" s="22">
        <v>40889</v>
      </c>
      <c r="Q417" s="52">
        <v>7500</v>
      </c>
      <c r="R417" s="25" t="str">
        <f>(Q417/Z417)</f>
        <v>0</v>
      </c>
      <c r="S417" s="52">
        <v>5000</v>
      </c>
      <c r="T417" s="52">
        <v>0</v>
      </c>
      <c r="U417" s="52">
        <v>2500</v>
      </c>
      <c r="V417" s="52">
        <v>0</v>
      </c>
      <c r="W417" s="52">
        <v>0</v>
      </c>
      <c r="X417" s="52" t="str">
        <f>SUM(Q417,S417,T417,U417,V417,W417)</f>
        <v>0</v>
      </c>
      <c r="Y417" s="52">
        <v>15754.6</v>
      </c>
      <c r="Z417" s="52">
        <v>30754.6</v>
      </c>
      <c r="AA417" s="7" t="s">
        <v>2698</v>
      </c>
      <c r="AB417" s="8"/>
    </row>
    <row r="418" spans="1:28" customHeight="1" ht="409.5">
      <c r="A418" s="7" t="s">
        <v>30</v>
      </c>
      <c r="B418" s="19" t="s">
        <v>40</v>
      </c>
      <c r="C418" s="20" t="s">
        <v>2699</v>
      </c>
      <c r="D418" s="30" t="s">
        <v>2700</v>
      </c>
      <c r="E418" s="20" t="s">
        <v>2701</v>
      </c>
      <c r="F418" s="21" t="s">
        <v>43</v>
      </c>
      <c r="G418" s="8" t="s">
        <v>34</v>
      </c>
      <c r="H418" s="19" t="s">
        <v>23</v>
      </c>
      <c r="I418" s="31" t="s">
        <v>2702</v>
      </c>
      <c r="J418" s="19" t="s">
        <v>2703</v>
      </c>
      <c r="K418" s="9" t="s">
        <v>2704</v>
      </c>
      <c r="L418" s="60" t="s">
        <v>2705</v>
      </c>
      <c r="M418" s="22">
        <v>40756</v>
      </c>
      <c r="N418" s="22">
        <v>41274</v>
      </c>
      <c r="O418" s="13">
        <v>42621</v>
      </c>
      <c r="P418" s="22"/>
      <c r="Q418" s="26">
        <v>0</v>
      </c>
      <c r="R418" s="25" t="str">
        <f>(Q418/Z418)</f>
        <v>0</v>
      </c>
      <c r="S418" s="26">
        <v>0</v>
      </c>
      <c r="T418" s="26">
        <v>0</v>
      </c>
      <c r="U418" s="26">
        <v>0</v>
      </c>
      <c r="V418" s="26">
        <v>0</v>
      </c>
      <c r="W418" s="26">
        <v>0</v>
      </c>
      <c r="X418" s="26" t="str">
        <f>SUM(Q418,S418,T418,U418,V418,W418)</f>
        <v>0</v>
      </c>
      <c r="Y418" s="26">
        <v>0</v>
      </c>
      <c r="Z418" s="26">
        <v>0</v>
      </c>
      <c r="AA418" s="7" t="s">
        <v>2706</v>
      </c>
      <c r="AB418" s="8"/>
    </row>
    <row r="419" spans="1:28" customHeight="1" ht="409.5">
      <c r="A419" s="18" t="s">
        <v>30</v>
      </c>
      <c r="B419" s="19" t="s">
        <v>40</v>
      </c>
      <c r="C419" s="20" t="s">
        <v>2707</v>
      </c>
      <c r="D419" s="20" t="s">
        <v>2707</v>
      </c>
      <c r="E419" s="20" t="s">
        <v>2708</v>
      </c>
      <c r="F419" s="21" t="s">
        <v>43</v>
      </c>
      <c r="G419" s="7" t="s">
        <v>34</v>
      </c>
      <c r="H419" s="19" t="s">
        <v>23</v>
      </c>
      <c r="I419" s="7" t="s">
        <v>2709</v>
      </c>
      <c r="J419" s="19" t="s">
        <v>2710</v>
      </c>
      <c r="K419" s="9" t="s">
        <v>2711</v>
      </c>
      <c r="L419" s="60" t="s">
        <v>2712</v>
      </c>
      <c r="M419" s="22">
        <v>40817</v>
      </c>
      <c r="N419" s="22">
        <v>41000</v>
      </c>
      <c r="O419" s="13">
        <v>42621</v>
      </c>
      <c r="P419" s="22"/>
      <c r="Q419" s="52">
        <v>12500</v>
      </c>
      <c r="R419" s="25" t="str">
        <f>(Q419/Z419)</f>
        <v>0</v>
      </c>
      <c r="S419" s="52">
        <v>8333</v>
      </c>
      <c r="T419" s="52">
        <v>0</v>
      </c>
      <c r="U419" s="52">
        <v>0</v>
      </c>
      <c r="V419" s="52">
        <v>4167</v>
      </c>
      <c r="W419" s="52">
        <v>0</v>
      </c>
      <c r="X419" s="52" t="str">
        <f>SUM(Q419,S419,T419,U419,V419,W419)</f>
        <v>0</v>
      </c>
      <c r="Y419" s="52">
        <v>54113.49</v>
      </c>
      <c r="Z419" s="52">
        <v>79113.46</v>
      </c>
      <c r="AA419" s="7" t="s">
        <v>2713</v>
      </c>
      <c r="AB419" s="8"/>
    </row>
    <row r="420" spans="1:28" customHeight="1" ht="409.5">
      <c r="A420" s="7" t="s">
        <v>30</v>
      </c>
      <c r="B420" s="19" t="s">
        <v>40</v>
      </c>
      <c r="C420" s="20" t="s">
        <v>2714</v>
      </c>
      <c r="D420" s="20" t="s">
        <v>2715</v>
      </c>
      <c r="E420" s="20" t="s">
        <v>2716</v>
      </c>
      <c r="F420" s="21" t="s">
        <v>43</v>
      </c>
      <c r="G420" s="8" t="s">
        <v>34</v>
      </c>
      <c r="H420" s="19" t="s">
        <v>23</v>
      </c>
      <c r="I420" s="7" t="s">
        <v>2717</v>
      </c>
      <c r="J420" s="19" t="s">
        <v>741</v>
      </c>
      <c r="K420" s="9" t="s">
        <v>43</v>
      </c>
      <c r="L420" s="60" t="s">
        <v>2718</v>
      </c>
      <c r="M420" s="22">
        <v>40544</v>
      </c>
      <c r="N420" s="22">
        <v>41486</v>
      </c>
      <c r="O420" s="13">
        <v>42621</v>
      </c>
      <c r="P420" s="22"/>
      <c r="Q420" s="53">
        <v>12500</v>
      </c>
      <c r="R420" s="25" t="str">
        <f>(Q420/Z420)</f>
        <v>0</v>
      </c>
      <c r="S420" s="52">
        <v>8333</v>
      </c>
      <c r="T420" s="52">
        <v>0</v>
      </c>
      <c r="U420" s="52">
        <v>0</v>
      </c>
      <c r="V420" s="52">
        <v>4167</v>
      </c>
      <c r="W420" s="52">
        <v>0</v>
      </c>
      <c r="X420" s="52" t="str">
        <f>SUM(Q420,S420,T420,U420,V420,W420)</f>
        <v>0</v>
      </c>
      <c r="Y420" s="52">
        <v>55943.47</v>
      </c>
      <c r="Z420" s="52">
        <v>80943.37</v>
      </c>
      <c r="AA420" s="7" t="s">
        <v>2719</v>
      </c>
      <c r="AB420" s="8"/>
    </row>
    <row r="421" spans="1:28" customHeight="1" ht="409.5">
      <c r="A421" s="18" t="s">
        <v>30</v>
      </c>
      <c r="B421" s="19" t="s">
        <v>112</v>
      </c>
      <c r="C421" s="20" t="s">
        <v>2720</v>
      </c>
      <c r="D421" s="30" t="s">
        <v>2721</v>
      </c>
      <c r="E421" s="20" t="s">
        <v>2722</v>
      </c>
      <c r="F421" s="21" t="s">
        <v>43</v>
      </c>
      <c r="G421" s="7" t="s">
        <v>34</v>
      </c>
      <c r="H421" s="19" t="s">
        <v>23</v>
      </c>
      <c r="I421" s="7" t="s">
        <v>2723</v>
      </c>
      <c r="J421" s="19" t="s">
        <v>162</v>
      </c>
      <c r="K421" s="9" t="s">
        <v>2724</v>
      </c>
      <c r="L421" s="60" t="s">
        <v>2725</v>
      </c>
      <c r="M421" s="22">
        <v>39083</v>
      </c>
      <c r="N421" s="22">
        <v>41274</v>
      </c>
      <c r="O421" s="13">
        <v>42621</v>
      </c>
      <c r="P421" s="22">
        <v>40917</v>
      </c>
      <c r="Q421" s="52">
        <v>458363.52</v>
      </c>
      <c r="R421" s="25" t="str">
        <f>(Q421/Z421)</f>
        <v>0</v>
      </c>
      <c r="S421" s="52">
        <v>0</v>
      </c>
      <c r="T421" s="52">
        <v>0</v>
      </c>
      <c r="U421" s="52">
        <v>0</v>
      </c>
      <c r="V421" s="52">
        <v>0</v>
      </c>
      <c r="W421" s="52">
        <v>687545.37</v>
      </c>
      <c r="X421" s="52" t="str">
        <f>SUM(Q421,S421,T421,U421,V421,W421)</f>
        <v>0</v>
      </c>
      <c r="Y421" s="52">
        <v>0</v>
      </c>
      <c r="Z421" s="52">
        <v>1145908.89</v>
      </c>
      <c r="AA421" s="7" t="s">
        <v>2726</v>
      </c>
      <c r="AB421" s="8"/>
    </row>
    <row r="422" spans="1:28" customHeight="1" ht="409.5">
      <c r="A422" s="7" t="s">
        <v>30</v>
      </c>
      <c r="B422" s="19" t="s">
        <v>40</v>
      </c>
      <c r="C422" s="20" t="s">
        <v>2727</v>
      </c>
      <c r="D422" s="30" t="s">
        <v>2728</v>
      </c>
      <c r="E422" s="20" t="s">
        <v>2729</v>
      </c>
      <c r="F422" s="21" t="s">
        <v>43</v>
      </c>
      <c r="G422" s="8" t="s">
        <v>34</v>
      </c>
      <c r="H422" s="19" t="s">
        <v>23</v>
      </c>
      <c r="I422" s="7" t="s">
        <v>2730</v>
      </c>
      <c r="J422" s="19" t="s">
        <v>741</v>
      </c>
      <c r="K422" s="9" t="s">
        <v>2731</v>
      </c>
      <c r="L422" s="60" t="s">
        <v>2732</v>
      </c>
      <c r="M422" s="22">
        <v>40848</v>
      </c>
      <c r="N422" s="22">
        <v>41090</v>
      </c>
      <c r="O422" s="13">
        <v>42621</v>
      </c>
      <c r="P422" s="22">
        <v>40989</v>
      </c>
      <c r="Q422" s="52">
        <v>9300</v>
      </c>
      <c r="R422" s="25" t="str">
        <f>(Q422/Z422)</f>
        <v>0</v>
      </c>
      <c r="S422" s="52">
        <v>6200</v>
      </c>
      <c r="T422" s="52">
        <v>0</v>
      </c>
      <c r="U422" s="52">
        <v>3100</v>
      </c>
      <c r="V422" s="52">
        <v>0</v>
      </c>
      <c r="W422" s="52">
        <v>0</v>
      </c>
      <c r="X422" s="52" t="str">
        <f>SUM(Q422,S422,T422,U422,V422,W422)</f>
        <v>0</v>
      </c>
      <c r="Y422" s="52">
        <v>18900</v>
      </c>
      <c r="Z422" s="52">
        <v>37500</v>
      </c>
      <c r="AA422" s="7" t="s">
        <v>2733</v>
      </c>
      <c r="AB422" s="8"/>
    </row>
    <row r="423" spans="1:28" customHeight="1" ht="255">
      <c r="A423" s="18" t="s">
        <v>30</v>
      </c>
      <c r="B423" s="19" t="s">
        <v>112</v>
      </c>
      <c r="C423" s="20" t="s">
        <v>2734</v>
      </c>
      <c r="D423" s="30" t="s">
        <v>2735</v>
      </c>
      <c r="E423" s="20" t="s">
        <v>1717</v>
      </c>
      <c r="F423" s="21" t="s">
        <v>43</v>
      </c>
      <c r="G423" s="7" t="s">
        <v>34</v>
      </c>
      <c r="H423" s="19" t="s">
        <v>21</v>
      </c>
      <c r="I423" s="7" t="s">
        <v>554</v>
      </c>
      <c r="J423" s="19" t="s">
        <v>280</v>
      </c>
      <c r="K423" s="9" t="s">
        <v>1718</v>
      </c>
      <c r="L423" s="8" t="s">
        <v>2736</v>
      </c>
      <c r="M423" s="22">
        <v>40544</v>
      </c>
      <c r="N423" s="22">
        <v>41820</v>
      </c>
      <c r="O423" s="13">
        <v>42621</v>
      </c>
      <c r="P423" s="22">
        <v>40939</v>
      </c>
      <c r="Q423" s="52">
        <v>1686201</v>
      </c>
      <c r="R423" s="25" t="str">
        <f>(Q423/Z423)</f>
        <v>0</v>
      </c>
      <c r="S423" s="52">
        <v>0</v>
      </c>
      <c r="T423" s="52">
        <v>0</v>
      </c>
      <c r="U423" s="52">
        <v>0</v>
      </c>
      <c r="V423" s="52">
        <v>0</v>
      </c>
      <c r="W423" s="52">
        <v>2529303</v>
      </c>
      <c r="X423" s="52" t="str">
        <f>SUM(Q423,S423,T423,U423,V423,W423)</f>
        <v>0</v>
      </c>
      <c r="Y423" s="52">
        <v>0</v>
      </c>
      <c r="Z423" s="52">
        <v>4215504</v>
      </c>
      <c r="AA423" s="7" t="s">
        <v>2737</v>
      </c>
      <c r="AB423" s="8"/>
    </row>
    <row r="424" spans="1:28" customHeight="1" ht="409.5">
      <c r="A424" s="7" t="s">
        <v>30</v>
      </c>
      <c r="B424" s="19" t="s">
        <v>40</v>
      </c>
      <c r="C424" s="20" t="s">
        <v>2738</v>
      </c>
      <c r="D424" s="30" t="s">
        <v>2739</v>
      </c>
      <c r="E424" s="20" t="s">
        <v>194</v>
      </c>
      <c r="F424" s="21" t="s">
        <v>43</v>
      </c>
      <c r="G424" s="8" t="s">
        <v>34</v>
      </c>
      <c r="H424" s="19" t="s">
        <v>23</v>
      </c>
      <c r="I424" s="7" t="s">
        <v>195</v>
      </c>
      <c r="J424" s="19" t="s">
        <v>196</v>
      </c>
      <c r="K424" s="9" t="s">
        <v>2740</v>
      </c>
      <c r="L424" s="60" t="s">
        <v>2741</v>
      </c>
      <c r="M424" s="22">
        <v>40878</v>
      </c>
      <c r="N424" s="22">
        <v>41671</v>
      </c>
      <c r="O424" s="13">
        <v>42621</v>
      </c>
      <c r="P424" s="22">
        <v>40919</v>
      </c>
      <c r="Q424" s="26">
        <v>0</v>
      </c>
      <c r="R424" s="25" t="str">
        <f>(Q424/Z424)</f>
        <v>0</v>
      </c>
      <c r="S424" s="26">
        <v>0</v>
      </c>
      <c r="T424" s="26">
        <v>0</v>
      </c>
      <c r="U424" s="26">
        <v>0</v>
      </c>
      <c r="V424" s="26">
        <v>0</v>
      </c>
      <c r="W424" s="26">
        <v>0</v>
      </c>
      <c r="X424" s="26" t="str">
        <f>SUM(Q424,S424,T424,U424,V424,W424)</f>
        <v>0</v>
      </c>
      <c r="Y424" s="26">
        <v>0</v>
      </c>
      <c r="Z424" s="74">
        <v>0</v>
      </c>
      <c r="AA424" s="7" t="s">
        <v>2742</v>
      </c>
      <c r="AB424" s="8"/>
    </row>
    <row r="425" spans="1:28" customHeight="1" ht="165">
      <c r="A425" s="18" t="s">
        <v>30</v>
      </c>
      <c r="B425" s="19" t="s">
        <v>40</v>
      </c>
      <c r="C425" s="20" t="s">
        <v>2743</v>
      </c>
      <c r="D425" s="20" t="s">
        <v>2743</v>
      </c>
      <c r="E425" s="20" t="s">
        <v>2744</v>
      </c>
      <c r="F425" s="21" t="s">
        <v>43</v>
      </c>
      <c r="G425" s="7" t="s">
        <v>34</v>
      </c>
      <c r="H425" s="19" t="s">
        <v>23</v>
      </c>
      <c r="I425" s="7" t="s">
        <v>356</v>
      </c>
      <c r="J425" s="19" t="s">
        <v>76</v>
      </c>
      <c r="K425" s="8" t="s">
        <v>357</v>
      </c>
      <c r="L425" s="8" t="s">
        <v>2745</v>
      </c>
      <c r="M425" s="22">
        <v>40878</v>
      </c>
      <c r="N425" s="22">
        <v>42004</v>
      </c>
      <c r="O425" s="13">
        <v>42621</v>
      </c>
      <c r="P425" s="22">
        <v>40919</v>
      </c>
      <c r="Q425" s="52">
        <v>12500</v>
      </c>
      <c r="R425" s="25" t="str">
        <f>(Q425/Z425)</f>
        <v>0</v>
      </c>
      <c r="S425" s="52">
        <v>8333.33</v>
      </c>
      <c r="T425" s="52">
        <v>0</v>
      </c>
      <c r="U425" s="52">
        <v>0</v>
      </c>
      <c r="V425" s="52">
        <v>4166.67</v>
      </c>
      <c r="W425" s="52">
        <v>0</v>
      </c>
      <c r="X425" s="52" t="str">
        <f>SUM(Q425,S425,T425,U425,V425,W425)</f>
        <v>0</v>
      </c>
      <c r="Y425" s="52">
        <v>70286.01</v>
      </c>
      <c r="Z425" s="52">
        <v>95285.99</v>
      </c>
      <c r="AA425" s="7" t="s">
        <v>2746</v>
      </c>
      <c r="AB425" s="8"/>
    </row>
    <row r="426" spans="1:28" customHeight="1" ht="255">
      <c r="A426" s="7" t="s">
        <v>30</v>
      </c>
      <c r="B426" s="19" t="s">
        <v>40</v>
      </c>
      <c r="C426" s="20" t="s">
        <v>2747</v>
      </c>
      <c r="D426" s="30" t="s">
        <v>2748</v>
      </c>
      <c r="E426" s="20" t="s">
        <v>2576</v>
      </c>
      <c r="F426" s="21" t="s">
        <v>43</v>
      </c>
      <c r="G426" s="8" t="s">
        <v>34</v>
      </c>
      <c r="H426" s="19" t="s">
        <v>23</v>
      </c>
      <c r="I426" s="7" t="s">
        <v>2577</v>
      </c>
      <c r="J426" s="19" t="s">
        <v>1100</v>
      </c>
      <c r="K426" s="59" t="s">
        <v>2578</v>
      </c>
      <c r="L426" s="8" t="s">
        <v>2749</v>
      </c>
      <c r="M426" s="22">
        <v>40909</v>
      </c>
      <c r="N426" s="22">
        <v>41455</v>
      </c>
      <c r="O426" s="13">
        <v>42621</v>
      </c>
      <c r="P426" s="22">
        <v>40919</v>
      </c>
      <c r="Q426" s="26">
        <v>0</v>
      </c>
      <c r="R426" s="25" t="str">
        <f>(Q426/Z426)</f>
        <v>0</v>
      </c>
      <c r="S426" s="26">
        <v>0</v>
      </c>
      <c r="T426" s="26">
        <v>0</v>
      </c>
      <c r="U426" s="26">
        <v>0</v>
      </c>
      <c r="V426" s="26">
        <v>0</v>
      </c>
      <c r="W426" s="26">
        <v>0</v>
      </c>
      <c r="X426" s="26" t="str">
        <f>SUM(Q426,S426,T426,U426,V426,W426)</f>
        <v>0</v>
      </c>
      <c r="Y426" s="26">
        <v>0</v>
      </c>
      <c r="Z426" s="26">
        <v>0</v>
      </c>
      <c r="AA426" s="7" t="s">
        <v>2750</v>
      </c>
      <c r="AB426" s="8"/>
    </row>
    <row r="427" spans="1:28" customHeight="1" ht="409.5">
      <c r="A427" s="18" t="s">
        <v>30</v>
      </c>
      <c r="B427" s="19" t="s">
        <v>40</v>
      </c>
      <c r="C427" s="20" t="s">
        <v>2751</v>
      </c>
      <c r="D427" s="30" t="s">
        <v>2752</v>
      </c>
      <c r="E427" s="20" t="s">
        <v>2753</v>
      </c>
      <c r="F427" s="21" t="s">
        <v>43</v>
      </c>
      <c r="G427" s="7" t="s">
        <v>34</v>
      </c>
      <c r="H427" s="19" t="s">
        <v>23</v>
      </c>
      <c r="I427" s="7" t="s">
        <v>2754</v>
      </c>
      <c r="J427" s="19" t="s">
        <v>1085</v>
      </c>
      <c r="K427" s="9" t="s">
        <v>2755</v>
      </c>
      <c r="L427" s="60" t="s">
        <v>2756</v>
      </c>
      <c r="M427" s="22">
        <v>40909</v>
      </c>
      <c r="N427" s="22">
        <v>41547</v>
      </c>
      <c r="O427" s="13">
        <v>42621</v>
      </c>
      <c r="P427" s="22">
        <v>40989</v>
      </c>
      <c r="Q427" s="52">
        <v>4162.5</v>
      </c>
      <c r="R427" s="25" t="str">
        <f>(Q427/Z427)</f>
        <v>0</v>
      </c>
      <c r="S427" s="52">
        <v>2775.01</v>
      </c>
      <c r="T427" s="52">
        <v>0</v>
      </c>
      <c r="U427" s="52">
        <v>0</v>
      </c>
      <c r="V427" s="52">
        <v>1387.49</v>
      </c>
      <c r="W427" s="52">
        <v>0</v>
      </c>
      <c r="X427" s="52" t="str">
        <f>SUM(Q427,S427,T427,U427,V427,W427)</f>
        <v>0</v>
      </c>
      <c r="Y427" s="52">
        <v>8325</v>
      </c>
      <c r="Z427" s="52">
        <v>16650</v>
      </c>
      <c r="AA427" s="7" t="s">
        <v>2757</v>
      </c>
      <c r="AB427" s="8"/>
    </row>
    <row r="428" spans="1:28" customHeight="1" ht="285">
      <c r="A428" s="7" t="s">
        <v>30</v>
      </c>
      <c r="B428" s="19" t="s">
        <v>40</v>
      </c>
      <c r="C428" s="20" t="s">
        <v>2758</v>
      </c>
      <c r="D428" s="30" t="s">
        <v>2759</v>
      </c>
      <c r="E428" s="20" t="s">
        <v>2760</v>
      </c>
      <c r="F428" s="21" t="s">
        <v>43</v>
      </c>
      <c r="G428" s="8" t="s">
        <v>34</v>
      </c>
      <c r="H428" s="19" t="s">
        <v>21</v>
      </c>
      <c r="I428" s="7" t="s">
        <v>2761</v>
      </c>
      <c r="J428" s="19" t="s">
        <v>280</v>
      </c>
      <c r="K428" s="8" t="s">
        <v>2762</v>
      </c>
      <c r="L428" s="60" t="s">
        <v>2763</v>
      </c>
      <c r="M428" s="22">
        <v>40787</v>
      </c>
      <c r="N428" s="22">
        <v>41334</v>
      </c>
      <c r="O428" s="13">
        <v>42621</v>
      </c>
      <c r="P428" s="22">
        <v>40977</v>
      </c>
      <c r="Q428" s="52">
        <v>9564.39</v>
      </c>
      <c r="R428" s="25" t="str">
        <f>(Q428/Z428)</f>
        <v>0</v>
      </c>
      <c r="S428" s="52">
        <v>6376.25</v>
      </c>
      <c r="T428" s="52">
        <v>0</v>
      </c>
      <c r="U428" s="52">
        <v>0</v>
      </c>
      <c r="V428" s="52">
        <v>0</v>
      </c>
      <c r="W428" s="52">
        <v>0</v>
      </c>
      <c r="X428" s="52" t="str">
        <f>SUM(Q428,S428,T428,U428,V428,W428)</f>
        <v>0</v>
      </c>
      <c r="Y428" s="52">
        <v>22316.88</v>
      </c>
      <c r="Z428" s="52">
        <v>38257.52</v>
      </c>
      <c r="AA428" s="7" t="s">
        <v>2764</v>
      </c>
      <c r="AB428" s="8"/>
    </row>
    <row r="429" spans="1:28" customHeight="1" ht="409.5">
      <c r="A429" s="18" t="s">
        <v>30</v>
      </c>
      <c r="B429" s="19" t="s">
        <v>40</v>
      </c>
      <c r="C429" s="20" t="s">
        <v>2765</v>
      </c>
      <c r="D429" s="30" t="s">
        <v>2766</v>
      </c>
      <c r="E429" s="20" t="s">
        <v>2767</v>
      </c>
      <c r="F429" s="21" t="s">
        <v>43</v>
      </c>
      <c r="G429" s="7" t="s">
        <v>34</v>
      </c>
      <c r="H429" s="19" t="s">
        <v>23</v>
      </c>
      <c r="I429" s="7" t="s">
        <v>2768</v>
      </c>
      <c r="J429" s="19" t="s">
        <v>937</v>
      </c>
      <c r="K429" s="36" t="s">
        <v>2769</v>
      </c>
      <c r="L429" s="60" t="s">
        <v>2770</v>
      </c>
      <c r="M429" s="22">
        <v>40909</v>
      </c>
      <c r="N429" s="22">
        <v>41486</v>
      </c>
      <c r="O429" s="13">
        <v>42621</v>
      </c>
      <c r="P429" s="22">
        <v>40989</v>
      </c>
      <c r="Q429" s="26">
        <v>0</v>
      </c>
      <c r="R429" s="25" t="str">
        <f>(Q429/Z429)</f>
        <v>0</v>
      </c>
      <c r="S429" s="26">
        <v>0</v>
      </c>
      <c r="T429" s="26">
        <v>0</v>
      </c>
      <c r="U429" s="26">
        <v>0</v>
      </c>
      <c r="V429" s="26">
        <v>0</v>
      </c>
      <c r="W429" s="26">
        <v>0</v>
      </c>
      <c r="X429" s="26">
        <v>0</v>
      </c>
      <c r="Y429" s="26">
        <v>0</v>
      </c>
      <c r="Z429" s="26">
        <v>0</v>
      </c>
      <c r="AA429" s="7" t="s">
        <v>2771</v>
      </c>
      <c r="AB429" s="8"/>
    </row>
    <row r="430" spans="1:28" customHeight="1" ht="409.5">
      <c r="A430" s="7" t="s">
        <v>30</v>
      </c>
      <c r="B430" s="19" t="s">
        <v>40</v>
      </c>
      <c r="C430" s="20" t="s">
        <v>2772</v>
      </c>
      <c r="D430" s="30" t="s">
        <v>2773</v>
      </c>
      <c r="E430" s="20" t="s">
        <v>647</v>
      </c>
      <c r="F430" s="21" t="s">
        <v>43</v>
      </c>
      <c r="G430" s="8" t="s">
        <v>34</v>
      </c>
      <c r="H430" s="19" t="s">
        <v>23</v>
      </c>
      <c r="I430" s="7" t="s">
        <v>648</v>
      </c>
      <c r="J430" s="19" t="s">
        <v>649</v>
      </c>
      <c r="K430" s="9" t="s">
        <v>650</v>
      </c>
      <c r="L430" s="60" t="s">
        <v>2774</v>
      </c>
      <c r="M430" s="22">
        <v>40878</v>
      </c>
      <c r="N430" s="22">
        <v>41213</v>
      </c>
      <c r="O430" s="13">
        <v>42621</v>
      </c>
      <c r="P430" s="22">
        <v>40956</v>
      </c>
      <c r="Q430" s="52">
        <v>5750</v>
      </c>
      <c r="R430" s="25" t="str">
        <f>(Q430/Z430)</f>
        <v>0</v>
      </c>
      <c r="S430" s="52">
        <v>3833.32</v>
      </c>
      <c r="T430" s="52">
        <v>0</v>
      </c>
      <c r="U430" s="52">
        <v>0</v>
      </c>
      <c r="V430" s="52">
        <v>1916.68</v>
      </c>
      <c r="W430" s="52">
        <v>0</v>
      </c>
      <c r="X430" s="52" t="str">
        <f>SUM(Q430,S430,T430,U430,V430,W430)</f>
        <v>0</v>
      </c>
      <c r="Y430" s="52">
        <v>11500</v>
      </c>
      <c r="Z430" s="52">
        <v>23000</v>
      </c>
      <c r="AA430" s="7" t="s">
        <v>2775</v>
      </c>
      <c r="AB430" s="8"/>
    </row>
    <row r="431" spans="1:28" customHeight="1" ht="409.5">
      <c r="A431" s="18" t="s">
        <v>30</v>
      </c>
      <c r="B431" s="19" t="s">
        <v>40</v>
      </c>
      <c r="C431" s="20" t="s">
        <v>2776</v>
      </c>
      <c r="D431" s="30" t="s">
        <v>2776</v>
      </c>
      <c r="E431" s="20" t="s">
        <v>2777</v>
      </c>
      <c r="F431" s="21" t="s">
        <v>43</v>
      </c>
      <c r="G431" s="7" t="s">
        <v>34</v>
      </c>
      <c r="H431" s="19" t="s">
        <v>23</v>
      </c>
      <c r="I431" s="7" t="s">
        <v>2778</v>
      </c>
      <c r="J431" s="19" t="s">
        <v>162</v>
      </c>
      <c r="K431" s="9" t="s">
        <v>2779</v>
      </c>
      <c r="L431" s="60" t="s">
        <v>2780</v>
      </c>
      <c r="M431" s="22">
        <v>40909</v>
      </c>
      <c r="N431" s="22">
        <v>41425</v>
      </c>
      <c r="O431" s="13">
        <v>42621</v>
      </c>
      <c r="P431" s="22">
        <v>40996</v>
      </c>
      <c r="Q431" s="52">
        <v>10000</v>
      </c>
      <c r="R431" s="25" t="str">
        <f>(Q431/Z431)</f>
        <v>0</v>
      </c>
      <c r="S431" s="52">
        <v>6666.67</v>
      </c>
      <c r="T431" s="52">
        <v>0</v>
      </c>
      <c r="U431" s="52">
        <v>0</v>
      </c>
      <c r="V431" s="52">
        <v>3333.33</v>
      </c>
      <c r="W431" s="52">
        <v>0</v>
      </c>
      <c r="X431" s="52" t="str">
        <f>SUM(Q431,S431,T431,U431,V431,W431)</f>
        <v>0</v>
      </c>
      <c r="Y431" s="52">
        <v>21950</v>
      </c>
      <c r="Z431" s="52">
        <v>41950</v>
      </c>
      <c r="AA431" s="7" t="s">
        <v>2781</v>
      </c>
      <c r="AB431" s="8"/>
    </row>
    <row r="432" spans="1:28" customHeight="1" ht="409.5">
      <c r="A432" s="7" t="s">
        <v>30</v>
      </c>
      <c r="B432" s="19" t="s">
        <v>40</v>
      </c>
      <c r="C432" s="20" t="s">
        <v>2782</v>
      </c>
      <c r="D432" s="30" t="s">
        <v>2783</v>
      </c>
      <c r="E432" s="20" t="s">
        <v>2784</v>
      </c>
      <c r="F432" s="21" t="s">
        <v>43</v>
      </c>
      <c r="G432" s="8" t="s">
        <v>34</v>
      </c>
      <c r="H432" s="19" t="s">
        <v>21</v>
      </c>
      <c r="I432" s="7" t="s">
        <v>2785</v>
      </c>
      <c r="J432" s="19" t="s">
        <v>695</v>
      </c>
      <c r="K432" s="9" t="s">
        <v>2786</v>
      </c>
      <c r="L432" s="60" t="s">
        <v>2787</v>
      </c>
      <c r="M432" s="22">
        <v>40817</v>
      </c>
      <c r="N432" s="22">
        <v>41152</v>
      </c>
      <c r="O432" s="13">
        <v>42621</v>
      </c>
      <c r="P432" s="22">
        <v>41026</v>
      </c>
      <c r="Q432" s="52">
        <v>10000</v>
      </c>
      <c r="R432" s="25" t="str">
        <f>(Q432/Z432)</f>
        <v>0</v>
      </c>
      <c r="S432" s="52">
        <v>6666.67</v>
      </c>
      <c r="T432" s="52">
        <v>0</v>
      </c>
      <c r="U432" s="52">
        <v>0</v>
      </c>
      <c r="V432" s="52">
        <v>0</v>
      </c>
      <c r="W432" s="52">
        <v>0</v>
      </c>
      <c r="X432" s="52" t="str">
        <f>SUM(Q432,S432,T432,U432,V432,W432)</f>
        <v>0</v>
      </c>
      <c r="Y432" s="52">
        <v>38233.33</v>
      </c>
      <c r="Z432" s="52">
        <v>54900</v>
      </c>
      <c r="AA432" s="7" t="s">
        <v>2788</v>
      </c>
      <c r="AB432" s="8"/>
    </row>
    <row r="433" spans="1:28" customHeight="1" ht="90">
      <c r="A433" s="18" t="s">
        <v>30</v>
      </c>
      <c r="B433" s="19" t="s">
        <v>40</v>
      </c>
      <c r="C433" s="20" t="s">
        <v>2789</v>
      </c>
      <c r="D433" s="30" t="s">
        <v>2790</v>
      </c>
      <c r="E433" s="20" t="s">
        <v>2498</v>
      </c>
      <c r="F433" s="21" t="s">
        <v>43</v>
      </c>
      <c r="G433" s="7" t="s">
        <v>34</v>
      </c>
      <c r="H433" s="19" t="s">
        <v>23</v>
      </c>
      <c r="I433" s="7" t="s">
        <v>294</v>
      </c>
      <c r="J433" s="19" t="s">
        <v>295</v>
      </c>
      <c r="K433" s="9" t="s">
        <v>2499</v>
      </c>
      <c r="L433" s="7"/>
      <c r="M433" s="22">
        <v>40777</v>
      </c>
      <c r="N433" s="22">
        <v>41274</v>
      </c>
      <c r="O433" s="13">
        <v>42621</v>
      </c>
      <c r="P433" s="22">
        <v>40996</v>
      </c>
      <c r="Q433" s="52">
        <v>10000</v>
      </c>
      <c r="R433" s="25" t="str">
        <f>(Q433/Z433)</f>
        <v>0</v>
      </c>
      <c r="S433" s="52">
        <v>6666.67</v>
      </c>
      <c r="T433" s="52">
        <v>0</v>
      </c>
      <c r="U433" s="52">
        <v>0</v>
      </c>
      <c r="V433" s="52">
        <v>3333.33</v>
      </c>
      <c r="W433" s="52">
        <v>0</v>
      </c>
      <c r="X433" s="52" t="str">
        <f>SUM(Q433,S433,T433,U433,V433,W433)</f>
        <v>0</v>
      </c>
      <c r="Y433" s="52">
        <v>96881.27</v>
      </c>
      <c r="Z433" s="52">
        <v>116881.12</v>
      </c>
      <c r="AA433" s="7" t="s">
        <v>2791</v>
      </c>
      <c r="AB433" s="8"/>
    </row>
    <row r="434" spans="1:28" customHeight="1" ht="90">
      <c r="A434" s="7" t="s">
        <v>30</v>
      </c>
      <c r="B434" s="19" t="s">
        <v>40</v>
      </c>
      <c r="C434" s="20" t="s">
        <v>2792</v>
      </c>
      <c r="D434" s="30" t="s">
        <v>2793</v>
      </c>
      <c r="E434" s="20" t="s">
        <v>2794</v>
      </c>
      <c r="F434" s="21" t="s">
        <v>43</v>
      </c>
      <c r="G434" s="8" t="s">
        <v>34</v>
      </c>
      <c r="H434" s="19" t="s">
        <v>23</v>
      </c>
      <c r="I434" s="7" t="s">
        <v>2795</v>
      </c>
      <c r="J434" s="19" t="s">
        <v>45</v>
      </c>
      <c r="K434" s="9" t="s">
        <v>2796</v>
      </c>
      <c r="L434" s="7"/>
      <c r="M434" s="22">
        <v>41000</v>
      </c>
      <c r="N434" s="22">
        <v>41306</v>
      </c>
      <c r="O434" s="13">
        <v>42621</v>
      </c>
      <c r="P434" s="22">
        <v>41066</v>
      </c>
      <c r="Q434" s="26">
        <v>0</v>
      </c>
      <c r="R434" s="25" t="str">
        <f>(Q434/Z434)</f>
        <v>0</v>
      </c>
      <c r="S434" s="26">
        <v>0</v>
      </c>
      <c r="T434" s="26">
        <v>0</v>
      </c>
      <c r="U434" s="26">
        <v>0</v>
      </c>
      <c r="V434" s="26">
        <v>0</v>
      </c>
      <c r="W434" s="26">
        <v>0</v>
      </c>
      <c r="X434" s="26" t="str">
        <f>SUM(Q434,S434,T434,U434,V434,W434)</f>
        <v>0</v>
      </c>
      <c r="Y434" s="26">
        <v>0</v>
      </c>
      <c r="Z434" s="26">
        <v>0</v>
      </c>
      <c r="AA434" s="7" t="s">
        <v>2797</v>
      </c>
      <c r="AB434" s="8"/>
    </row>
    <row r="435" spans="1:28" customHeight="1" ht="120">
      <c r="A435" s="18" t="s">
        <v>30</v>
      </c>
      <c r="B435" s="19" t="s">
        <v>40</v>
      </c>
      <c r="C435" s="20" t="s">
        <v>2798</v>
      </c>
      <c r="D435" s="30" t="s">
        <v>2799</v>
      </c>
      <c r="E435" s="20" t="s">
        <v>2800</v>
      </c>
      <c r="F435" s="21" t="s">
        <v>43</v>
      </c>
      <c r="G435" s="7" t="s">
        <v>34</v>
      </c>
      <c r="H435" s="19" t="s">
        <v>23</v>
      </c>
      <c r="I435" s="7" t="s">
        <v>2801</v>
      </c>
      <c r="J435" s="19" t="s">
        <v>741</v>
      </c>
      <c r="K435" s="9" t="s">
        <v>2802</v>
      </c>
      <c r="L435" s="7"/>
      <c r="M435" s="22">
        <v>41000</v>
      </c>
      <c r="N435" s="22">
        <v>41608</v>
      </c>
      <c r="O435" s="13">
        <v>42621</v>
      </c>
      <c r="P435" s="22">
        <v>41120</v>
      </c>
      <c r="Q435" s="52">
        <v>10000</v>
      </c>
      <c r="R435" s="25" t="str">
        <f>(Q435/Z435)</f>
        <v>0</v>
      </c>
      <c r="S435" s="52">
        <v>6666.65</v>
      </c>
      <c r="T435" s="52">
        <v>0</v>
      </c>
      <c r="U435" s="52">
        <v>0</v>
      </c>
      <c r="V435" s="52">
        <v>3333.33</v>
      </c>
      <c r="W435" s="52">
        <v>0</v>
      </c>
      <c r="X435" s="52" t="str">
        <f>SUM(Q435,S435,T435,U435,V435,W435)</f>
        <v>0</v>
      </c>
      <c r="Y435" s="52">
        <v>20000.02</v>
      </c>
      <c r="Z435" s="52">
        <v>40000</v>
      </c>
      <c r="AA435" s="7" t="s">
        <v>2803</v>
      </c>
      <c r="AB435" s="8"/>
    </row>
    <row r="436" spans="1:28" customHeight="1" ht="120">
      <c r="A436" s="7" t="s">
        <v>30</v>
      </c>
      <c r="B436" s="19" t="s">
        <v>40</v>
      </c>
      <c r="C436" s="20" t="s">
        <v>2804</v>
      </c>
      <c r="D436" s="30" t="s">
        <v>2805</v>
      </c>
      <c r="E436" s="20" t="s">
        <v>2687</v>
      </c>
      <c r="F436" s="21" t="s">
        <v>43</v>
      </c>
      <c r="G436" s="8" t="s">
        <v>34</v>
      </c>
      <c r="H436" s="19" t="s">
        <v>23</v>
      </c>
      <c r="I436" s="7" t="s">
        <v>2688</v>
      </c>
      <c r="J436" s="19" t="s">
        <v>2689</v>
      </c>
      <c r="K436" s="9" t="s">
        <v>43</v>
      </c>
      <c r="L436" s="7"/>
      <c r="M436" s="22">
        <v>40878</v>
      </c>
      <c r="N436" s="22">
        <v>41699</v>
      </c>
      <c r="O436" s="13">
        <v>42621</v>
      </c>
      <c r="P436" s="22">
        <v>40974</v>
      </c>
      <c r="Q436" s="52">
        <v>3980.38</v>
      </c>
      <c r="R436" s="25" t="str">
        <f>(Q436/Z436)</f>
        <v>0</v>
      </c>
      <c r="S436" s="52">
        <v>2653.58</v>
      </c>
      <c r="T436" s="52">
        <v>0</v>
      </c>
      <c r="U436" s="52">
        <v>0</v>
      </c>
      <c r="V436" s="52">
        <v>1326.8</v>
      </c>
      <c r="W436" s="52">
        <v>0</v>
      </c>
      <c r="X436" s="52" t="str">
        <f>SUM(Q436,S436,T436,U436,V436,W436)</f>
        <v>0</v>
      </c>
      <c r="Y436" s="52">
        <v>14784.26</v>
      </c>
      <c r="Z436" s="52">
        <v>22745</v>
      </c>
      <c r="AA436" s="7" t="s">
        <v>2806</v>
      </c>
      <c r="AB436" s="8"/>
    </row>
    <row r="437" spans="1:28" customHeight="1" ht="165">
      <c r="A437" s="18" t="s">
        <v>30</v>
      </c>
      <c r="B437" s="19" t="s">
        <v>40</v>
      </c>
      <c r="C437" s="20" t="s">
        <v>2807</v>
      </c>
      <c r="D437" s="30" t="s">
        <v>2808</v>
      </c>
      <c r="E437" s="20" t="s">
        <v>2809</v>
      </c>
      <c r="F437" s="21" t="s">
        <v>43</v>
      </c>
      <c r="G437" s="7" t="s">
        <v>34</v>
      </c>
      <c r="H437" s="19" t="s">
        <v>23</v>
      </c>
      <c r="I437" s="7" t="s">
        <v>2810</v>
      </c>
      <c r="J437" s="19" t="s">
        <v>2549</v>
      </c>
      <c r="K437" s="9" t="s">
        <v>2811</v>
      </c>
      <c r="L437" s="7"/>
      <c r="M437" s="22">
        <v>40969</v>
      </c>
      <c r="N437" s="22">
        <v>41334</v>
      </c>
      <c r="O437" s="13">
        <v>42621</v>
      </c>
      <c r="P437" s="22">
        <v>40966</v>
      </c>
      <c r="Q437" s="52">
        <v>12500</v>
      </c>
      <c r="R437" s="25" t="str">
        <f>(Q437/Z437)</f>
        <v>0</v>
      </c>
      <c r="S437" s="52">
        <v>8333.33</v>
      </c>
      <c r="T437" s="52">
        <v>0</v>
      </c>
      <c r="U437" s="52">
        <v>0</v>
      </c>
      <c r="V437" s="52">
        <v>4166.67</v>
      </c>
      <c r="W437" s="52">
        <v>0</v>
      </c>
      <c r="X437" s="52" t="str">
        <f>SUM(Q437,S437,T437,U437,V437,W437)</f>
        <v>0</v>
      </c>
      <c r="Y437" s="52">
        <v>75063.46</v>
      </c>
      <c r="Z437" s="52">
        <v>91500</v>
      </c>
      <c r="AA437" s="7" t="s">
        <v>2812</v>
      </c>
      <c r="AB437" s="8"/>
    </row>
    <row r="438" spans="1:28" customHeight="1" ht="210">
      <c r="A438" s="7" t="s">
        <v>30</v>
      </c>
      <c r="B438" s="19" t="s">
        <v>40</v>
      </c>
      <c r="C438" s="20" t="s">
        <v>2813</v>
      </c>
      <c r="D438" s="30" t="s">
        <v>2814</v>
      </c>
      <c r="E438" s="20" t="s">
        <v>2815</v>
      </c>
      <c r="F438" s="21" t="s">
        <v>43</v>
      </c>
      <c r="G438" s="8" t="s">
        <v>34</v>
      </c>
      <c r="H438" s="19" t="s">
        <v>23</v>
      </c>
      <c r="I438" s="7" t="s">
        <v>2816</v>
      </c>
      <c r="J438" s="19" t="s">
        <v>45</v>
      </c>
      <c r="K438" s="9" t="s">
        <v>2817</v>
      </c>
      <c r="L438" s="7"/>
      <c r="M438" s="22">
        <v>40909</v>
      </c>
      <c r="N438" s="22">
        <v>41305</v>
      </c>
      <c r="O438" s="13">
        <v>42621</v>
      </c>
      <c r="P438" s="22">
        <v>40974</v>
      </c>
      <c r="Q438" s="52">
        <v>12500</v>
      </c>
      <c r="R438" s="25" t="str">
        <f>(Q438/Z438)</f>
        <v>0</v>
      </c>
      <c r="S438" s="52">
        <v>8333.33</v>
      </c>
      <c r="T438" s="52">
        <v>0</v>
      </c>
      <c r="U438" s="52">
        <v>0</v>
      </c>
      <c r="V438" s="52">
        <v>4166.67</v>
      </c>
      <c r="W438" s="52">
        <v>0</v>
      </c>
      <c r="X438" s="52" t="str">
        <f>SUM(Q438,S438,T438,U438,V438,W438)</f>
        <v>0</v>
      </c>
      <c r="Y438" s="52">
        <v>47835.58</v>
      </c>
      <c r="Z438" s="52">
        <v>71486.35</v>
      </c>
      <c r="AA438" s="7" t="s">
        <v>2818</v>
      </c>
      <c r="AB438" s="8"/>
    </row>
    <row r="439" spans="1:28" customHeight="1" ht="165">
      <c r="A439" s="18" t="s">
        <v>30</v>
      </c>
      <c r="B439" s="19" t="s">
        <v>40</v>
      </c>
      <c r="C439" s="20" t="s">
        <v>2819</v>
      </c>
      <c r="D439" s="30" t="s">
        <v>2820</v>
      </c>
      <c r="E439" s="20" t="s">
        <v>2821</v>
      </c>
      <c r="F439" s="21" t="s">
        <v>43</v>
      </c>
      <c r="G439" s="7" t="s">
        <v>34</v>
      </c>
      <c r="H439" s="19" t="s">
        <v>23</v>
      </c>
      <c r="I439" s="7" t="s">
        <v>2822</v>
      </c>
      <c r="J439" s="19" t="s">
        <v>2823</v>
      </c>
      <c r="K439" s="9" t="s">
        <v>2824</v>
      </c>
      <c r="L439" s="7"/>
      <c r="M439" s="22">
        <v>41000</v>
      </c>
      <c r="N439" s="22">
        <v>41639</v>
      </c>
      <c r="O439" s="13">
        <v>42621</v>
      </c>
      <c r="P439" s="22">
        <v>40974</v>
      </c>
      <c r="Q439" s="52">
        <v>11919.2</v>
      </c>
      <c r="R439" s="25" t="str">
        <f>(Q439/Z439)</f>
        <v>0</v>
      </c>
      <c r="S439" s="52">
        <v>7946.12</v>
      </c>
      <c r="T439" s="52">
        <v>0</v>
      </c>
      <c r="U439" s="52">
        <v>0</v>
      </c>
      <c r="V439" s="52">
        <v>3973.05</v>
      </c>
      <c r="W439" s="52">
        <v>0</v>
      </c>
      <c r="X439" s="52" t="str">
        <f>SUM(Q439,S439,T439,U439,V439,W439)</f>
        <v>0</v>
      </c>
      <c r="Y439" s="52">
        <v>47717.52</v>
      </c>
      <c r="Z439" s="52">
        <v>68109.6</v>
      </c>
      <c r="AA439" s="7" t="s">
        <v>2825</v>
      </c>
      <c r="AB439" s="8"/>
    </row>
    <row r="440" spans="1:28" customHeight="1" ht="60">
      <c r="A440" s="7" t="s">
        <v>30</v>
      </c>
      <c r="B440" s="19" t="s">
        <v>40</v>
      </c>
      <c r="C440" s="20" t="s">
        <v>2826</v>
      </c>
      <c r="D440" s="30" t="s">
        <v>2827</v>
      </c>
      <c r="E440" s="20" t="s">
        <v>2828</v>
      </c>
      <c r="F440" s="21" t="s">
        <v>43</v>
      </c>
      <c r="G440" s="8" t="s">
        <v>34</v>
      </c>
      <c r="H440" s="19" t="s">
        <v>23</v>
      </c>
      <c r="I440" s="7" t="s">
        <v>2829</v>
      </c>
      <c r="J440" s="19" t="s">
        <v>295</v>
      </c>
      <c r="K440" s="9" t="s">
        <v>2830</v>
      </c>
      <c r="L440" s="7"/>
      <c r="M440" s="22">
        <v>41000</v>
      </c>
      <c r="N440" s="22">
        <v>41274</v>
      </c>
      <c r="O440" s="13">
        <v>42621</v>
      </c>
      <c r="P440" s="22">
        <v>41025</v>
      </c>
      <c r="Q440" s="56">
        <v>12379.23</v>
      </c>
      <c r="R440" s="48" t="str">
        <f>(Q440/Z440)</f>
        <v>0</v>
      </c>
      <c r="S440" s="56">
        <v>8252.81</v>
      </c>
      <c r="T440" s="56">
        <v>0</v>
      </c>
      <c r="U440" s="56">
        <v>0</v>
      </c>
      <c r="V440" s="56">
        <v>4126.41</v>
      </c>
      <c r="W440" s="56">
        <v>0</v>
      </c>
      <c r="X440" s="56" t="str">
        <f>SUM(Q440,S440,T440,U440,V440,W440)</f>
        <v>0</v>
      </c>
      <c r="Y440" s="56">
        <v>45979.99</v>
      </c>
      <c r="Z440" s="57">
        <v>70738.45</v>
      </c>
      <c r="AA440" s="7" t="s">
        <v>2831</v>
      </c>
      <c r="AB440" s="8"/>
    </row>
    <row r="441" spans="1:28" customHeight="1" ht="60">
      <c r="A441" s="18" t="s">
        <v>30</v>
      </c>
      <c r="B441" s="19" t="s">
        <v>40</v>
      </c>
      <c r="C441" s="20" t="s">
        <v>2832</v>
      </c>
      <c r="D441" s="30" t="s">
        <v>2832</v>
      </c>
      <c r="E441" s="20" t="s">
        <v>166</v>
      </c>
      <c r="F441" s="21" t="s">
        <v>43</v>
      </c>
      <c r="G441" s="7" t="s">
        <v>34</v>
      </c>
      <c r="H441" s="19" t="s">
        <v>23</v>
      </c>
      <c r="I441" s="7" t="s">
        <v>167</v>
      </c>
      <c r="J441" s="19" t="s">
        <v>168</v>
      </c>
      <c r="K441" s="9" t="s">
        <v>1426</v>
      </c>
      <c r="L441" s="7"/>
      <c r="M441" s="22">
        <v>40909</v>
      </c>
      <c r="N441" s="22">
        <v>41455</v>
      </c>
      <c r="O441" s="13">
        <v>42621</v>
      </c>
      <c r="P441" s="22">
        <v>41066</v>
      </c>
      <c r="Q441" s="52">
        <v>12500</v>
      </c>
      <c r="R441" s="25" t="str">
        <f>(Q441/Z441)</f>
        <v>0</v>
      </c>
      <c r="S441" s="52">
        <v>8333.33</v>
      </c>
      <c r="T441" s="52">
        <v>0</v>
      </c>
      <c r="U441" s="52">
        <v>0</v>
      </c>
      <c r="V441" s="52">
        <v>4166.67</v>
      </c>
      <c r="W441" s="52">
        <v>0</v>
      </c>
      <c r="X441" s="52" t="str">
        <f>SUM(Q441,S441,T441,U441,V441,W441)</f>
        <v>0</v>
      </c>
      <c r="Y441" s="52">
        <v>49221.36</v>
      </c>
      <c r="Z441" s="52">
        <v>74221.34</v>
      </c>
      <c r="AA441" s="7" t="s">
        <v>2833</v>
      </c>
      <c r="AB441" s="8"/>
    </row>
    <row r="442" spans="1:28" customHeight="1" ht="75">
      <c r="A442" s="7" t="s">
        <v>30</v>
      </c>
      <c r="B442" s="19" t="s">
        <v>40</v>
      </c>
      <c r="C442" s="20" t="s">
        <v>2834</v>
      </c>
      <c r="D442" s="20" t="s">
        <v>2834</v>
      </c>
      <c r="E442" s="20" t="s">
        <v>2835</v>
      </c>
      <c r="F442" s="21" t="s">
        <v>43</v>
      </c>
      <c r="G442" s="8" t="s">
        <v>34</v>
      </c>
      <c r="H442" s="19" t="s">
        <v>23</v>
      </c>
      <c r="I442" s="7" t="s">
        <v>2836</v>
      </c>
      <c r="J442" s="19" t="s">
        <v>2837</v>
      </c>
      <c r="K442" s="9" t="s">
        <v>2838</v>
      </c>
      <c r="L442" s="7"/>
      <c r="M442" s="22">
        <v>40909</v>
      </c>
      <c r="N442" s="22">
        <v>41820</v>
      </c>
      <c r="O442" s="13">
        <v>42621</v>
      </c>
      <c r="P442" s="22">
        <v>41066</v>
      </c>
      <c r="Q442" s="53">
        <v>12500</v>
      </c>
      <c r="R442" s="25" t="str">
        <f>(Q442/Z442)</f>
        <v>0</v>
      </c>
      <c r="S442" s="52">
        <v>8333.33</v>
      </c>
      <c r="T442" s="52">
        <v>0</v>
      </c>
      <c r="U442" s="52">
        <v>0</v>
      </c>
      <c r="V442" s="52">
        <v>4166.67</v>
      </c>
      <c r="W442" s="52">
        <v>0</v>
      </c>
      <c r="X442" s="52" t="str">
        <f>SUM(Q442,S442,T442,U442,V442,W442)</f>
        <v>0</v>
      </c>
      <c r="Y442" s="52">
        <v>51575</v>
      </c>
      <c r="Z442" s="52">
        <v>76575</v>
      </c>
      <c r="AA442" s="7" t="s">
        <v>2839</v>
      </c>
      <c r="AB442" s="8"/>
    </row>
    <row r="443" spans="1:28" customHeight="1" ht="90">
      <c r="A443" s="18" t="s">
        <v>30</v>
      </c>
      <c r="B443" s="19" t="s">
        <v>40</v>
      </c>
      <c r="C443" s="20" t="s">
        <v>2840</v>
      </c>
      <c r="D443" s="30" t="s">
        <v>2841</v>
      </c>
      <c r="E443" s="20" t="s">
        <v>2842</v>
      </c>
      <c r="F443" s="21" t="s">
        <v>43</v>
      </c>
      <c r="G443" s="7" t="s">
        <v>34</v>
      </c>
      <c r="H443" s="19" t="s">
        <v>23</v>
      </c>
      <c r="I443" s="7" t="s">
        <v>2843</v>
      </c>
      <c r="J443" s="19" t="s">
        <v>2844</v>
      </c>
      <c r="K443" s="9" t="s">
        <v>2845</v>
      </c>
      <c r="L443" s="7"/>
      <c r="M443" s="22">
        <v>40909</v>
      </c>
      <c r="N443" s="22">
        <v>42094</v>
      </c>
      <c r="O443" s="13">
        <v>42621</v>
      </c>
      <c r="P443" s="22">
        <v>41114</v>
      </c>
      <c r="Q443" s="56">
        <v>4839.63</v>
      </c>
      <c r="R443" s="48" t="str">
        <f>(Q443/Z443)</f>
        <v>0</v>
      </c>
      <c r="S443" s="56">
        <v>3226.42</v>
      </c>
      <c r="T443" s="56">
        <v>0</v>
      </c>
      <c r="U443" s="56">
        <v>0</v>
      </c>
      <c r="V443" s="56">
        <v>1613.21</v>
      </c>
      <c r="W443" s="56">
        <v>0</v>
      </c>
      <c r="X443" s="56" t="str">
        <f>SUM(Q443,S443,T443,U443,V443,W443)</f>
        <v>0</v>
      </c>
      <c r="Y443" s="56">
        <v>17975.75</v>
      </c>
      <c r="Z443" s="57">
        <v>27655</v>
      </c>
      <c r="AA443" s="7" t="s">
        <v>2846</v>
      </c>
      <c r="AB443" s="8"/>
    </row>
    <row r="444" spans="1:28" customHeight="1" ht="120">
      <c r="A444" s="7" t="s">
        <v>30</v>
      </c>
      <c r="B444" s="19" t="s">
        <v>40</v>
      </c>
      <c r="C444" s="20" t="s">
        <v>2847</v>
      </c>
      <c r="D444" s="30" t="s">
        <v>2848</v>
      </c>
      <c r="E444" s="20" t="s">
        <v>2849</v>
      </c>
      <c r="F444" s="21" t="s">
        <v>43</v>
      </c>
      <c r="G444" s="8" t="s">
        <v>34</v>
      </c>
      <c r="H444" s="19" t="s">
        <v>22</v>
      </c>
      <c r="I444" s="7" t="s">
        <v>2850</v>
      </c>
      <c r="J444" s="19" t="s">
        <v>1844</v>
      </c>
      <c r="K444" s="8" t="s">
        <v>2851</v>
      </c>
      <c r="L444" s="7"/>
      <c r="M444" s="22">
        <v>41022</v>
      </c>
      <c r="N444" s="22">
        <v>41456</v>
      </c>
      <c r="O444" s="13">
        <v>42621</v>
      </c>
      <c r="P444" s="22">
        <v>41115</v>
      </c>
      <c r="Q444" s="52">
        <v>12500</v>
      </c>
      <c r="R444" s="25" t="str">
        <f>(Q444/Z444)</f>
        <v>0</v>
      </c>
      <c r="S444" s="52">
        <v>8333.33</v>
      </c>
      <c r="T444" s="52">
        <v>0</v>
      </c>
      <c r="U444" s="52">
        <v>4166.67</v>
      </c>
      <c r="V444" s="52">
        <v>0</v>
      </c>
      <c r="W444" s="52">
        <v>0</v>
      </c>
      <c r="X444" s="52" t="str">
        <f>SUM(Q444,S444,T444,U444,V444,W444)</f>
        <v>0</v>
      </c>
      <c r="Y444" s="52">
        <v>70545.78</v>
      </c>
      <c r="Z444" s="52">
        <v>87000</v>
      </c>
      <c r="AA444" s="7" t="s">
        <v>2852</v>
      </c>
      <c r="AB444" s="8"/>
    </row>
    <row r="445" spans="1:28" customHeight="1" ht="60">
      <c r="A445" s="18" t="s">
        <v>30</v>
      </c>
      <c r="B445" s="19" t="s">
        <v>40</v>
      </c>
      <c r="C445" s="20" t="s">
        <v>2853</v>
      </c>
      <c r="D445" s="20" t="s">
        <v>2854</v>
      </c>
      <c r="E445" s="20" t="s">
        <v>2855</v>
      </c>
      <c r="F445" s="21" t="s">
        <v>43</v>
      </c>
      <c r="G445" s="7" t="s">
        <v>34</v>
      </c>
      <c r="H445" s="19" t="s">
        <v>23</v>
      </c>
      <c r="I445" s="7" t="s">
        <v>2856</v>
      </c>
      <c r="J445" s="19" t="s">
        <v>45</v>
      </c>
      <c r="K445" s="36" t="s">
        <v>2857</v>
      </c>
      <c r="L445" s="7"/>
      <c r="M445" s="22">
        <v>41091</v>
      </c>
      <c r="N445" s="22">
        <v>41365</v>
      </c>
      <c r="O445" s="13">
        <v>42621</v>
      </c>
      <c r="P445" s="22">
        <v>41089</v>
      </c>
      <c r="Q445" s="52">
        <v>12500</v>
      </c>
      <c r="R445" s="25" t="str">
        <f>(Q445/Z445)</f>
        <v>0</v>
      </c>
      <c r="S445" s="52">
        <v>8333.33</v>
      </c>
      <c r="T445" s="52">
        <v>0</v>
      </c>
      <c r="U445" s="52">
        <v>0</v>
      </c>
      <c r="V445" s="52">
        <v>4166.67</v>
      </c>
      <c r="W445" s="52">
        <v>0</v>
      </c>
      <c r="X445" s="52" t="str">
        <f>SUM(Q445,S445,T445,U445,V445,W445)</f>
        <v>0</v>
      </c>
      <c r="Y445" s="52">
        <v>65296.89</v>
      </c>
      <c r="Z445" s="52">
        <v>90000</v>
      </c>
      <c r="AA445" s="7" t="s">
        <v>2858</v>
      </c>
      <c r="AB445" s="8"/>
    </row>
    <row r="446" spans="1:28" customHeight="1" ht="180">
      <c r="A446" s="7" t="s">
        <v>30</v>
      </c>
      <c r="B446" s="19" t="s">
        <v>112</v>
      </c>
      <c r="C446" s="20" t="s">
        <v>2859</v>
      </c>
      <c r="D446" s="30" t="s">
        <v>2860</v>
      </c>
      <c r="E446" s="20" t="s">
        <v>1896</v>
      </c>
      <c r="F446" s="21" t="s">
        <v>43</v>
      </c>
      <c r="G446" s="8" t="s">
        <v>34</v>
      </c>
      <c r="H446" s="19" t="s">
        <v>21</v>
      </c>
      <c r="I446" s="7" t="s">
        <v>147</v>
      </c>
      <c r="J446" s="19" t="s">
        <v>148</v>
      </c>
      <c r="K446" s="9" t="s">
        <v>868</v>
      </c>
      <c r="L446" s="7"/>
      <c r="M446" s="22">
        <v>40909</v>
      </c>
      <c r="N446" s="22">
        <v>41852</v>
      </c>
      <c r="O446" s="13">
        <v>42621</v>
      </c>
      <c r="P446" s="22">
        <v>41114</v>
      </c>
      <c r="Q446" s="52">
        <v>340290</v>
      </c>
      <c r="R446" s="25" t="str">
        <f>(Q446/Z446)</f>
        <v>0</v>
      </c>
      <c r="S446" s="26">
        <v>0</v>
      </c>
      <c r="T446" s="26">
        <v>0</v>
      </c>
      <c r="U446" s="26">
        <v>0</v>
      </c>
      <c r="V446" s="26">
        <v>0</v>
      </c>
      <c r="W446" s="52">
        <v>965875.14</v>
      </c>
      <c r="X446" s="52" t="str">
        <f>SUM(Q446,S446,T446,U446,V446,W446)</f>
        <v>0</v>
      </c>
      <c r="Y446" s="52">
        <v>0</v>
      </c>
      <c r="Z446" s="52">
        <v>850725</v>
      </c>
      <c r="AA446" s="7" t="s">
        <v>2861</v>
      </c>
      <c r="AB446" s="8"/>
    </row>
    <row r="447" spans="1:28" customHeight="1" ht="90">
      <c r="A447" s="18" t="s">
        <v>30</v>
      </c>
      <c r="B447" s="19" t="s">
        <v>40</v>
      </c>
      <c r="C447" s="20" t="s">
        <v>2862</v>
      </c>
      <c r="D447" s="30" t="s">
        <v>2863</v>
      </c>
      <c r="E447" s="20" t="s">
        <v>2864</v>
      </c>
      <c r="F447" s="21" t="s">
        <v>43</v>
      </c>
      <c r="G447" s="7" t="s">
        <v>34</v>
      </c>
      <c r="H447" s="19" t="s">
        <v>22</v>
      </c>
      <c r="I447" s="7" t="s">
        <v>2865</v>
      </c>
      <c r="J447" s="19" t="s">
        <v>2229</v>
      </c>
      <c r="K447" s="9" t="s">
        <v>2866</v>
      </c>
      <c r="L447" s="7"/>
      <c r="M447" s="22">
        <v>41091</v>
      </c>
      <c r="N447" s="22">
        <v>41639</v>
      </c>
      <c r="O447" s="13">
        <v>42621</v>
      </c>
      <c r="P447" s="22">
        <v>41179</v>
      </c>
      <c r="Q447" s="52">
        <v>39139.89</v>
      </c>
      <c r="R447" s="25" t="str">
        <f>(Q447/Z447)</f>
        <v>0</v>
      </c>
      <c r="S447" s="52">
        <v>26093.26</v>
      </c>
      <c r="T447" s="52">
        <v>0</v>
      </c>
      <c r="U447" s="52">
        <v>13046.63</v>
      </c>
      <c r="V447" s="52">
        <v>0</v>
      </c>
      <c r="W447" s="52">
        <v>0</v>
      </c>
      <c r="X447" s="52" t="str">
        <f>SUM(Q447,S447,T447,U447,V447,W447)</f>
        <v>0</v>
      </c>
      <c r="Y447" s="52">
        <v>145376.71</v>
      </c>
      <c r="Z447" s="52">
        <v>223656.45</v>
      </c>
      <c r="AA447" s="7" t="s">
        <v>2867</v>
      </c>
      <c r="AB447" s="8"/>
    </row>
    <row r="448" spans="1:28" customHeight="1" ht="135">
      <c r="A448" s="7" t="s">
        <v>30</v>
      </c>
      <c r="B448" s="19" t="s">
        <v>40</v>
      </c>
      <c r="C448" s="20" t="s">
        <v>2868</v>
      </c>
      <c r="D448" s="30" t="s">
        <v>2869</v>
      </c>
      <c r="E448" s="20" t="s">
        <v>2870</v>
      </c>
      <c r="F448" s="21" t="s">
        <v>43</v>
      </c>
      <c r="G448" s="8" t="s">
        <v>34</v>
      </c>
      <c r="H448" s="19" t="s">
        <v>23</v>
      </c>
      <c r="I448" s="7" t="s">
        <v>2871</v>
      </c>
      <c r="J448" s="19" t="s">
        <v>203</v>
      </c>
      <c r="K448" s="9" t="s">
        <v>2872</v>
      </c>
      <c r="L448" s="7"/>
      <c r="M448" s="22">
        <v>41061</v>
      </c>
      <c r="N448" s="22">
        <v>41274</v>
      </c>
      <c r="O448" s="13">
        <v>42621</v>
      </c>
      <c r="P448" s="22">
        <v>41164</v>
      </c>
      <c r="Q448" s="52">
        <v>12500</v>
      </c>
      <c r="R448" s="25" t="str">
        <f>(Q448/Z448)</f>
        <v>0</v>
      </c>
      <c r="S448" s="52">
        <v>8333.33</v>
      </c>
      <c r="T448" s="52">
        <v>0</v>
      </c>
      <c r="U448" s="52">
        <v>0</v>
      </c>
      <c r="V448" s="52">
        <v>0</v>
      </c>
      <c r="W448" s="52">
        <v>0</v>
      </c>
      <c r="X448" s="52" t="str">
        <f>SUM(Q448,S448,T448,U448,V448,W448)</f>
        <v>0</v>
      </c>
      <c r="Y448" s="52">
        <v>113375</v>
      </c>
      <c r="Z448" s="52">
        <v>80000</v>
      </c>
      <c r="AA448" s="7" t="s">
        <v>2873</v>
      </c>
      <c r="AB448" s="8"/>
    </row>
    <row r="449" spans="1:28" customHeight="1" ht="75">
      <c r="A449" s="18" t="s">
        <v>30</v>
      </c>
      <c r="B449" s="19" t="s">
        <v>40</v>
      </c>
      <c r="C449" s="20" t="s">
        <v>2874</v>
      </c>
      <c r="D449" s="30" t="s">
        <v>2875</v>
      </c>
      <c r="E449" s="20" t="s">
        <v>2876</v>
      </c>
      <c r="F449" s="21" t="s">
        <v>43</v>
      </c>
      <c r="G449" s="7" t="s">
        <v>34</v>
      </c>
      <c r="H449" s="19" t="s">
        <v>23</v>
      </c>
      <c r="I449" s="7" t="s">
        <v>2877</v>
      </c>
      <c r="J449" s="19" t="s">
        <v>2878</v>
      </c>
      <c r="K449" s="9" t="s">
        <v>2879</v>
      </c>
      <c r="L449" s="7"/>
      <c r="M449" s="22">
        <v>41153</v>
      </c>
      <c r="N449" s="22">
        <v>42012</v>
      </c>
      <c r="O449" s="13">
        <v>42621</v>
      </c>
      <c r="P449" s="22">
        <v>41089</v>
      </c>
      <c r="Q449" s="52">
        <v>11947.83</v>
      </c>
      <c r="R449" s="25" t="str">
        <f>(Q449/Z449)</f>
        <v>0</v>
      </c>
      <c r="S449" s="52">
        <v>7965.22</v>
      </c>
      <c r="T449" s="52">
        <v>0</v>
      </c>
      <c r="U449" s="52">
        <v>0</v>
      </c>
      <c r="V449" s="52">
        <v>3982.61</v>
      </c>
      <c r="W449" s="52">
        <v>0</v>
      </c>
      <c r="X449" s="52" t="str">
        <f>SUM(Q449,S449,T449,U449,V449,W449)</f>
        <v>0</v>
      </c>
      <c r="Y449" s="52">
        <v>44377.61</v>
      </c>
      <c r="Z449" s="52">
        <v>68273.25</v>
      </c>
      <c r="AA449" s="7" t="s">
        <v>2880</v>
      </c>
      <c r="AB449" s="8"/>
    </row>
    <row r="450" spans="1:28" customHeight="1" ht="135">
      <c r="A450" s="7" t="s">
        <v>30</v>
      </c>
      <c r="B450" s="19" t="s">
        <v>112</v>
      </c>
      <c r="C450" s="20" t="s">
        <v>2881</v>
      </c>
      <c r="D450" s="30" t="s">
        <v>2882</v>
      </c>
      <c r="E450" s="20" t="s">
        <v>115</v>
      </c>
      <c r="F450" s="21" t="s">
        <v>43</v>
      </c>
      <c r="G450" s="8" t="s">
        <v>34</v>
      </c>
      <c r="H450" s="19" t="s">
        <v>21</v>
      </c>
      <c r="I450" s="7" t="s">
        <v>116</v>
      </c>
      <c r="J450" s="19" t="s">
        <v>117</v>
      </c>
      <c r="K450" s="9" t="s">
        <v>2461</v>
      </c>
      <c r="L450" s="7"/>
      <c r="M450" s="22">
        <v>40178</v>
      </c>
      <c r="N450" s="22">
        <v>42369</v>
      </c>
      <c r="O450" s="13">
        <v>42621</v>
      </c>
      <c r="P450" s="22">
        <v>41261</v>
      </c>
      <c r="Q450" s="52">
        <v>6827.04</v>
      </c>
      <c r="R450" s="25" t="str">
        <f>(Q450/Z450)</f>
        <v>0</v>
      </c>
      <c r="S450" s="52">
        <v>0</v>
      </c>
      <c r="T450" s="52">
        <v>0</v>
      </c>
      <c r="U450" s="52">
        <v>0</v>
      </c>
      <c r="V450" s="52">
        <v>0</v>
      </c>
      <c r="W450" s="52">
        <v>8202.44</v>
      </c>
      <c r="X450" s="52" t="str">
        <f>SUM(Q450,S450,T450,U450,V450,W450)</f>
        <v>0</v>
      </c>
      <c r="Y450" s="52">
        <v>6567.23</v>
      </c>
      <c r="Z450" s="52">
        <v>21596.68</v>
      </c>
      <c r="AA450" s="7" t="s">
        <v>2883</v>
      </c>
      <c r="AB450" s="8"/>
    </row>
    <row r="451" spans="1:28" customHeight="1" ht="135">
      <c r="A451" s="18" t="s">
        <v>30</v>
      </c>
      <c r="B451" s="19" t="s">
        <v>112</v>
      </c>
      <c r="C451" s="20" t="s">
        <v>2884</v>
      </c>
      <c r="D451" s="30" t="s">
        <v>2885</v>
      </c>
      <c r="E451" s="20" t="s">
        <v>1728</v>
      </c>
      <c r="F451" s="21" t="s">
        <v>43</v>
      </c>
      <c r="G451" s="7" t="s">
        <v>34</v>
      </c>
      <c r="H451" s="19" t="s">
        <v>21</v>
      </c>
      <c r="I451" s="7" t="s">
        <v>1729</v>
      </c>
      <c r="J451" s="19" t="s">
        <v>62</v>
      </c>
      <c r="K451" s="9" t="s">
        <v>1730</v>
      </c>
      <c r="L451" s="7"/>
      <c r="M451" s="22">
        <v>40909</v>
      </c>
      <c r="N451" s="22">
        <v>42186</v>
      </c>
      <c r="O451" s="13">
        <v>42621</v>
      </c>
      <c r="P451" s="22">
        <v>41260</v>
      </c>
      <c r="Q451" s="26">
        <v>0</v>
      </c>
      <c r="R451" s="25" t="str">
        <f>(Q451/Z451)</f>
        <v>0</v>
      </c>
      <c r="S451" s="26">
        <v>0</v>
      </c>
      <c r="T451" s="26">
        <v>0</v>
      </c>
      <c r="U451" s="26">
        <v>0</v>
      </c>
      <c r="V451" s="26">
        <v>0</v>
      </c>
      <c r="W451" s="26">
        <v>0</v>
      </c>
      <c r="X451" s="26" t="str">
        <f>SUM(Q451,S451,T451,U451,V451,W451)</f>
        <v>0</v>
      </c>
      <c r="Y451" s="26">
        <v>0</v>
      </c>
      <c r="Z451" s="52">
        <v>549154.45</v>
      </c>
      <c r="AA451" s="7" t="s">
        <v>2886</v>
      </c>
      <c r="AB451" s="8"/>
    </row>
    <row r="452" spans="1:28" customHeight="1" ht="120">
      <c r="A452" s="7" t="s">
        <v>30</v>
      </c>
      <c r="B452" s="19" t="s">
        <v>112</v>
      </c>
      <c r="C452" s="20" t="s">
        <v>2887</v>
      </c>
      <c r="D452" s="30" t="s">
        <v>2888</v>
      </c>
      <c r="E452" s="20" t="s">
        <v>2329</v>
      </c>
      <c r="F452" s="21" t="s">
        <v>43</v>
      </c>
      <c r="G452" s="8" t="s">
        <v>34</v>
      </c>
      <c r="H452" s="19" t="s">
        <v>21</v>
      </c>
      <c r="I452" s="7" t="s">
        <v>554</v>
      </c>
      <c r="J452" s="19" t="s">
        <v>280</v>
      </c>
      <c r="K452" s="9" t="s">
        <v>1718</v>
      </c>
      <c r="L452" s="7"/>
      <c r="M452" s="22">
        <v>41121</v>
      </c>
      <c r="N452" s="22">
        <v>42185</v>
      </c>
      <c r="O452" s="13">
        <v>42621</v>
      </c>
      <c r="P452" s="22">
        <v>41459</v>
      </c>
      <c r="Q452" s="26">
        <v>0</v>
      </c>
      <c r="R452" s="25" t="str">
        <f>(Q452/Z452)</f>
        <v>0</v>
      </c>
      <c r="S452" s="26">
        <v>0</v>
      </c>
      <c r="T452" s="26">
        <v>0</v>
      </c>
      <c r="U452" s="26">
        <v>0</v>
      </c>
      <c r="V452" s="26">
        <v>0</v>
      </c>
      <c r="W452" s="26">
        <v>0</v>
      </c>
      <c r="X452" s="26" t="str">
        <f>SUM(Q452,S452,T452,U452,V452,W452)</f>
        <v>0</v>
      </c>
      <c r="Y452" s="26">
        <v>0</v>
      </c>
      <c r="Z452" s="52">
        <v>3788.5</v>
      </c>
      <c r="AA452" s="7" t="s">
        <v>2889</v>
      </c>
      <c r="AB452" s="8"/>
    </row>
    <row r="453" spans="1:28" customHeight="1" ht="60">
      <c r="A453" s="18" t="s">
        <v>30</v>
      </c>
      <c r="B453" s="19" t="s">
        <v>40</v>
      </c>
      <c r="C453" s="20" t="s">
        <v>2890</v>
      </c>
      <c r="D453" s="30" t="s">
        <v>2891</v>
      </c>
      <c r="E453" s="20" t="s">
        <v>2892</v>
      </c>
      <c r="F453" s="21" t="s">
        <v>43</v>
      </c>
      <c r="G453" s="7" t="s">
        <v>34</v>
      </c>
      <c r="H453" s="19" t="s">
        <v>23</v>
      </c>
      <c r="I453" s="7" t="s">
        <v>2893</v>
      </c>
      <c r="J453" s="19" t="s">
        <v>45</v>
      </c>
      <c r="K453" s="9" t="s">
        <v>2894</v>
      </c>
      <c r="L453" s="7"/>
      <c r="M453" s="22">
        <v>40969</v>
      </c>
      <c r="N453" s="22">
        <v>42004</v>
      </c>
      <c r="O453" s="13">
        <v>42621</v>
      </c>
      <c r="P453" s="22">
        <v>41373</v>
      </c>
      <c r="Q453" s="53">
        <v>3225.52</v>
      </c>
      <c r="R453" s="25" t="str">
        <f>(Q453/Z453)</f>
        <v>0</v>
      </c>
      <c r="S453" s="52">
        <v>2150.53</v>
      </c>
      <c r="T453" s="52">
        <v>0</v>
      </c>
      <c r="U453" s="52">
        <v>0</v>
      </c>
      <c r="V453" s="52">
        <v>1073.73</v>
      </c>
      <c r="W453" s="52">
        <v>0</v>
      </c>
      <c r="X453" s="52" t="str">
        <f>SUM(Q453,S453,T453,U453,V453,W453)</f>
        <v>0</v>
      </c>
      <c r="Y453" s="52">
        <v>127009.04</v>
      </c>
      <c r="Z453" s="52">
        <v>133446.05</v>
      </c>
      <c r="AA453" s="7" t="s">
        <v>2895</v>
      </c>
      <c r="AB453" s="8"/>
    </row>
    <row r="454" spans="1:28" customHeight="1" ht="135">
      <c r="A454" s="7" t="s">
        <v>30</v>
      </c>
      <c r="B454" s="19" t="s">
        <v>40</v>
      </c>
      <c r="C454" s="20" t="s">
        <v>2896</v>
      </c>
      <c r="D454" s="30" t="s">
        <v>2897</v>
      </c>
      <c r="E454" s="20" t="s">
        <v>2744</v>
      </c>
      <c r="F454" s="21" t="s">
        <v>43</v>
      </c>
      <c r="G454" s="8" t="s">
        <v>34</v>
      </c>
      <c r="H454" s="19" t="s">
        <v>23</v>
      </c>
      <c r="I454" s="7" t="s">
        <v>356</v>
      </c>
      <c r="J454" s="19" t="s">
        <v>76</v>
      </c>
      <c r="K454" s="9" t="s">
        <v>357</v>
      </c>
      <c r="L454" s="7"/>
      <c r="M454" s="22">
        <v>41275</v>
      </c>
      <c r="N454" s="22">
        <v>42369</v>
      </c>
      <c r="O454" s="13">
        <v>42621</v>
      </c>
      <c r="P454" s="22">
        <v>41261</v>
      </c>
      <c r="Q454" s="52">
        <v>97798.29</v>
      </c>
      <c r="R454" s="25" t="str">
        <f>(Q454/Z454)</f>
        <v>0</v>
      </c>
      <c r="S454" s="52">
        <v>65198.88</v>
      </c>
      <c r="T454" s="52">
        <v>0</v>
      </c>
      <c r="U454" s="52">
        <v>0</v>
      </c>
      <c r="V454" s="52">
        <v>32599.39</v>
      </c>
      <c r="W454" s="52">
        <v>0</v>
      </c>
      <c r="X454" s="52" t="str">
        <f>SUM(Q454,S454,T454,U454,V454,W454)</f>
        <v>0</v>
      </c>
      <c r="Y454" s="52">
        <v>363250.79</v>
      </c>
      <c r="Z454" s="52">
        <v>558847.26</v>
      </c>
      <c r="AA454" s="7" t="s">
        <v>2898</v>
      </c>
      <c r="AB454" s="8"/>
    </row>
    <row r="455" spans="1:28" customHeight="1" ht="150">
      <c r="A455" s="18" t="s">
        <v>30</v>
      </c>
      <c r="B455" s="19" t="s">
        <v>40</v>
      </c>
      <c r="C455" s="20" t="s">
        <v>2899</v>
      </c>
      <c r="D455" s="30" t="s">
        <v>2900</v>
      </c>
      <c r="E455" s="20" t="s">
        <v>1170</v>
      </c>
      <c r="F455" s="21" t="s">
        <v>43</v>
      </c>
      <c r="G455" s="7" t="s">
        <v>34</v>
      </c>
      <c r="H455" s="19" t="s">
        <v>23</v>
      </c>
      <c r="I455" s="7" t="s">
        <v>1171</v>
      </c>
      <c r="J455" s="19" t="s">
        <v>45</v>
      </c>
      <c r="K455" s="9" t="s">
        <v>2901</v>
      </c>
      <c r="L455" s="7"/>
      <c r="M455" s="22">
        <v>41153</v>
      </c>
      <c r="N455" s="22">
        <v>41730</v>
      </c>
      <c r="O455" s="13">
        <v>42621</v>
      </c>
      <c r="P455" s="22">
        <v>41295</v>
      </c>
      <c r="Q455" s="52">
        <v>68514.25</v>
      </c>
      <c r="R455" s="25" t="str">
        <f>(Q455/Z455)</f>
        <v>0</v>
      </c>
      <c r="S455" s="52">
        <v>45676.18</v>
      </c>
      <c r="T455" s="52">
        <v>0</v>
      </c>
      <c r="U455" s="52">
        <v>0</v>
      </c>
      <c r="V455" s="52">
        <v>22838.07</v>
      </c>
      <c r="W455" s="52">
        <v>0</v>
      </c>
      <c r="X455" s="52" t="str">
        <f>SUM(Q455,S455,T455,U455,V455,W455)</f>
        <v>0</v>
      </c>
      <c r="Y455" s="52">
        <v>325740.05</v>
      </c>
      <c r="Z455" s="52">
        <v>462768.55</v>
      </c>
      <c r="AA455" s="7" t="s">
        <v>2902</v>
      </c>
      <c r="AB455" s="8"/>
    </row>
    <row r="456" spans="1:28" customHeight="1" ht="210">
      <c r="A456" s="7" t="s">
        <v>30</v>
      </c>
      <c r="B456" s="19" t="s">
        <v>40</v>
      </c>
      <c r="C456" s="20" t="s">
        <v>2903</v>
      </c>
      <c r="D456" s="30" t="s">
        <v>2904</v>
      </c>
      <c r="E456" s="20" t="s">
        <v>1431</v>
      </c>
      <c r="F456" s="21" t="s">
        <v>43</v>
      </c>
      <c r="G456" s="8" t="s">
        <v>34</v>
      </c>
      <c r="H456" s="19" t="s">
        <v>22</v>
      </c>
      <c r="I456" s="7" t="s">
        <v>1432</v>
      </c>
      <c r="J456" s="19" t="s">
        <v>1433</v>
      </c>
      <c r="K456" s="9" t="s">
        <v>1434</v>
      </c>
      <c r="L456" s="7"/>
      <c r="M456" s="22">
        <v>40544</v>
      </c>
      <c r="N456" s="22">
        <v>42004</v>
      </c>
      <c r="O456" s="13">
        <v>42621</v>
      </c>
      <c r="P456" s="22">
        <v>41262</v>
      </c>
      <c r="Q456" s="52">
        <v>198285.03</v>
      </c>
      <c r="R456" s="25" t="str">
        <f>(Q456/Z456)</f>
        <v>0</v>
      </c>
      <c r="S456" s="52">
        <v>132193.61</v>
      </c>
      <c r="T456" s="52">
        <v>0</v>
      </c>
      <c r="U456" s="52">
        <v>33939.94</v>
      </c>
      <c r="V456" s="52">
        <v>32151.16</v>
      </c>
      <c r="W456" s="52">
        <v>0</v>
      </c>
      <c r="X456" s="52" t="str">
        <f>SUM(Q456,S456,T456,U456,V456,W456)</f>
        <v>0</v>
      </c>
      <c r="Y456" s="52">
        <v>192906.66</v>
      </c>
      <c r="Z456" s="52">
        <v>385813.03</v>
      </c>
      <c r="AA456" s="7" t="s">
        <v>2905</v>
      </c>
      <c r="AB456" s="8"/>
    </row>
    <row r="457" spans="1:28" customHeight="1" ht="120">
      <c r="A457" s="18" t="s">
        <v>30</v>
      </c>
      <c r="B457" s="19" t="s">
        <v>40</v>
      </c>
      <c r="C457" s="20" t="s">
        <v>2906</v>
      </c>
      <c r="D457" s="30" t="s">
        <v>2907</v>
      </c>
      <c r="E457" s="20" t="s">
        <v>2908</v>
      </c>
      <c r="F457" s="21" t="s">
        <v>43</v>
      </c>
      <c r="G457" s="7" t="s">
        <v>34</v>
      </c>
      <c r="H457" s="19" t="s">
        <v>23</v>
      </c>
      <c r="I457" s="31" t="s">
        <v>2909</v>
      </c>
      <c r="J457" s="19" t="s">
        <v>323</v>
      </c>
      <c r="K457" s="9" t="s">
        <v>2910</v>
      </c>
      <c r="L457" s="7"/>
      <c r="M457" s="22">
        <v>41183</v>
      </c>
      <c r="N457" s="22">
        <v>41820</v>
      </c>
      <c r="O457" s="13">
        <v>42621</v>
      </c>
      <c r="P457" s="22">
        <v>41228</v>
      </c>
      <c r="Q457" s="52">
        <v>42075.2</v>
      </c>
      <c r="R457" s="25" t="str">
        <f>(Q457/Z457)</f>
        <v>0</v>
      </c>
      <c r="S457" s="52">
        <v>28050.09</v>
      </c>
      <c r="T457" s="52">
        <v>0</v>
      </c>
      <c r="U457" s="52">
        <v>0</v>
      </c>
      <c r="V457" s="52">
        <v>14025.09</v>
      </c>
      <c r="W457" s="52">
        <v>0</v>
      </c>
      <c r="X457" s="52" t="str">
        <f>SUM(Q457,S457,T457,U457,V457,W457)</f>
        <v>0</v>
      </c>
      <c r="Y457" s="52">
        <v>156279.1</v>
      </c>
      <c r="Z457" s="52">
        <v>240429.36</v>
      </c>
      <c r="AA457" s="7" t="s">
        <v>2911</v>
      </c>
      <c r="AB457" s="8"/>
    </row>
    <row r="458" spans="1:28" customHeight="1" ht="150">
      <c r="A458" s="7" t="s">
        <v>30</v>
      </c>
      <c r="B458" s="19" t="s">
        <v>40</v>
      </c>
      <c r="C458" s="20" t="s">
        <v>2912</v>
      </c>
      <c r="D458" s="30" t="s">
        <v>2913</v>
      </c>
      <c r="E458" s="20" t="s">
        <v>2914</v>
      </c>
      <c r="F458" s="21" t="s">
        <v>43</v>
      </c>
      <c r="G458" s="8" t="s">
        <v>34</v>
      </c>
      <c r="H458" s="19" t="s">
        <v>23</v>
      </c>
      <c r="I458" s="7" t="s">
        <v>1056</v>
      </c>
      <c r="J458" s="19" t="s">
        <v>45</v>
      </c>
      <c r="K458" s="9" t="s">
        <v>2915</v>
      </c>
      <c r="L458" s="7"/>
      <c r="M458" s="22">
        <v>41183</v>
      </c>
      <c r="N458" s="22">
        <v>42004</v>
      </c>
      <c r="O458" s="13">
        <v>42621</v>
      </c>
      <c r="P458" s="22">
        <v>41240</v>
      </c>
      <c r="Q458" s="52">
        <v>28933.54</v>
      </c>
      <c r="R458" s="25" t="str">
        <f>(Q458/Z458)</f>
        <v>0</v>
      </c>
      <c r="S458" s="52">
        <v>19289.04</v>
      </c>
      <c r="T458" s="52">
        <v>0</v>
      </c>
      <c r="U458" s="52">
        <v>0</v>
      </c>
      <c r="V458" s="52">
        <v>9644.47</v>
      </c>
      <c r="W458" s="52">
        <v>0</v>
      </c>
      <c r="X458" s="52" t="str">
        <f>SUM(Q458,S458,T458,U458,V458,W458)</f>
        <v>0</v>
      </c>
      <c r="Y458" s="52">
        <v>107467.35</v>
      </c>
      <c r="Z458" s="52">
        <v>165334.38</v>
      </c>
      <c r="AA458" s="46" t="s">
        <v>2916</v>
      </c>
      <c r="AB458" s="8"/>
    </row>
    <row r="459" spans="1:28" customHeight="1" ht="180">
      <c r="A459" s="18" t="s">
        <v>30</v>
      </c>
      <c r="B459" s="19" t="s">
        <v>40</v>
      </c>
      <c r="C459" s="20" t="s">
        <v>2917</v>
      </c>
      <c r="D459" s="30" t="s">
        <v>2918</v>
      </c>
      <c r="E459" s="20" t="s">
        <v>2729</v>
      </c>
      <c r="F459" s="21" t="s">
        <v>43</v>
      </c>
      <c r="G459" s="7" t="s">
        <v>34</v>
      </c>
      <c r="H459" s="19" t="s">
        <v>23</v>
      </c>
      <c r="I459" s="7" t="s">
        <v>2730</v>
      </c>
      <c r="J459" s="19" t="s">
        <v>741</v>
      </c>
      <c r="K459" s="9" t="s">
        <v>2731</v>
      </c>
      <c r="L459" s="7"/>
      <c r="M459" s="22">
        <v>41183</v>
      </c>
      <c r="N459" s="22">
        <v>41912</v>
      </c>
      <c r="O459" s="13">
        <v>42621</v>
      </c>
      <c r="P459" s="22">
        <v>41292</v>
      </c>
      <c r="Q459" s="52">
        <v>12115.24</v>
      </c>
      <c r="R459" s="25" t="str">
        <f>(Q459/Z459)</f>
        <v>0</v>
      </c>
      <c r="S459" s="52">
        <v>8076.78</v>
      </c>
      <c r="T459" s="52">
        <v>0</v>
      </c>
      <c r="U459" s="52">
        <v>0</v>
      </c>
      <c r="V459" s="52">
        <v>4038.38</v>
      </c>
      <c r="W459" s="52">
        <v>0</v>
      </c>
      <c r="X459" s="52" t="str">
        <f>SUM(Q459,S459,T459,U459,V459,W459)</f>
        <v>0</v>
      </c>
      <c r="Y459" s="52">
        <v>44999.36</v>
      </c>
      <c r="Z459" s="52">
        <v>69229.73</v>
      </c>
      <c r="AA459" s="7" t="s">
        <v>2919</v>
      </c>
      <c r="AB459" s="8"/>
    </row>
    <row r="460" spans="1:28" customHeight="1" ht="120">
      <c r="A460" s="7" t="s">
        <v>30</v>
      </c>
      <c r="B460" s="19" t="s">
        <v>40</v>
      </c>
      <c r="C460" s="20" t="s">
        <v>2920</v>
      </c>
      <c r="D460" s="30" t="s">
        <v>2921</v>
      </c>
      <c r="E460" s="20" t="s">
        <v>2922</v>
      </c>
      <c r="F460" s="21" t="s">
        <v>43</v>
      </c>
      <c r="G460" s="8" t="s">
        <v>34</v>
      </c>
      <c r="H460" s="19" t="s">
        <v>23</v>
      </c>
      <c r="I460" s="7" t="s">
        <v>2923</v>
      </c>
      <c r="J460" s="19" t="s">
        <v>295</v>
      </c>
      <c r="K460" s="9" t="s">
        <v>2924</v>
      </c>
      <c r="L460" s="7"/>
      <c r="M460" s="22">
        <v>41183</v>
      </c>
      <c r="N460" s="22">
        <v>41820</v>
      </c>
      <c r="O460" s="13">
        <v>42621</v>
      </c>
      <c r="P460" s="22">
        <v>41253</v>
      </c>
      <c r="Q460" s="53">
        <v>11241.58</v>
      </c>
      <c r="R460" s="25" t="str">
        <f>(Q460/Z460)</f>
        <v>0</v>
      </c>
      <c r="S460" s="52">
        <v>7494.37</v>
      </c>
      <c r="T460" s="52">
        <v>0</v>
      </c>
      <c r="U460" s="52">
        <v>0</v>
      </c>
      <c r="V460" s="52">
        <v>3747.19</v>
      </c>
      <c r="W460" s="52">
        <v>0</v>
      </c>
      <c r="X460" s="52" t="str">
        <f>SUM(Q460,S460,T460,U460,V460,W460)</f>
        <v>0</v>
      </c>
      <c r="Y460" s="52">
        <v>41754.37</v>
      </c>
      <c r="Z460" s="52">
        <v>64237.46</v>
      </c>
      <c r="AA460" s="7" t="s">
        <v>2925</v>
      </c>
      <c r="AB460" s="8"/>
    </row>
    <row r="461" spans="1:28" customHeight="1" ht="120">
      <c r="A461" s="18" t="s">
        <v>30</v>
      </c>
      <c r="B461" s="19" t="s">
        <v>40</v>
      </c>
      <c r="C461" s="20" t="s">
        <v>2926</v>
      </c>
      <c r="D461" s="30" t="s">
        <v>2927</v>
      </c>
      <c r="E461" s="20" t="s">
        <v>2928</v>
      </c>
      <c r="F461" s="21" t="s">
        <v>43</v>
      </c>
      <c r="G461" s="7" t="s">
        <v>34</v>
      </c>
      <c r="H461" s="19" t="s">
        <v>23</v>
      </c>
      <c r="I461" s="7" t="s">
        <v>2929</v>
      </c>
      <c r="J461" s="19" t="s">
        <v>2930</v>
      </c>
      <c r="K461" s="9" t="s">
        <v>2931</v>
      </c>
      <c r="L461" s="7"/>
      <c r="M461" s="22">
        <v>41183</v>
      </c>
      <c r="N461" s="22">
        <v>41729</v>
      </c>
      <c r="O461" s="13">
        <v>42621</v>
      </c>
      <c r="P461" s="22">
        <v>41253</v>
      </c>
      <c r="Q461" s="52">
        <v>2168.85</v>
      </c>
      <c r="R461" s="25" t="str">
        <f>(Q461/Z461)</f>
        <v>0</v>
      </c>
      <c r="S461" s="52">
        <v>1445.89</v>
      </c>
      <c r="T461" s="52">
        <v>0</v>
      </c>
      <c r="U461" s="52">
        <v>0</v>
      </c>
      <c r="V461" s="52">
        <v>722.95</v>
      </c>
      <c r="W461" s="52">
        <v>0</v>
      </c>
      <c r="X461" s="52" t="str">
        <f>SUM(Q461,S461,T461,U461,V461,W461)</f>
        <v>0</v>
      </c>
      <c r="Y461" s="52">
        <v>8055.67</v>
      </c>
      <c r="Z461" s="52">
        <v>12393.33</v>
      </c>
      <c r="AA461" s="7" t="s">
        <v>2932</v>
      </c>
      <c r="AB461" s="8"/>
    </row>
    <row r="462" spans="1:28" customHeight="1" ht="45">
      <c r="A462" s="7" t="s">
        <v>30</v>
      </c>
      <c r="B462" s="19" t="s">
        <v>85</v>
      </c>
      <c r="C462" s="20" t="s">
        <v>2933</v>
      </c>
      <c r="D462" s="30" t="s">
        <v>2934</v>
      </c>
      <c r="E462" s="20" t="s">
        <v>2935</v>
      </c>
      <c r="F462" s="21" t="s">
        <v>43</v>
      </c>
      <c r="G462" s="8" t="s">
        <v>34</v>
      </c>
      <c r="H462" s="19" t="s">
        <v>22</v>
      </c>
      <c r="I462" s="7" t="s">
        <v>2936</v>
      </c>
      <c r="J462" s="19" t="s">
        <v>2937</v>
      </c>
      <c r="K462" s="9" t="s">
        <v>2938</v>
      </c>
      <c r="L462" s="7"/>
      <c r="M462" s="22">
        <v>40544</v>
      </c>
      <c r="N462" s="22">
        <v>42309</v>
      </c>
      <c r="O462" s="13">
        <v>42621</v>
      </c>
      <c r="P462" s="22">
        <v>41261</v>
      </c>
      <c r="Q462" s="52">
        <v>950494</v>
      </c>
      <c r="R462" s="25" t="str">
        <f>(Q462/Z462)</f>
        <v>0</v>
      </c>
      <c r="S462" s="52">
        <v>0</v>
      </c>
      <c r="T462" s="52">
        <v>0</v>
      </c>
      <c r="U462" s="52">
        <v>0</v>
      </c>
      <c r="V462" s="52">
        <v>0</v>
      </c>
      <c r="W462" s="52">
        <v>1730231.49</v>
      </c>
      <c r="X462" s="52" t="str">
        <f>SUM(Q462,S462,T462,U462,V462,W462)</f>
        <v>0</v>
      </c>
      <c r="Y462" s="52">
        <v>0</v>
      </c>
      <c r="Z462" s="52">
        <v>2680725.49</v>
      </c>
      <c r="AA462" s="7" t="s">
        <v>2939</v>
      </c>
      <c r="AB462" s="8"/>
    </row>
    <row r="463" spans="1:28" customHeight="1" ht="210">
      <c r="A463" s="18" t="s">
        <v>30</v>
      </c>
      <c r="B463" s="19" t="s">
        <v>40</v>
      </c>
      <c r="C463" s="20" t="s">
        <v>2940</v>
      </c>
      <c r="D463" s="30" t="s">
        <v>2941</v>
      </c>
      <c r="E463" s="20" t="s">
        <v>2110</v>
      </c>
      <c r="F463" s="21" t="s">
        <v>43</v>
      </c>
      <c r="G463" s="7" t="s">
        <v>34</v>
      </c>
      <c r="H463" s="19" t="s">
        <v>22</v>
      </c>
      <c r="I463" s="7" t="s">
        <v>2111</v>
      </c>
      <c r="J463" s="19" t="s">
        <v>2112</v>
      </c>
      <c r="K463" s="9" t="s">
        <v>2113</v>
      </c>
      <c r="L463" s="7"/>
      <c r="M463" s="22">
        <v>41169</v>
      </c>
      <c r="N463" s="22">
        <v>42004</v>
      </c>
      <c r="O463" s="13">
        <v>42621</v>
      </c>
      <c r="P463" s="22">
        <v>41276</v>
      </c>
      <c r="Q463" s="52">
        <v>251897.5</v>
      </c>
      <c r="R463" s="25" t="str">
        <f>(Q463/Z463)</f>
        <v>0</v>
      </c>
      <c r="S463" s="52">
        <v>167931.6</v>
      </c>
      <c r="T463" s="52">
        <v>0</v>
      </c>
      <c r="U463" s="52">
        <v>83965.9</v>
      </c>
      <c r="V463" s="52">
        <v>0</v>
      </c>
      <c r="W463" s="52">
        <v>0</v>
      </c>
      <c r="X463" s="52" t="str">
        <f>SUM(Q463,S463,T463,U463,V463,W463)</f>
        <v>0</v>
      </c>
      <c r="Y463" s="52">
        <v>668593.92</v>
      </c>
      <c r="Z463" s="52">
        <v>1172388.92</v>
      </c>
      <c r="AA463" s="7" t="s">
        <v>2942</v>
      </c>
      <c r="AB463" s="8"/>
    </row>
    <row r="464" spans="1:28" customHeight="1" ht="75">
      <c r="A464" s="7" t="s">
        <v>30</v>
      </c>
      <c r="B464" s="19" t="s">
        <v>40</v>
      </c>
      <c r="C464" s="20" t="s">
        <v>2943</v>
      </c>
      <c r="D464" s="30" t="s">
        <v>2943</v>
      </c>
      <c r="E464" s="20" t="s">
        <v>2944</v>
      </c>
      <c r="F464" s="21" t="s">
        <v>43</v>
      </c>
      <c r="G464" s="8" t="s">
        <v>34</v>
      </c>
      <c r="H464" s="19" t="s">
        <v>22</v>
      </c>
      <c r="I464" s="7" t="s">
        <v>2945</v>
      </c>
      <c r="J464" s="19" t="s">
        <v>2946</v>
      </c>
      <c r="K464" s="9" t="s">
        <v>2947</v>
      </c>
      <c r="L464" s="7"/>
      <c r="M464" s="22">
        <v>41275</v>
      </c>
      <c r="N464" s="22">
        <v>41912</v>
      </c>
      <c r="O464" s="13">
        <v>42621</v>
      </c>
      <c r="P464" s="22">
        <v>41297</v>
      </c>
      <c r="Q464" s="26">
        <v>0</v>
      </c>
      <c r="R464" s="25" t="str">
        <f>(Q464/Z464)</f>
        <v>0</v>
      </c>
      <c r="S464" s="26">
        <v>0</v>
      </c>
      <c r="T464" s="26">
        <v>0</v>
      </c>
      <c r="U464" s="26">
        <v>0</v>
      </c>
      <c r="V464" s="26">
        <v>0</v>
      </c>
      <c r="W464" s="26">
        <v>0</v>
      </c>
      <c r="X464" s="26" t="str">
        <f>SUM(Q464,S464,T464,U464,V464,W464)</f>
        <v>0</v>
      </c>
      <c r="Y464" s="26">
        <v>0</v>
      </c>
      <c r="Z464" s="52">
        <v>80401.94</v>
      </c>
      <c r="AA464" s="7" t="s">
        <v>2948</v>
      </c>
      <c r="AB464" s="8"/>
    </row>
    <row r="465" spans="1:28" customHeight="1" ht="105">
      <c r="A465" s="18" t="s">
        <v>30</v>
      </c>
      <c r="B465" s="19" t="s">
        <v>112</v>
      </c>
      <c r="C465" s="20" t="s">
        <v>2949</v>
      </c>
      <c r="D465" s="30" t="s">
        <v>2950</v>
      </c>
      <c r="E465" s="20" t="s">
        <v>1820</v>
      </c>
      <c r="F465" s="21" t="s">
        <v>43</v>
      </c>
      <c r="G465" s="7" t="s">
        <v>34</v>
      </c>
      <c r="H465" s="19" t="s">
        <v>23</v>
      </c>
      <c r="I465" s="7" t="s">
        <v>1821</v>
      </c>
      <c r="J465" s="19" t="s">
        <v>76</v>
      </c>
      <c r="K465" s="9" t="s">
        <v>1822</v>
      </c>
      <c r="L465" s="7"/>
      <c r="M465" s="22">
        <v>40909</v>
      </c>
      <c r="N465" s="22">
        <v>41639</v>
      </c>
      <c r="O465" s="13">
        <v>42621</v>
      </c>
      <c r="P465" s="22">
        <v>41306</v>
      </c>
      <c r="Q465" s="52">
        <v>497504</v>
      </c>
      <c r="R465" s="25" t="str">
        <f>(Q465/Z465)</f>
        <v>0</v>
      </c>
      <c r="S465" s="52">
        <v>0</v>
      </c>
      <c r="T465" s="52">
        <v>0</v>
      </c>
      <c r="U465" s="52">
        <v>0</v>
      </c>
      <c r="V465" s="52">
        <v>0</v>
      </c>
      <c r="W465" s="52">
        <v>767479.85</v>
      </c>
      <c r="X465" s="52" t="str">
        <f>SUM(Q465,S465,T465,U465,V465,W465)</f>
        <v>0</v>
      </c>
      <c r="Y465" s="52">
        <v>0</v>
      </c>
      <c r="Z465" s="52">
        <v>1243760</v>
      </c>
      <c r="AA465" s="7" t="s">
        <v>2951</v>
      </c>
      <c r="AB465" s="8"/>
    </row>
    <row r="466" spans="1:28" customHeight="1" ht="150">
      <c r="A466" s="7" t="s">
        <v>30</v>
      </c>
      <c r="B466" s="19" t="s">
        <v>40</v>
      </c>
      <c r="C466" s="20" t="s">
        <v>2952</v>
      </c>
      <c r="D466" s="30" t="s">
        <v>2953</v>
      </c>
      <c r="E466" s="20" t="s">
        <v>2954</v>
      </c>
      <c r="F466" s="21" t="s">
        <v>43</v>
      </c>
      <c r="G466" s="8" t="s">
        <v>34</v>
      </c>
      <c r="H466" s="19" t="s">
        <v>22</v>
      </c>
      <c r="I466" s="7" t="s">
        <v>2955</v>
      </c>
      <c r="J466" s="19" t="s">
        <v>215</v>
      </c>
      <c r="K466" s="9" t="s">
        <v>2956</v>
      </c>
      <c r="L466" s="7"/>
      <c r="M466" s="22">
        <v>41179</v>
      </c>
      <c r="N466" s="22">
        <v>41820</v>
      </c>
      <c r="O466" s="13">
        <v>42621</v>
      </c>
      <c r="P466" s="22">
        <v>41290</v>
      </c>
      <c r="Q466" s="52">
        <v>93371.78</v>
      </c>
      <c r="R466" s="25" t="str">
        <f>(Q466/Z466)</f>
        <v>0</v>
      </c>
      <c r="S466" s="52">
        <v>62247.87</v>
      </c>
      <c r="T466" s="52">
        <v>0</v>
      </c>
      <c r="U466" s="52">
        <v>31123.91</v>
      </c>
      <c r="V466" s="52">
        <v>0</v>
      </c>
      <c r="W466" s="52">
        <v>0</v>
      </c>
      <c r="X466" s="52" t="str">
        <f>SUM(Q466,S466,T466,U466,V466,W466)</f>
        <v>0</v>
      </c>
      <c r="Y466" s="52">
        <v>468145.55</v>
      </c>
      <c r="Z466" s="52">
        <v>654889.11</v>
      </c>
      <c r="AA466" s="7" t="s">
        <v>2957</v>
      </c>
      <c r="AB466" s="8"/>
    </row>
    <row r="467" spans="1:28" customHeight="1" ht="120">
      <c r="A467" s="18" t="s">
        <v>30</v>
      </c>
      <c r="B467" s="19" t="s">
        <v>40</v>
      </c>
      <c r="C467" s="20" t="s">
        <v>2958</v>
      </c>
      <c r="D467" s="30" t="s">
        <v>2959</v>
      </c>
      <c r="E467" s="20" t="s">
        <v>2849</v>
      </c>
      <c r="F467" s="21" t="s">
        <v>43</v>
      </c>
      <c r="G467" s="7" t="s">
        <v>34</v>
      </c>
      <c r="H467" s="19" t="s">
        <v>22</v>
      </c>
      <c r="I467" s="7" t="s">
        <v>2850</v>
      </c>
      <c r="J467" s="19" t="s">
        <v>1844</v>
      </c>
      <c r="K467" s="9" t="s">
        <v>2851</v>
      </c>
      <c r="L467" s="7"/>
      <c r="M467" s="22">
        <v>41275</v>
      </c>
      <c r="N467" s="22">
        <v>42369</v>
      </c>
      <c r="O467" s="13">
        <v>42621</v>
      </c>
      <c r="P467" s="22">
        <v>41380</v>
      </c>
      <c r="Q467" s="52">
        <v>91492.55</v>
      </c>
      <c r="R467" s="25" t="str">
        <f>(Q467/Z467)</f>
        <v>0</v>
      </c>
      <c r="S467" s="52">
        <v>60994.98</v>
      </c>
      <c r="T467" s="52">
        <v>0</v>
      </c>
      <c r="U467" s="52">
        <v>30497.53</v>
      </c>
      <c r="V467" s="52">
        <v>0</v>
      </c>
      <c r="W467" s="52">
        <v>0</v>
      </c>
      <c r="X467" s="52" t="str">
        <f>SUM(Q467,S467,T467,U467,V467,W467)</f>
        <v>0</v>
      </c>
      <c r="Y467" s="52">
        <v>231107.92</v>
      </c>
      <c r="Z467" s="52">
        <v>414092.9</v>
      </c>
      <c r="AA467" s="7" t="s">
        <v>2960</v>
      </c>
      <c r="AB467" s="8"/>
    </row>
    <row r="468" spans="1:28" customHeight="1" ht="75">
      <c r="A468" s="7" t="s">
        <v>30</v>
      </c>
      <c r="B468" s="19" t="s">
        <v>40</v>
      </c>
      <c r="C468" s="20" t="s">
        <v>2961</v>
      </c>
      <c r="D468" s="30" t="s">
        <v>2962</v>
      </c>
      <c r="E468" s="20" t="s">
        <v>2963</v>
      </c>
      <c r="F468" s="21" t="s">
        <v>43</v>
      </c>
      <c r="G468" s="8" t="s">
        <v>34</v>
      </c>
      <c r="H468" s="19" t="s">
        <v>22</v>
      </c>
      <c r="I468" s="7" t="s">
        <v>2964</v>
      </c>
      <c r="J468" s="19" t="s">
        <v>497</v>
      </c>
      <c r="K468" s="9" t="s">
        <v>2965</v>
      </c>
      <c r="L468" s="7"/>
      <c r="M468" s="22">
        <v>41275</v>
      </c>
      <c r="N468" s="22">
        <v>42004</v>
      </c>
      <c r="O468" s="13">
        <v>42621</v>
      </c>
      <c r="P468" s="22">
        <v>41380</v>
      </c>
      <c r="Q468" s="52">
        <v>91013.29</v>
      </c>
      <c r="R468" s="25" t="str">
        <f>(Q468/Z468)</f>
        <v>0</v>
      </c>
      <c r="S468" s="52">
        <v>60675.55</v>
      </c>
      <c r="T468" s="52">
        <v>0</v>
      </c>
      <c r="U468" s="52">
        <v>30337.73</v>
      </c>
      <c r="V468" s="52">
        <v>0</v>
      </c>
      <c r="W468" s="52">
        <v>0</v>
      </c>
      <c r="X468" s="52" t="str">
        <f>SUM(Q468,S468,T468,U468,V468,W468)</f>
        <v>0</v>
      </c>
      <c r="Y468" s="52">
        <v>338049.19</v>
      </c>
      <c r="Z468" s="52">
        <v>520075.66</v>
      </c>
      <c r="AA468" s="7" t="s">
        <v>2966</v>
      </c>
      <c r="AB468" s="8"/>
    </row>
    <row r="469" spans="1:28" customHeight="1" ht="60">
      <c r="A469" s="18" t="s">
        <v>30</v>
      </c>
      <c r="B469" s="19" t="s">
        <v>40</v>
      </c>
      <c r="C469" s="20" t="s">
        <v>2967</v>
      </c>
      <c r="D469" s="30" t="s">
        <v>2968</v>
      </c>
      <c r="E469" s="20" t="s">
        <v>1696</v>
      </c>
      <c r="F469" s="21" t="s">
        <v>43</v>
      </c>
      <c r="G469" s="7" t="s">
        <v>34</v>
      </c>
      <c r="H469" s="19" t="s">
        <v>22</v>
      </c>
      <c r="I469" s="7" t="s">
        <v>1697</v>
      </c>
      <c r="J469" s="19" t="s">
        <v>970</v>
      </c>
      <c r="K469" s="9" t="s">
        <v>1698</v>
      </c>
      <c r="L469" s="7"/>
      <c r="M469" s="22">
        <v>41306</v>
      </c>
      <c r="N469" s="22">
        <v>42369</v>
      </c>
      <c r="O469" s="13">
        <v>42621</v>
      </c>
      <c r="P469" s="22">
        <v>41390</v>
      </c>
      <c r="Q469" s="52">
        <v>13133.26</v>
      </c>
      <c r="R469" s="25" t="str">
        <f>(Q469/Z469)</f>
        <v>0</v>
      </c>
      <c r="S469" s="52">
        <v>8755.73</v>
      </c>
      <c r="T469" s="52">
        <v>0</v>
      </c>
      <c r="U469" s="52">
        <v>4377.9</v>
      </c>
      <c r="V469" s="52">
        <v>0</v>
      </c>
      <c r="W469" s="52">
        <v>0</v>
      </c>
      <c r="X469" s="52" t="str">
        <f>SUM(Q469,S469,T469,U469,V469,W469)</f>
        <v>0</v>
      </c>
      <c r="Y469" s="52">
        <v>26267.18</v>
      </c>
      <c r="Z469" s="52">
        <v>52533.96</v>
      </c>
      <c r="AA469" s="7" t="s">
        <v>2969</v>
      </c>
      <c r="AB469" s="8"/>
    </row>
    <row r="470" spans="1:28" customHeight="1" ht="105">
      <c r="A470" s="7" t="s">
        <v>30</v>
      </c>
      <c r="B470" s="19" t="s">
        <v>40</v>
      </c>
      <c r="C470" s="20" t="s">
        <v>2970</v>
      </c>
      <c r="D470" s="30" t="s">
        <v>2971</v>
      </c>
      <c r="E470" s="20" t="s">
        <v>1027</v>
      </c>
      <c r="F470" s="21" t="s">
        <v>43</v>
      </c>
      <c r="G470" s="8" t="s">
        <v>34</v>
      </c>
      <c r="H470" s="19" t="s">
        <v>22</v>
      </c>
      <c r="I470" s="7" t="s">
        <v>1028</v>
      </c>
      <c r="J470" s="19" t="s">
        <v>497</v>
      </c>
      <c r="K470" s="9" t="s">
        <v>1029</v>
      </c>
      <c r="L470" s="7"/>
      <c r="M470" s="22">
        <v>41275</v>
      </c>
      <c r="N470" s="22">
        <v>42248</v>
      </c>
      <c r="O470" s="13">
        <v>42621</v>
      </c>
      <c r="P470" s="22">
        <v>41416</v>
      </c>
      <c r="Q470" s="52">
        <v>101145</v>
      </c>
      <c r="R470" s="25" t="str">
        <f>(Q470/Z470)</f>
        <v>0</v>
      </c>
      <c r="S470" s="52">
        <v>67430</v>
      </c>
      <c r="T470" s="52">
        <v>0</v>
      </c>
      <c r="U470" s="52">
        <v>33716</v>
      </c>
      <c r="V470" s="52">
        <v>0</v>
      </c>
      <c r="W470" s="52">
        <v>0</v>
      </c>
      <c r="X470" s="52" t="str">
        <f>SUM(Q470,S470,T470,U470,V470,W470)</f>
        <v>0</v>
      </c>
      <c r="Y470" s="52">
        <v>906130.45</v>
      </c>
      <c r="Z470" s="52">
        <v>1108421.45</v>
      </c>
      <c r="AA470" s="46" t="s">
        <v>2972</v>
      </c>
      <c r="AB470" s="8"/>
    </row>
    <row r="471" spans="1:28" customHeight="1" ht="75">
      <c r="A471" s="18" t="s">
        <v>30</v>
      </c>
      <c r="B471" s="19" t="s">
        <v>112</v>
      </c>
      <c r="C471" s="20" t="s">
        <v>2973</v>
      </c>
      <c r="D471" s="30" t="s">
        <v>2973</v>
      </c>
      <c r="E471" s="20" t="s">
        <v>2974</v>
      </c>
      <c r="F471" s="21" t="s">
        <v>43</v>
      </c>
      <c r="G471" s="7" t="s">
        <v>34</v>
      </c>
      <c r="H471" s="19" t="s">
        <v>23</v>
      </c>
      <c r="I471" s="7" t="s">
        <v>2975</v>
      </c>
      <c r="J471" s="19" t="s">
        <v>45</v>
      </c>
      <c r="K471" s="9" t="s">
        <v>2976</v>
      </c>
      <c r="L471" s="7"/>
      <c r="M471" s="22">
        <v>39814</v>
      </c>
      <c r="N471" s="22">
        <v>41820</v>
      </c>
      <c r="O471" s="13">
        <v>42621</v>
      </c>
      <c r="P471" s="22">
        <v>41435</v>
      </c>
      <c r="Q471" s="52">
        <v>3159124.62</v>
      </c>
      <c r="R471" s="25" t="str">
        <f>(Q471/Z471)</f>
        <v>0</v>
      </c>
      <c r="S471" s="26">
        <v>0</v>
      </c>
      <c r="T471" s="26">
        <v>0</v>
      </c>
      <c r="U471" s="26">
        <v>0</v>
      </c>
      <c r="V471" s="26">
        <v>0</v>
      </c>
      <c r="W471" s="52">
        <v>6331534.04</v>
      </c>
      <c r="X471" s="52" t="str">
        <f>SUM(Q471,S471,T471,U471,V471,W471)</f>
        <v>0</v>
      </c>
      <c r="Y471" s="52">
        <v>0</v>
      </c>
      <c r="Z471" s="52">
        <v>7327779.65</v>
      </c>
      <c r="AA471" s="7" t="s">
        <v>2977</v>
      </c>
      <c r="AB471" s="8"/>
    </row>
    <row r="472" spans="1:28" customHeight="1" ht="75">
      <c r="A472" s="7" t="s">
        <v>30</v>
      </c>
      <c r="B472" s="19" t="s">
        <v>40</v>
      </c>
      <c r="C472" s="20" t="s">
        <v>2978</v>
      </c>
      <c r="D472" s="30" t="s">
        <v>2979</v>
      </c>
      <c r="E472" s="20" t="s">
        <v>2980</v>
      </c>
      <c r="F472" s="21" t="s">
        <v>43</v>
      </c>
      <c r="G472" s="8" t="s">
        <v>34</v>
      </c>
      <c r="H472" s="19" t="s">
        <v>21</v>
      </c>
      <c r="I472" s="7" t="s">
        <v>2981</v>
      </c>
      <c r="J472" s="19" t="s">
        <v>1320</v>
      </c>
      <c r="K472" s="9" t="s">
        <v>2982</v>
      </c>
      <c r="L472" s="7"/>
      <c r="M472" s="22">
        <v>41325</v>
      </c>
      <c r="N472" s="22">
        <v>42004</v>
      </c>
      <c r="O472" s="13">
        <v>42621</v>
      </c>
      <c r="P472" s="22">
        <v>41380</v>
      </c>
      <c r="Q472" s="26">
        <v>0</v>
      </c>
      <c r="R472" s="25" t="str">
        <f>(Q472/Z472)</f>
        <v>0</v>
      </c>
      <c r="S472" s="26">
        <v>0</v>
      </c>
      <c r="T472" s="26">
        <v>0</v>
      </c>
      <c r="U472" s="26">
        <v>0</v>
      </c>
      <c r="V472" s="26">
        <v>0</v>
      </c>
      <c r="W472" s="26">
        <v>0</v>
      </c>
      <c r="X472" s="26" t="str">
        <f>SUM(Q472,S472,T472,U472,V472,W472)</f>
        <v>0</v>
      </c>
      <c r="Y472" s="26">
        <v>0</v>
      </c>
      <c r="Z472" s="26">
        <v>0</v>
      </c>
      <c r="AA472" s="7" t="s">
        <v>2983</v>
      </c>
      <c r="AB472" s="8"/>
    </row>
    <row r="473" spans="1:28" customHeight="1" ht="90">
      <c r="A473" s="18" t="s">
        <v>30</v>
      </c>
      <c r="B473" s="19" t="s">
        <v>40</v>
      </c>
      <c r="C473" s="20" t="s">
        <v>2984</v>
      </c>
      <c r="D473" s="30" t="s">
        <v>2985</v>
      </c>
      <c r="E473" s="20" t="s">
        <v>2986</v>
      </c>
      <c r="F473" s="21" t="s">
        <v>43</v>
      </c>
      <c r="G473" s="7" t="s">
        <v>34</v>
      </c>
      <c r="H473" s="19" t="s">
        <v>23</v>
      </c>
      <c r="I473" s="7" t="s">
        <v>2987</v>
      </c>
      <c r="J473" s="19" t="s">
        <v>2689</v>
      </c>
      <c r="K473" s="9" t="s">
        <v>2988</v>
      </c>
      <c r="L473" s="7"/>
      <c r="M473" s="22">
        <v>40544</v>
      </c>
      <c r="N473" s="22">
        <v>41912</v>
      </c>
      <c r="O473" s="13">
        <v>42621</v>
      </c>
      <c r="P473" s="22">
        <v>41617</v>
      </c>
      <c r="Q473" s="53">
        <v>196027.97</v>
      </c>
      <c r="R473" s="25" t="str">
        <f>(Q473/Z473)</f>
        <v>0</v>
      </c>
      <c r="S473" s="52">
        <v>306719.12</v>
      </c>
      <c r="T473" s="52">
        <v>0</v>
      </c>
      <c r="U473" s="52">
        <v>0</v>
      </c>
      <c r="V473" s="52">
        <v>0</v>
      </c>
      <c r="W473" s="52">
        <v>0</v>
      </c>
      <c r="X473" s="52" t="str">
        <f>SUM(Q473,S473,T473,U473,V473,W473)</f>
        <v>0</v>
      </c>
      <c r="Y473" s="52">
        <v>1216957.6</v>
      </c>
      <c r="Z473" s="52">
        <v>1719704.75</v>
      </c>
      <c r="AA473" s="7" t="s">
        <v>2989</v>
      </c>
      <c r="AB473" s="8"/>
    </row>
    <row r="474" spans="1:28" customHeight="1" ht="105">
      <c r="A474" s="7" t="s">
        <v>30</v>
      </c>
      <c r="B474" s="19" t="s">
        <v>40</v>
      </c>
      <c r="C474" s="20" t="s">
        <v>2990</v>
      </c>
      <c r="D474" s="30" t="s">
        <v>2991</v>
      </c>
      <c r="E474" s="20" t="s">
        <v>2992</v>
      </c>
      <c r="F474" s="21" t="s">
        <v>43</v>
      </c>
      <c r="G474" s="8" t="s">
        <v>34</v>
      </c>
      <c r="H474" s="19" t="s">
        <v>21</v>
      </c>
      <c r="I474" s="31" t="s">
        <v>2993</v>
      </c>
      <c r="J474" s="19" t="s">
        <v>899</v>
      </c>
      <c r="K474" s="9" t="s">
        <v>2994</v>
      </c>
      <c r="L474" s="7"/>
      <c r="M474" s="22">
        <v>40544</v>
      </c>
      <c r="N474" s="22">
        <v>41912</v>
      </c>
      <c r="O474" s="13">
        <v>42621</v>
      </c>
      <c r="P474" s="22">
        <v>41617</v>
      </c>
      <c r="Q474" s="26">
        <v>0</v>
      </c>
      <c r="R474" s="25" t="str">
        <f>(Q474/Z474)</f>
        <v>0</v>
      </c>
      <c r="S474" s="54">
        <v>101788.15</v>
      </c>
      <c r="T474" s="26">
        <v>0</v>
      </c>
      <c r="U474" s="26">
        <v>0</v>
      </c>
      <c r="V474" s="26">
        <v>0</v>
      </c>
      <c r="W474" s="26">
        <v>0</v>
      </c>
      <c r="X474" s="26" t="str">
        <f>SUM(Q474,S474,T474,U474,V474,W474)</f>
        <v>0</v>
      </c>
      <c r="Y474" s="26">
        <v>0</v>
      </c>
      <c r="Z474" s="54">
        <v>0</v>
      </c>
      <c r="AA474" s="7" t="s">
        <v>2995</v>
      </c>
      <c r="AB474" s="8"/>
    </row>
    <row r="475" spans="1:28" customHeight="1" ht="75">
      <c r="A475" s="18" t="s">
        <v>30</v>
      </c>
      <c r="B475" s="19" t="s">
        <v>40</v>
      </c>
      <c r="C475" s="20" t="s">
        <v>2996</v>
      </c>
      <c r="D475" s="30" t="s">
        <v>2997</v>
      </c>
      <c r="E475" s="20" t="s">
        <v>2998</v>
      </c>
      <c r="F475" s="21" t="s">
        <v>43</v>
      </c>
      <c r="G475" s="7" t="s">
        <v>34</v>
      </c>
      <c r="H475" s="19" t="s">
        <v>21</v>
      </c>
      <c r="I475" s="7" t="s">
        <v>2999</v>
      </c>
      <c r="J475" s="19" t="s">
        <v>148</v>
      </c>
      <c r="K475" s="9" t="s">
        <v>3000</v>
      </c>
      <c r="L475" s="7"/>
      <c r="M475" s="22">
        <v>41275</v>
      </c>
      <c r="N475" s="22">
        <v>41790</v>
      </c>
      <c r="O475" s="13">
        <v>42621</v>
      </c>
      <c r="P475" s="22"/>
      <c r="Q475" s="52">
        <v>28715.97</v>
      </c>
      <c r="R475" s="25" t="str">
        <f>(Q475/Z475)</f>
        <v>0</v>
      </c>
      <c r="S475" s="52">
        <v>68953.11</v>
      </c>
      <c r="T475" s="52">
        <v>0</v>
      </c>
      <c r="U475" s="52">
        <v>0</v>
      </c>
      <c r="V475" s="52">
        <v>0</v>
      </c>
      <c r="W475" s="52">
        <v>0</v>
      </c>
      <c r="X475" s="52" t="str">
        <f>SUM(Q475,S475,T475,U475,V475,W475)</f>
        <v>0</v>
      </c>
      <c r="Y475" s="52">
        <v>250403.25</v>
      </c>
      <c r="Z475" s="52">
        <v>348072.32</v>
      </c>
      <c r="AA475" s="7" t="s">
        <v>3001</v>
      </c>
      <c r="AB475" s="8"/>
    </row>
    <row r="476" spans="1:28" customHeight="1" ht="105">
      <c r="A476" s="7" t="s">
        <v>30</v>
      </c>
      <c r="B476" s="19" t="s">
        <v>40</v>
      </c>
      <c r="C476" s="30" t="s">
        <v>3002</v>
      </c>
      <c r="D476" s="30" t="s">
        <v>3003</v>
      </c>
      <c r="E476" s="20" t="s">
        <v>2504</v>
      </c>
      <c r="F476" s="21" t="s">
        <v>43</v>
      </c>
      <c r="G476" s="8" t="s">
        <v>34</v>
      </c>
      <c r="H476" s="19" t="s">
        <v>22</v>
      </c>
      <c r="I476" s="7" t="s">
        <v>2505</v>
      </c>
      <c r="J476" s="19" t="s">
        <v>2506</v>
      </c>
      <c r="K476" s="9" t="s">
        <v>2507</v>
      </c>
      <c r="L476" s="7"/>
      <c r="M476" s="22">
        <v>41640</v>
      </c>
      <c r="N476" s="22">
        <v>42369</v>
      </c>
      <c r="O476" s="13">
        <v>42621</v>
      </c>
      <c r="P476" s="22">
        <v>41604</v>
      </c>
      <c r="Q476" s="26">
        <v>0</v>
      </c>
      <c r="R476" s="25" t="str">
        <f>(Q476/Z476)</f>
        <v>0</v>
      </c>
      <c r="S476" s="26">
        <v>0</v>
      </c>
      <c r="T476" s="26">
        <v>0</v>
      </c>
      <c r="U476" s="26">
        <v>0</v>
      </c>
      <c r="V476" s="26">
        <v>0</v>
      </c>
      <c r="W476" s="26">
        <v>0</v>
      </c>
      <c r="X476" s="26" t="str">
        <f>SUM(Q476,S476,T476,U476,V476,W476)</f>
        <v>0</v>
      </c>
      <c r="Y476" s="26">
        <v>0</v>
      </c>
      <c r="Z476" s="26">
        <v>0</v>
      </c>
      <c r="AA476" s="7" t="s">
        <v>3004</v>
      </c>
      <c r="AB476" s="8"/>
    </row>
    <row r="477" spans="1:28" customHeight="1" ht="105">
      <c r="A477" s="18" t="s">
        <v>30</v>
      </c>
      <c r="B477" s="19" t="s">
        <v>40</v>
      </c>
      <c r="C477" s="20" t="s">
        <v>3005</v>
      </c>
      <c r="D477" s="30" t="s">
        <v>3006</v>
      </c>
      <c r="E477" s="20" t="s">
        <v>3007</v>
      </c>
      <c r="F477" s="21" t="s">
        <v>43</v>
      </c>
      <c r="G477" s="7" t="s">
        <v>34</v>
      </c>
      <c r="H477" s="19" t="s">
        <v>21</v>
      </c>
      <c r="I477" s="7" t="s">
        <v>457</v>
      </c>
      <c r="J477" s="19" t="s">
        <v>148</v>
      </c>
      <c r="K477" s="9" t="s">
        <v>3008</v>
      </c>
      <c r="L477" s="7"/>
      <c r="M477" s="22">
        <v>40969</v>
      </c>
      <c r="N477" s="22">
        <v>42004</v>
      </c>
      <c r="O477" s="13">
        <v>42621</v>
      </c>
      <c r="P477" s="22">
        <v>41681</v>
      </c>
      <c r="Q477" s="56">
        <v>197343.98</v>
      </c>
      <c r="R477" s="48" t="str">
        <f>(Q477/Z477)</f>
        <v>0</v>
      </c>
      <c r="S477" s="56">
        <v>368362.34</v>
      </c>
      <c r="T477" s="56">
        <v>0</v>
      </c>
      <c r="U477" s="56">
        <v>0</v>
      </c>
      <c r="V477" s="56">
        <v>0</v>
      </c>
      <c r="W477" s="56">
        <v>0</v>
      </c>
      <c r="X477" s="56" t="str">
        <f>SUM(Q477,S477,T477,U477,V477,W477)</f>
        <v>0</v>
      </c>
      <c r="Y477" s="57">
        <v>1403401.91</v>
      </c>
      <c r="Z477" s="56">
        <v>1969108.13</v>
      </c>
      <c r="AA477" s="7" t="s">
        <v>3009</v>
      </c>
      <c r="AB477" s="8"/>
    </row>
    <row r="478" spans="1:28" customHeight="1" ht="135">
      <c r="A478" s="7" t="s">
        <v>30</v>
      </c>
      <c r="B478" s="19" t="s">
        <v>40</v>
      </c>
      <c r="C478" s="20" t="s">
        <v>3010</v>
      </c>
      <c r="D478" s="30" t="s">
        <v>3011</v>
      </c>
      <c r="E478" s="20" t="s">
        <v>2041</v>
      </c>
      <c r="F478" s="21" t="s">
        <v>43</v>
      </c>
      <c r="G478" s="8" t="s">
        <v>34</v>
      </c>
      <c r="H478" s="19" t="s">
        <v>21</v>
      </c>
      <c r="I478" s="7" t="s">
        <v>2042</v>
      </c>
      <c r="J478" s="19" t="s">
        <v>2043</v>
      </c>
      <c r="K478" s="9" t="s">
        <v>2044</v>
      </c>
      <c r="L478" s="7"/>
      <c r="M478" s="22">
        <v>41426</v>
      </c>
      <c r="N478" s="22">
        <v>41790</v>
      </c>
      <c r="O478" s="13">
        <v>42621</v>
      </c>
      <c r="P478" s="22">
        <v>41576</v>
      </c>
      <c r="Q478" s="26">
        <v>0</v>
      </c>
      <c r="R478" s="25" t="str">
        <f>(Q478/Z478)</f>
        <v>0</v>
      </c>
      <c r="S478" s="26">
        <v>0</v>
      </c>
      <c r="T478" s="26">
        <v>0</v>
      </c>
      <c r="U478" s="26">
        <v>0</v>
      </c>
      <c r="V478" s="26">
        <v>0</v>
      </c>
      <c r="W478" s="26">
        <v>0</v>
      </c>
      <c r="X478" s="26" t="str">
        <f>SUM(Q478,S478,T478,U478,V478,W478)</f>
        <v>0</v>
      </c>
      <c r="Y478" s="26">
        <v>0</v>
      </c>
      <c r="Z478" s="26">
        <v>0</v>
      </c>
      <c r="AA478" s="7" t="s">
        <v>3012</v>
      </c>
      <c r="AB478" s="8"/>
    </row>
    <row r="479" spans="1:28" customHeight="1" ht="105">
      <c r="A479" s="18" t="s">
        <v>30</v>
      </c>
      <c r="B479" s="19" t="s">
        <v>40</v>
      </c>
      <c r="C479" s="20" t="s">
        <v>3013</v>
      </c>
      <c r="D479" s="20" t="s">
        <v>3013</v>
      </c>
      <c r="E479" s="20" t="s">
        <v>3014</v>
      </c>
      <c r="F479" s="21" t="s">
        <v>43</v>
      </c>
      <c r="G479" s="7" t="s">
        <v>34</v>
      </c>
      <c r="H479" s="19" t="s">
        <v>22</v>
      </c>
      <c r="I479" s="7" t="s">
        <v>3015</v>
      </c>
      <c r="J479" s="19" t="s">
        <v>3016</v>
      </c>
      <c r="K479" s="9" t="s">
        <v>3017</v>
      </c>
      <c r="L479" s="60"/>
      <c r="M479" s="22">
        <v>41395</v>
      </c>
      <c r="N479" s="22">
        <v>42277</v>
      </c>
      <c r="O479" s="13">
        <v>42621</v>
      </c>
      <c r="P479" s="22">
        <v>41681</v>
      </c>
      <c r="Q479" s="52">
        <v>47115.44</v>
      </c>
      <c r="R479" s="25" t="str">
        <f>(Q479/Z479)</f>
        <v>0</v>
      </c>
      <c r="S479" s="52">
        <v>78211.55</v>
      </c>
      <c r="T479" s="52">
        <v>0</v>
      </c>
      <c r="U479" s="52">
        <v>0</v>
      </c>
      <c r="V479" s="52">
        <v>0</v>
      </c>
      <c r="W479" s="52">
        <v>181747.67</v>
      </c>
      <c r="X479" s="52" t="str">
        <f>SUM(Q479,S479,T479,U479,V479,W479)</f>
        <v>0</v>
      </c>
      <c r="Y479" s="52">
        <v>116952.72</v>
      </c>
      <c r="Z479" s="52">
        <v>424027.32</v>
      </c>
      <c r="AA479" s="7" t="s">
        <v>3018</v>
      </c>
      <c r="AB479" s="8"/>
    </row>
    <row r="480" spans="1:28" customHeight="1" ht="105">
      <c r="A480" s="7" t="s">
        <v>30</v>
      </c>
      <c r="B480" s="19" t="s">
        <v>40</v>
      </c>
      <c r="C480" s="20" t="s">
        <v>3019</v>
      </c>
      <c r="D480" s="20" t="s">
        <v>3019</v>
      </c>
      <c r="E480" s="20" t="s">
        <v>3020</v>
      </c>
      <c r="F480" s="21" t="s">
        <v>43</v>
      </c>
      <c r="G480" s="8" t="s">
        <v>34</v>
      </c>
      <c r="H480" s="19" t="s">
        <v>23</v>
      </c>
      <c r="I480" s="7" t="s">
        <v>3021</v>
      </c>
      <c r="J480" s="19" t="s">
        <v>45</v>
      </c>
      <c r="K480" s="9" t="s">
        <v>3022</v>
      </c>
      <c r="L480" s="7"/>
      <c r="M480" s="22">
        <v>41456</v>
      </c>
      <c r="N480" s="22">
        <v>41820</v>
      </c>
      <c r="O480" s="13">
        <v>42621</v>
      </c>
      <c r="P480" s="22">
        <v>41666</v>
      </c>
      <c r="Q480" s="52">
        <v>4186.52</v>
      </c>
      <c r="R480" s="25" t="str">
        <f>(Q480/Z480)</f>
        <v>0</v>
      </c>
      <c r="S480" s="52">
        <v>7752.81</v>
      </c>
      <c r="T480" s="52">
        <v>0</v>
      </c>
      <c r="U480" s="52">
        <v>0</v>
      </c>
      <c r="V480" s="52">
        <v>17056.18</v>
      </c>
      <c r="W480" s="52">
        <v>0</v>
      </c>
      <c r="X480" s="52" t="str">
        <f>SUM(Q480,S480,T480,U480,V480,W480)</f>
        <v>0</v>
      </c>
      <c r="Y480" s="52">
        <v>12404.49</v>
      </c>
      <c r="Z480" s="52">
        <v>106397.73</v>
      </c>
      <c r="AA480" s="7" t="s">
        <v>3023</v>
      </c>
      <c r="AB480" s="8"/>
    </row>
    <row r="481" spans="1:28" customHeight="1" ht="135">
      <c r="A481" s="18" t="s">
        <v>30</v>
      </c>
      <c r="B481" s="19" t="s">
        <v>40</v>
      </c>
      <c r="C481" s="30" t="s">
        <v>3024</v>
      </c>
      <c r="D481" s="30" t="s">
        <v>3025</v>
      </c>
      <c r="E481" s="20" t="s">
        <v>3026</v>
      </c>
      <c r="F481" s="21" t="s">
        <v>43</v>
      </c>
      <c r="G481" s="7" t="s">
        <v>34</v>
      </c>
      <c r="H481" s="19" t="s">
        <v>21</v>
      </c>
      <c r="I481" s="7" t="s">
        <v>3027</v>
      </c>
      <c r="J481" s="19" t="s">
        <v>3028</v>
      </c>
      <c r="K481" s="9" t="s">
        <v>3029</v>
      </c>
      <c r="L481" s="7"/>
      <c r="M481" s="22">
        <v>40544</v>
      </c>
      <c r="N481" s="22">
        <v>42064</v>
      </c>
      <c r="O481" s="13">
        <v>42621</v>
      </c>
      <c r="P481" s="22">
        <v>41628</v>
      </c>
      <c r="Q481" s="52">
        <v>175505.3</v>
      </c>
      <c r="R481" s="25" t="str">
        <f>(Q481/Z481)</f>
        <v>0</v>
      </c>
      <c r="S481" s="52">
        <v>398646.17</v>
      </c>
      <c r="T481" s="52">
        <v>0</v>
      </c>
      <c r="U481" s="52">
        <v>0</v>
      </c>
      <c r="V481" s="52">
        <v>0</v>
      </c>
      <c r="W481" s="52">
        <v>213651.33</v>
      </c>
      <c r="X481" s="52" t="str">
        <f>SUM(Q481,S481,T481,U481,V481,W481)</f>
        <v>0</v>
      </c>
      <c r="Y481" s="52">
        <v>1126040.33</v>
      </c>
      <c r="Z481" s="52">
        <v>1913843.06</v>
      </c>
      <c r="AA481" s="7" t="s">
        <v>3030</v>
      </c>
      <c r="AB481" s="8"/>
    </row>
    <row r="482" spans="1:28" customHeight="1" ht="75">
      <c r="A482" s="7" t="s">
        <v>30</v>
      </c>
      <c r="B482" s="19" t="s">
        <v>40</v>
      </c>
      <c r="C482" s="20" t="s">
        <v>3031</v>
      </c>
      <c r="D482" s="30" t="s">
        <v>3032</v>
      </c>
      <c r="E482" s="20" t="s">
        <v>2079</v>
      </c>
      <c r="F482" s="21" t="s">
        <v>43</v>
      </c>
      <c r="G482" s="8" t="s">
        <v>34</v>
      </c>
      <c r="H482" s="19" t="s">
        <v>22</v>
      </c>
      <c r="I482" s="7" t="s">
        <v>2080</v>
      </c>
      <c r="J482" s="19" t="s">
        <v>2081</v>
      </c>
      <c r="K482" s="9" t="s">
        <v>2082</v>
      </c>
      <c r="L482" s="7"/>
      <c r="M482" s="22">
        <v>41426</v>
      </c>
      <c r="N482" s="22">
        <v>42156</v>
      </c>
      <c r="O482" s="13">
        <v>42621</v>
      </c>
      <c r="P482" s="22">
        <v>41614</v>
      </c>
      <c r="Q482" s="26">
        <v>0</v>
      </c>
      <c r="R482" s="25" t="str">
        <f>(Q482/Z482)</f>
        <v>0</v>
      </c>
      <c r="S482" s="54">
        <v>56769.16</v>
      </c>
      <c r="T482" s="26">
        <v>0</v>
      </c>
      <c r="U482" s="54">
        <v>44983.53</v>
      </c>
      <c r="V482" s="26">
        <v>0</v>
      </c>
      <c r="W482" s="26">
        <v>0</v>
      </c>
      <c r="X482" s="26" t="str">
        <f>SUM(Q482,S482,T482,U482,V482,W482)</f>
        <v>0</v>
      </c>
      <c r="Y482" s="26">
        <v>0</v>
      </c>
      <c r="Z482" s="54">
        <v>0</v>
      </c>
      <c r="AA482" s="7" t="s">
        <v>3033</v>
      </c>
      <c r="AB482" s="8"/>
    </row>
    <row r="483" spans="1:28" customHeight="1" ht="90">
      <c r="A483" s="18" t="s">
        <v>30</v>
      </c>
      <c r="B483" s="19" t="s">
        <v>40</v>
      </c>
      <c r="C483" s="20" t="s">
        <v>3034</v>
      </c>
      <c r="D483" s="30" t="s">
        <v>3034</v>
      </c>
      <c r="E483" s="20" t="s">
        <v>3035</v>
      </c>
      <c r="F483" s="21" t="s">
        <v>43</v>
      </c>
      <c r="G483" s="7" t="s">
        <v>34</v>
      </c>
      <c r="H483" s="19" t="s">
        <v>23</v>
      </c>
      <c r="I483" s="7" t="s">
        <v>3036</v>
      </c>
      <c r="J483" s="19" t="s">
        <v>76</v>
      </c>
      <c r="K483" s="9" t="s">
        <v>3037</v>
      </c>
      <c r="L483" s="7"/>
      <c r="M483" s="22">
        <v>39448</v>
      </c>
      <c r="N483" s="22">
        <v>42185</v>
      </c>
      <c r="O483" s="13">
        <v>42621</v>
      </c>
      <c r="P483" s="22">
        <v>41603</v>
      </c>
      <c r="Q483" s="52">
        <v>250147.34</v>
      </c>
      <c r="R483" s="25" t="str">
        <f>(Q483/Z483)</f>
        <v>0</v>
      </c>
      <c r="S483" s="52">
        <v>465863.17</v>
      </c>
      <c r="T483" s="52">
        <v>0</v>
      </c>
      <c r="U483" s="52">
        <v>0</v>
      </c>
      <c r="V483" s="52">
        <v>267353.46</v>
      </c>
      <c r="W483" s="52">
        <v>1402692.86</v>
      </c>
      <c r="X483" s="52" t="str">
        <f>SUM(Q483,S483,T483,U483,V483,W483)</f>
        <v>0</v>
      </c>
      <c r="Y483" s="52">
        <v>1244871.96</v>
      </c>
      <c r="Z483" s="52">
        <v>2469002.99</v>
      </c>
      <c r="AA483" s="7" t="s">
        <v>3038</v>
      </c>
      <c r="AB483" s="8"/>
    </row>
    <row r="484" spans="1:28" customHeight="1" ht="90">
      <c r="A484" s="7" t="s">
        <v>30</v>
      </c>
      <c r="B484" s="19" t="s">
        <v>40</v>
      </c>
      <c r="C484" s="20" t="s">
        <v>3039</v>
      </c>
      <c r="D484" s="30" t="s">
        <v>3040</v>
      </c>
      <c r="E484" s="20" t="s">
        <v>3041</v>
      </c>
      <c r="F484" s="21" t="s">
        <v>43</v>
      </c>
      <c r="G484" s="8" t="s">
        <v>34</v>
      </c>
      <c r="H484" s="19" t="s">
        <v>21</v>
      </c>
      <c r="I484" s="7" t="s">
        <v>3042</v>
      </c>
      <c r="J484" s="19" t="s">
        <v>148</v>
      </c>
      <c r="K484" s="9" t="s">
        <v>3043</v>
      </c>
      <c r="L484" s="7"/>
      <c r="M484" s="22">
        <v>41883</v>
      </c>
      <c r="N484" s="22">
        <v>42369</v>
      </c>
      <c r="O484" s="13">
        <v>42621</v>
      </c>
      <c r="P484" s="22">
        <v>41947</v>
      </c>
      <c r="Q484" s="52">
        <v>112699.72</v>
      </c>
      <c r="R484" s="25" t="str">
        <f>(Q484/Z484)</f>
        <v>0</v>
      </c>
      <c r="S484" s="52">
        <v>75133.44</v>
      </c>
      <c r="T484" s="52">
        <v>0</v>
      </c>
      <c r="U484" s="52">
        <v>0</v>
      </c>
      <c r="V484" s="52">
        <v>0</v>
      </c>
      <c r="W484" s="52">
        <v>0</v>
      </c>
      <c r="X484" s="52" t="str">
        <f>SUM(Q484,S484,T484,U484,V484,W484)</f>
        <v>0</v>
      </c>
      <c r="Y484" s="52">
        <v>348835.08</v>
      </c>
      <c r="Z484" s="52">
        <v>536668.18</v>
      </c>
      <c r="AA484" s="7" t="s">
        <v>3044</v>
      </c>
      <c r="AB484" s="8"/>
    </row>
    <row r="485" spans="1:28" customHeight="1" ht="90">
      <c r="A485" s="18" t="s">
        <v>30</v>
      </c>
      <c r="B485" s="19" t="s">
        <v>40</v>
      </c>
      <c r="C485" s="20" t="s">
        <v>3045</v>
      </c>
      <c r="D485" s="30" t="s">
        <v>3046</v>
      </c>
      <c r="E485" s="20" t="s">
        <v>2954</v>
      </c>
      <c r="F485" s="21" t="s">
        <v>43</v>
      </c>
      <c r="G485" s="7" t="s">
        <v>34</v>
      </c>
      <c r="H485" s="19" t="s">
        <v>22</v>
      </c>
      <c r="I485" s="7" t="s">
        <v>2955</v>
      </c>
      <c r="J485" s="19" t="s">
        <v>215</v>
      </c>
      <c r="K485" s="9" t="s">
        <v>2956</v>
      </c>
      <c r="L485" s="7"/>
      <c r="M485" s="22">
        <v>41883</v>
      </c>
      <c r="N485" s="22">
        <v>42338</v>
      </c>
      <c r="O485" s="13">
        <v>42621</v>
      </c>
      <c r="P485" s="22">
        <v>41983</v>
      </c>
      <c r="Q485" s="53">
        <v>89325</v>
      </c>
      <c r="R485" s="25" t="str">
        <f>(Q485/Z485)</f>
        <v>0</v>
      </c>
      <c r="S485" s="52">
        <v>59551</v>
      </c>
      <c r="T485" s="52">
        <v>0</v>
      </c>
      <c r="U485" s="52">
        <v>0</v>
      </c>
      <c r="V485" s="52">
        <v>0</v>
      </c>
      <c r="W485" s="52">
        <v>0</v>
      </c>
      <c r="X485" s="52" t="str">
        <f>SUM(Q485,S485,T485,U485,V485,W485)</f>
        <v>0</v>
      </c>
      <c r="Y485" s="52">
        <v>475937.84</v>
      </c>
      <c r="Z485" s="52">
        <v>624813.84</v>
      </c>
      <c r="AA485" s="7" t="s">
        <v>3047</v>
      </c>
      <c r="AB485" s="8"/>
    </row>
    <row r="486" spans="1:28" customHeight="1" ht="75">
      <c r="A486" s="7" t="s">
        <v>30</v>
      </c>
      <c r="B486" s="19" t="s">
        <v>40</v>
      </c>
      <c r="C486" s="20" t="s">
        <v>3048</v>
      </c>
      <c r="D486" s="30" t="s">
        <v>3048</v>
      </c>
      <c r="E486" s="20" t="s">
        <v>1170</v>
      </c>
      <c r="F486" s="21" t="s">
        <v>43</v>
      </c>
      <c r="G486" s="8" t="s">
        <v>34</v>
      </c>
      <c r="H486" s="19" t="s">
        <v>23</v>
      </c>
      <c r="I486" s="7" t="s">
        <v>1171</v>
      </c>
      <c r="J486" s="19" t="s">
        <v>45</v>
      </c>
      <c r="K486" s="9" t="s">
        <v>2901</v>
      </c>
      <c r="L486" s="7"/>
      <c r="M486" s="22">
        <v>41640</v>
      </c>
      <c r="N486" s="22">
        <v>42369</v>
      </c>
      <c r="O486" s="13">
        <v>42621</v>
      </c>
      <c r="P486" s="22">
        <v>41947</v>
      </c>
      <c r="Q486" s="52">
        <v>83128</v>
      </c>
      <c r="R486" s="25" t="str">
        <f>(Q486/Z486)</f>
        <v>0</v>
      </c>
      <c r="S486" s="52">
        <v>55419</v>
      </c>
      <c r="T486" s="52">
        <v>0</v>
      </c>
      <c r="U486" s="52">
        <v>0</v>
      </c>
      <c r="V486" s="52">
        <v>0</v>
      </c>
      <c r="W486" s="52">
        <v>0</v>
      </c>
      <c r="X486" s="52" t="str">
        <f>SUM(Q486,S486,T486,U486,V486,W486)</f>
        <v>0</v>
      </c>
      <c r="Y486" s="52">
        <v>274804.72</v>
      </c>
      <c r="Z486" s="52">
        <v>413351.72</v>
      </c>
      <c r="AA486" s="7" t="s">
        <v>3049</v>
      </c>
      <c r="AB486" s="8"/>
    </row>
    <row r="487" spans="1:28" customHeight="1" ht="60">
      <c r="A487" s="18" t="s">
        <v>30</v>
      </c>
      <c r="B487" s="19" t="s">
        <v>40</v>
      </c>
      <c r="C487" s="20" t="s">
        <v>3050</v>
      </c>
      <c r="D487" s="30" t="s">
        <v>3050</v>
      </c>
      <c r="E487" s="20" t="s">
        <v>1175</v>
      </c>
      <c r="F487" s="21" t="s">
        <v>43</v>
      </c>
      <c r="G487" s="7" t="s">
        <v>34</v>
      </c>
      <c r="H487" s="19" t="s">
        <v>23</v>
      </c>
      <c r="I487" s="7" t="s">
        <v>1176</v>
      </c>
      <c r="J487" s="19" t="s">
        <v>1177</v>
      </c>
      <c r="K487" s="9" t="s">
        <v>1178</v>
      </c>
      <c r="L487" s="7"/>
      <c r="M487" s="22">
        <v>42005</v>
      </c>
      <c r="N487" s="22">
        <v>42369</v>
      </c>
      <c r="O487" s="13">
        <v>42621</v>
      </c>
      <c r="P487" s="22">
        <v>41983</v>
      </c>
      <c r="Q487" s="52">
        <v>37228.16</v>
      </c>
      <c r="R487" s="25" t="str">
        <f>(Q487/Z487)</f>
        <v>0</v>
      </c>
      <c r="S487" s="52">
        <v>24819.03</v>
      </c>
      <c r="T487" s="52">
        <v>0</v>
      </c>
      <c r="U487" s="52">
        <v>0</v>
      </c>
      <c r="V487" s="52">
        <v>0</v>
      </c>
      <c r="W487" s="52">
        <v>0</v>
      </c>
      <c r="X487" s="52" t="str">
        <f>SUM(Q487,S487,T487,U487,V487,W487)</f>
        <v>0</v>
      </c>
      <c r="Y487" s="52">
        <v>115231</v>
      </c>
      <c r="Z487" s="52">
        <v>177278.2</v>
      </c>
      <c r="AA487" s="7" t="s">
        <v>3051</v>
      </c>
      <c r="AB487" s="8"/>
    </row>
    <row r="488" spans="1:28" customHeight="1" ht="60">
      <c r="A488" s="7" t="s">
        <v>30</v>
      </c>
      <c r="B488" s="19" t="s">
        <v>40</v>
      </c>
      <c r="C488" s="20" t="s">
        <v>3052</v>
      </c>
      <c r="D488" s="20" t="s">
        <v>3052</v>
      </c>
      <c r="E488" s="20" t="s">
        <v>2656</v>
      </c>
      <c r="F488" s="21" t="s">
        <v>43</v>
      </c>
      <c r="G488" s="8" t="s">
        <v>34</v>
      </c>
      <c r="H488" s="19" t="s">
        <v>22</v>
      </c>
      <c r="I488" s="7" t="s">
        <v>2657</v>
      </c>
      <c r="J488" s="19" t="s">
        <v>2658</v>
      </c>
      <c r="K488" s="9" t="s">
        <v>3053</v>
      </c>
      <c r="L488" s="7"/>
      <c r="M488" s="22">
        <v>41640</v>
      </c>
      <c r="N488" s="22">
        <v>42369</v>
      </c>
      <c r="O488" s="13">
        <v>42621</v>
      </c>
      <c r="P488" s="22">
        <v>41953</v>
      </c>
      <c r="Q488" s="52">
        <v>106187.54</v>
      </c>
      <c r="R488" s="25" t="str">
        <f>(Q488/Z488)</f>
        <v>0</v>
      </c>
      <c r="S488" s="52">
        <v>70791.76</v>
      </c>
      <c r="T488" s="52">
        <v>0</v>
      </c>
      <c r="U488" s="52">
        <v>0</v>
      </c>
      <c r="V488" s="52">
        <v>0</v>
      </c>
      <c r="W488" s="52">
        <v>0</v>
      </c>
      <c r="X488" s="52" t="str">
        <f>SUM(Q488,S488,T488,U488,V488,W488)</f>
        <v>0</v>
      </c>
      <c r="Y488" s="52">
        <v>328675.65</v>
      </c>
      <c r="Z488" s="52">
        <v>505654.81</v>
      </c>
      <c r="AA488" s="7" t="s">
        <v>3054</v>
      </c>
      <c r="AB488" s="8"/>
    </row>
    <row r="489" spans="1:28" customHeight="1" ht="105">
      <c r="A489" s="18" t="s">
        <v>30</v>
      </c>
      <c r="B489" s="19" t="s">
        <v>40</v>
      </c>
      <c r="C489" s="20" t="s">
        <v>3055</v>
      </c>
      <c r="D489" s="20" t="s">
        <v>3055</v>
      </c>
      <c r="E489" s="20" t="s">
        <v>3056</v>
      </c>
      <c r="F489" s="21" t="s">
        <v>43</v>
      </c>
      <c r="G489" s="7" t="s">
        <v>34</v>
      </c>
      <c r="H489" s="19" t="s">
        <v>21</v>
      </c>
      <c r="I489" s="7" t="s">
        <v>3057</v>
      </c>
      <c r="J489" s="19" t="s">
        <v>148</v>
      </c>
      <c r="K489" s="9" t="s">
        <v>3058</v>
      </c>
      <c r="L489" s="7"/>
      <c r="M489" s="22">
        <v>41183</v>
      </c>
      <c r="N489" s="22">
        <v>42369</v>
      </c>
      <c r="O489" s="13">
        <v>42621</v>
      </c>
      <c r="P489" s="22">
        <v>41969</v>
      </c>
      <c r="Q489" s="52">
        <v>150919.96</v>
      </c>
      <c r="R489" s="25" t="str">
        <f>(Q489/Z489)</f>
        <v>0</v>
      </c>
      <c r="S489" s="52">
        <v>100613.33</v>
      </c>
      <c r="T489" s="52">
        <v>0</v>
      </c>
      <c r="U489" s="52">
        <v>0</v>
      </c>
      <c r="V489" s="52">
        <v>0</v>
      </c>
      <c r="W489" s="52">
        <v>0</v>
      </c>
      <c r="X489" s="52" t="str">
        <f>SUM(Q489,S489,T489,U489,V489,W489)</f>
        <v>0</v>
      </c>
      <c r="Y489" s="52">
        <v>562962.69</v>
      </c>
      <c r="Z489" s="52">
        <v>814495.97</v>
      </c>
      <c r="AA489" s="7" t="s">
        <v>3059</v>
      </c>
      <c r="AB489" s="8"/>
    </row>
    <row r="490" spans="1:28" customHeight="1" ht="45">
      <c r="A490" s="7" t="s">
        <v>30</v>
      </c>
      <c r="B490" s="19" t="s">
        <v>40</v>
      </c>
      <c r="C490" s="20" t="s">
        <v>3060</v>
      </c>
      <c r="D490" s="20" t="s">
        <v>3060</v>
      </c>
      <c r="E490" s="20" t="s">
        <v>3061</v>
      </c>
      <c r="F490" s="21" t="s">
        <v>43</v>
      </c>
      <c r="G490" s="8" t="s">
        <v>34</v>
      </c>
      <c r="H490" s="19" t="s">
        <v>21</v>
      </c>
      <c r="I490" s="7" t="s">
        <v>3062</v>
      </c>
      <c r="J490" s="19" t="s">
        <v>148</v>
      </c>
      <c r="K490" s="9" t="s">
        <v>3063</v>
      </c>
      <c r="L490" s="7"/>
      <c r="M490" s="22">
        <v>41153</v>
      </c>
      <c r="N490" s="22">
        <v>42369</v>
      </c>
      <c r="O490" s="13">
        <v>42621</v>
      </c>
      <c r="P490" s="22">
        <v>41970</v>
      </c>
      <c r="Q490" s="52">
        <v>197866.82</v>
      </c>
      <c r="R490" s="25" t="str">
        <f>(Q490/Z490)</f>
        <v>0</v>
      </c>
      <c r="S490" s="52">
        <v>131910.94</v>
      </c>
      <c r="T490" s="52">
        <v>0</v>
      </c>
      <c r="U490" s="52">
        <v>0</v>
      </c>
      <c r="V490" s="52">
        <v>0</v>
      </c>
      <c r="W490" s="52">
        <v>0</v>
      </c>
      <c r="X490" s="52" t="str">
        <f>SUM(Q490,S490,T490,U490,V490,W490)</f>
        <v>0</v>
      </c>
      <c r="Y490" s="52">
        <v>329778.12</v>
      </c>
      <c r="Z490" s="52">
        <v>659554.96</v>
      </c>
      <c r="AA490" s="7" t="s">
        <v>3064</v>
      </c>
      <c r="AB490" s="8"/>
    </row>
    <row r="491" spans="1:28" customHeight="1" ht="45">
      <c r="A491" s="18" t="s">
        <v>30</v>
      </c>
      <c r="B491" s="19" t="s">
        <v>40</v>
      </c>
      <c r="C491" s="20" t="s">
        <v>3065</v>
      </c>
      <c r="D491" s="20" t="s">
        <v>3065</v>
      </c>
      <c r="E491" s="20" t="s">
        <v>3066</v>
      </c>
      <c r="F491" s="21" t="s">
        <v>43</v>
      </c>
      <c r="G491" s="7" t="s">
        <v>34</v>
      </c>
      <c r="H491" s="19" t="s">
        <v>21</v>
      </c>
      <c r="I491" s="7" t="s">
        <v>3067</v>
      </c>
      <c r="J491" s="19" t="s">
        <v>148</v>
      </c>
      <c r="K491" s="9" t="s">
        <v>3068</v>
      </c>
      <c r="L491" s="7"/>
      <c r="M491" s="22">
        <v>42005</v>
      </c>
      <c r="N491" s="22">
        <v>42369</v>
      </c>
      <c r="O491" s="13">
        <v>42621</v>
      </c>
      <c r="P491" s="22">
        <v>41969</v>
      </c>
      <c r="Q491" s="52">
        <v>103695.16</v>
      </c>
      <c r="R491" s="25" t="str">
        <f>(Q491/Z491)</f>
        <v>0</v>
      </c>
      <c r="S491" s="52">
        <v>69130.29</v>
      </c>
      <c r="T491" s="52">
        <v>0</v>
      </c>
      <c r="U491" s="52">
        <v>0</v>
      </c>
      <c r="V491" s="52">
        <v>0</v>
      </c>
      <c r="W491" s="52">
        <v>0</v>
      </c>
      <c r="X491" s="52" t="str">
        <f>SUM(Q491,S491,T491,U491,V491,W491)</f>
        <v>0</v>
      </c>
      <c r="Y491" s="52">
        <v>320963.04</v>
      </c>
      <c r="Z491" s="52">
        <v>493788.34</v>
      </c>
      <c r="AA491" s="7" t="s">
        <v>3069</v>
      </c>
      <c r="AB491" s="8"/>
    </row>
    <row r="492" spans="1:28" customHeight="1" ht="90">
      <c r="A492" s="7" t="s">
        <v>30</v>
      </c>
      <c r="B492" s="19" t="s">
        <v>40</v>
      </c>
      <c r="C492" s="20" t="s">
        <v>3070</v>
      </c>
      <c r="D492" s="30" t="s">
        <v>3071</v>
      </c>
      <c r="E492" s="20" t="s">
        <v>3072</v>
      </c>
      <c r="F492" s="21" t="s">
        <v>43</v>
      </c>
      <c r="G492" s="8" t="s">
        <v>34</v>
      </c>
      <c r="H492" s="19" t="s">
        <v>21</v>
      </c>
      <c r="I492" s="7" t="s">
        <v>3073</v>
      </c>
      <c r="J492" s="19" t="s">
        <v>2336</v>
      </c>
      <c r="K492" s="9" t="s">
        <v>3074</v>
      </c>
      <c r="L492" s="7"/>
      <c r="M492" s="22">
        <v>41730</v>
      </c>
      <c r="N492" s="22">
        <v>42369</v>
      </c>
      <c r="O492" s="13">
        <v>42621</v>
      </c>
      <c r="P492" s="22">
        <v>41983</v>
      </c>
      <c r="Q492" s="52">
        <v>47628</v>
      </c>
      <c r="R492" s="25" t="str">
        <f>(Q492/Z492)</f>
        <v>0</v>
      </c>
      <c r="S492" s="52">
        <v>31752</v>
      </c>
      <c r="T492" s="52">
        <v>0</v>
      </c>
      <c r="U492" s="52">
        <v>0</v>
      </c>
      <c r="V492" s="52">
        <v>0</v>
      </c>
      <c r="W492" s="52">
        <v>0</v>
      </c>
      <c r="X492" s="52" t="str">
        <f>SUM(Q492,S492,T492,U492,V492,W492)</f>
        <v>0</v>
      </c>
      <c r="Y492" s="52">
        <v>166953.59</v>
      </c>
      <c r="Z492" s="52">
        <v>246333.59</v>
      </c>
      <c r="AA492" s="7" t="s">
        <v>3075</v>
      </c>
      <c r="AB492" s="8"/>
    </row>
    <row r="493" spans="1:28" customHeight="1" ht="60">
      <c r="A493" s="18" t="s">
        <v>30</v>
      </c>
      <c r="B493" s="19" t="s">
        <v>40</v>
      </c>
      <c r="C493" s="20" t="s">
        <v>3076</v>
      </c>
      <c r="D493" s="30" t="s">
        <v>3076</v>
      </c>
      <c r="E493" s="20" t="s">
        <v>1127</v>
      </c>
      <c r="F493" s="21" t="s">
        <v>43</v>
      </c>
      <c r="G493" s="7" t="s">
        <v>34</v>
      </c>
      <c r="H493" s="19" t="s">
        <v>21</v>
      </c>
      <c r="I493" s="7" t="s">
        <v>1128</v>
      </c>
      <c r="J493" s="19" t="s">
        <v>475</v>
      </c>
      <c r="K493" s="9" t="s">
        <v>1129</v>
      </c>
      <c r="L493" s="7"/>
      <c r="M493" s="22">
        <v>41387</v>
      </c>
      <c r="N493" s="22">
        <v>42369</v>
      </c>
      <c r="O493" s="13">
        <v>42621</v>
      </c>
      <c r="P493" s="22">
        <v>41982</v>
      </c>
      <c r="Q493" s="52">
        <v>176094.86</v>
      </c>
      <c r="R493" s="25" t="str">
        <f>(Q493/Z493)</f>
        <v>0</v>
      </c>
      <c r="S493" s="52">
        <v>117396.56</v>
      </c>
      <c r="T493" s="52">
        <v>0</v>
      </c>
      <c r="U493" s="52">
        <v>0</v>
      </c>
      <c r="V493" s="52">
        <v>0</v>
      </c>
      <c r="W493" s="52">
        <v>0</v>
      </c>
      <c r="X493" s="52" t="str">
        <f>SUM(Q493,S493,T493,U493,V493,W493)</f>
        <v>0</v>
      </c>
      <c r="Y493" s="52">
        <v>328814.42</v>
      </c>
      <c r="Z493" s="52">
        <v>634719.75</v>
      </c>
      <c r="AA493" s="7" t="s">
        <v>3077</v>
      </c>
      <c r="AB493" s="8"/>
    </row>
    <row r="494" spans="1:28" customHeight="1" ht="75">
      <c r="A494" s="7" t="s">
        <v>30</v>
      </c>
      <c r="B494" s="19" t="s">
        <v>40</v>
      </c>
      <c r="C494" s="20" t="s">
        <v>3078</v>
      </c>
      <c r="D494" s="30" t="s">
        <v>3079</v>
      </c>
      <c r="E494" s="20" t="s">
        <v>3080</v>
      </c>
      <c r="F494" s="21" t="s">
        <v>43</v>
      </c>
      <c r="G494" s="8" t="s">
        <v>34</v>
      </c>
      <c r="H494" s="19" t="s">
        <v>3081</v>
      </c>
      <c r="I494" s="31" t="s">
        <v>3082</v>
      </c>
      <c r="J494" s="19" t="s">
        <v>3083</v>
      </c>
      <c r="K494" s="8" t="s">
        <v>3084</v>
      </c>
      <c r="L494" s="7"/>
      <c r="M494" s="22">
        <v>41852</v>
      </c>
      <c r="N494" s="22">
        <v>42338</v>
      </c>
      <c r="O494" s="13">
        <v>42621</v>
      </c>
      <c r="P494" s="22">
        <v>41947</v>
      </c>
      <c r="Q494" s="52">
        <v>67208.73</v>
      </c>
      <c r="R494" s="25" t="str">
        <f>(Q494/Z494)</f>
        <v>0</v>
      </c>
      <c r="S494" s="52">
        <v>44806.13</v>
      </c>
      <c r="T494" s="52">
        <v>0</v>
      </c>
      <c r="U494" s="52">
        <v>0</v>
      </c>
      <c r="V494" s="52">
        <v>0</v>
      </c>
      <c r="W494" s="52">
        <v>0</v>
      </c>
      <c r="X494" s="52" t="str">
        <f>SUM(Q494,S494,T494,U494,V494,W494)</f>
        <v>0</v>
      </c>
      <c r="Y494" s="52">
        <v>112016.5</v>
      </c>
      <c r="Z494" s="52">
        <v>224031.22</v>
      </c>
      <c r="AA494" s="7" t="s">
        <v>3085</v>
      </c>
      <c r="AB494" s="8"/>
    </row>
    <row r="495" spans="1:28" customHeight="1" ht="105">
      <c r="A495" s="18" t="s">
        <v>30</v>
      </c>
      <c r="B495" s="19" t="s">
        <v>40</v>
      </c>
      <c r="C495" s="20" t="s">
        <v>3086</v>
      </c>
      <c r="D495" s="30" t="s">
        <v>3087</v>
      </c>
      <c r="E495" s="20" t="s">
        <v>3088</v>
      </c>
      <c r="F495" s="21" t="s">
        <v>43</v>
      </c>
      <c r="G495" s="7" t="s">
        <v>34</v>
      </c>
      <c r="H495" s="19" t="s">
        <v>21</v>
      </c>
      <c r="I495" s="7" t="s">
        <v>3089</v>
      </c>
      <c r="J495" s="19" t="s">
        <v>3090</v>
      </c>
      <c r="K495" s="36" t="s">
        <v>43</v>
      </c>
      <c r="L495" s="7"/>
      <c r="M495" s="22">
        <v>41275</v>
      </c>
      <c r="N495" s="22">
        <v>42369</v>
      </c>
      <c r="O495" s="13">
        <v>42621</v>
      </c>
      <c r="P495" s="22">
        <v>41983</v>
      </c>
      <c r="Q495" s="52">
        <v>149196.35</v>
      </c>
      <c r="R495" s="25" t="str">
        <f>(Q495/Z495)</f>
        <v>0</v>
      </c>
      <c r="S495" s="52">
        <v>99464.21</v>
      </c>
      <c r="T495" s="52">
        <v>0</v>
      </c>
      <c r="U495" s="52">
        <v>0</v>
      </c>
      <c r="V495" s="52">
        <v>0</v>
      </c>
      <c r="W495" s="52">
        <v>0</v>
      </c>
      <c r="X495" s="52" t="str">
        <f>SUM(Q495,S495,T495,U495,V495,W495)</f>
        <v>0</v>
      </c>
      <c r="Y495" s="52">
        <v>486239.91</v>
      </c>
      <c r="Z495" s="52">
        <v>734900.5</v>
      </c>
      <c r="AA495" s="7" t="s">
        <v>3091</v>
      </c>
      <c r="AB495" s="8"/>
    </row>
    <row r="496" spans="1:28" customHeight="1" ht="105">
      <c r="A496" s="7" t="s">
        <v>30</v>
      </c>
      <c r="B496" s="19" t="s">
        <v>40</v>
      </c>
      <c r="C496" s="20" t="s">
        <v>3092</v>
      </c>
      <c r="D496" s="20" t="s">
        <v>3092</v>
      </c>
      <c r="E496" s="20" t="s">
        <v>3093</v>
      </c>
      <c r="F496" s="21" t="s">
        <v>43</v>
      </c>
      <c r="G496" s="8" t="s">
        <v>34</v>
      </c>
      <c r="H496" s="19" t="s">
        <v>21</v>
      </c>
      <c r="I496" s="7" t="s">
        <v>3094</v>
      </c>
      <c r="J496" s="19" t="s">
        <v>62</v>
      </c>
      <c r="K496" s="9" t="s">
        <v>3095</v>
      </c>
      <c r="L496" s="7"/>
      <c r="M496" s="22">
        <v>41883</v>
      </c>
      <c r="N496" s="22">
        <v>42369</v>
      </c>
      <c r="O496" s="13">
        <v>42621</v>
      </c>
      <c r="P496" s="22">
        <v>41948</v>
      </c>
      <c r="Q496" s="53">
        <v>128914.71</v>
      </c>
      <c r="R496" s="25" t="str">
        <f>(Q496/Z496)</f>
        <v>0</v>
      </c>
      <c r="S496" s="52">
        <v>85942.42</v>
      </c>
      <c r="T496" s="52">
        <v>0</v>
      </c>
      <c r="U496" s="52">
        <v>0</v>
      </c>
      <c r="V496" s="52">
        <v>0</v>
      </c>
      <c r="W496" s="52">
        <v>0</v>
      </c>
      <c r="X496" s="52" t="str">
        <f>SUM(Q496,S496,T496,U496,V496,W496)</f>
        <v>0</v>
      </c>
      <c r="Y496" s="52">
        <v>399023.14</v>
      </c>
      <c r="Z496" s="52">
        <v>613880.37</v>
      </c>
      <c r="AA496" s="7" t="s">
        <v>3096</v>
      </c>
      <c r="AB496" s="8"/>
    </row>
    <row r="497" spans="1:28" customHeight="1" ht="75">
      <c r="A497" s="18" t="s">
        <v>30</v>
      </c>
      <c r="B497" s="19" t="s">
        <v>40</v>
      </c>
      <c r="C497" s="20" t="s">
        <v>3097</v>
      </c>
      <c r="D497" s="30" t="s">
        <v>3098</v>
      </c>
      <c r="E497" s="20" t="s">
        <v>632</v>
      </c>
      <c r="F497" s="21" t="s">
        <v>43</v>
      </c>
      <c r="G497" s="7" t="s">
        <v>34</v>
      </c>
      <c r="H497" s="19" t="s">
        <v>23</v>
      </c>
      <c r="I497" s="7" t="s">
        <v>633</v>
      </c>
      <c r="J497" s="19" t="s">
        <v>634</v>
      </c>
      <c r="K497" s="9" t="s">
        <v>635</v>
      </c>
      <c r="L497" s="7"/>
      <c r="M497" s="22">
        <v>41913</v>
      </c>
      <c r="N497" s="22">
        <v>42369</v>
      </c>
      <c r="O497" s="13">
        <v>42621</v>
      </c>
      <c r="P497" s="22">
        <v>41984</v>
      </c>
      <c r="Q497" s="52">
        <v>93308</v>
      </c>
      <c r="R497" s="25" t="str">
        <f>(Q497/Z497)</f>
        <v>0</v>
      </c>
      <c r="S497" s="52">
        <v>62206</v>
      </c>
      <c r="T497" s="52">
        <v>0</v>
      </c>
      <c r="U497" s="52">
        <v>0</v>
      </c>
      <c r="V497" s="52">
        <v>0</v>
      </c>
      <c r="W497" s="52">
        <v>0</v>
      </c>
      <c r="X497" s="52" t="str">
        <f>SUM(Q497,S497,T497,U497,V497,W497)</f>
        <v>0</v>
      </c>
      <c r="Y497" s="52">
        <v>302973.34</v>
      </c>
      <c r="Z497" s="52">
        <v>458487.34</v>
      </c>
      <c r="AA497" s="7" t="s">
        <v>3099</v>
      </c>
      <c r="AB497" s="8"/>
    </row>
    <row r="498" spans="1:28" customHeight="1" ht="90">
      <c r="A498" s="7" t="s">
        <v>30</v>
      </c>
      <c r="B498" s="19" t="s">
        <v>40</v>
      </c>
      <c r="C498" s="20" t="s">
        <v>3100</v>
      </c>
      <c r="D498" s="20" t="s">
        <v>3100</v>
      </c>
      <c r="E498" s="20" t="s">
        <v>3101</v>
      </c>
      <c r="F498" s="21" t="s">
        <v>43</v>
      </c>
      <c r="G498" s="8" t="s">
        <v>34</v>
      </c>
      <c r="H498" s="19" t="s">
        <v>23</v>
      </c>
      <c r="I498" s="7" t="s">
        <v>3102</v>
      </c>
      <c r="J498" s="19" t="s">
        <v>168</v>
      </c>
      <c r="K498" s="9" t="s">
        <v>3103</v>
      </c>
      <c r="L498" s="7"/>
      <c r="M498" s="22">
        <v>41883</v>
      </c>
      <c r="N498" s="22">
        <v>42369</v>
      </c>
      <c r="O498" s="13">
        <v>42621</v>
      </c>
      <c r="P498" s="22">
        <v>41983</v>
      </c>
      <c r="Q498" s="52">
        <v>206826.32</v>
      </c>
      <c r="R498" s="25" t="str">
        <f>(Q498/Z498)</f>
        <v>0</v>
      </c>
      <c r="S498" s="52">
        <v>176790.55</v>
      </c>
      <c r="T498" s="52">
        <v>0</v>
      </c>
      <c r="U498" s="52">
        <v>0</v>
      </c>
      <c r="V498" s="52">
        <v>0</v>
      </c>
      <c r="W498" s="52">
        <v>0</v>
      </c>
      <c r="X498" s="52" t="str">
        <f>SUM(Q498,S498,T498,U498,V498,W498)</f>
        <v>0</v>
      </c>
      <c r="Y498" s="52">
        <v>422353.9</v>
      </c>
      <c r="Z498" s="52">
        <v>767064</v>
      </c>
      <c r="AA498" s="7" t="s">
        <v>3104</v>
      </c>
      <c r="AB498" s="8"/>
    </row>
    <row r="499" spans="1:28" customHeight="1" ht="135">
      <c r="A499" s="18" t="s">
        <v>30</v>
      </c>
      <c r="B499" s="19" t="s">
        <v>40</v>
      </c>
      <c r="C499" s="20" t="s">
        <v>3105</v>
      </c>
      <c r="D499" s="30" t="s">
        <v>3106</v>
      </c>
      <c r="E499" s="20" t="s">
        <v>3107</v>
      </c>
      <c r="F499" s="21" t="s">
        <v>43</v>
      </c>
      <c r="G499" s="7" t="s">
        <v>34</v>
      </c>
      <c r="H499" s="19" t="s">
        <v>22</v>
      </c>
      <c r="I499" s="7" t="s">
        <v>3108</v>
      </c>
      <c r="J499" s="19" t="s">
        <v>3109</v>
      </c>
      <c r="K499" s="9" t="s">
        <v>3110</v>
      </c>
      <c r="L499" s="7"/>
      <c r="M499" s="22">
        <v>41913</v>
      </c>
      <c r="N499" s="22">
        <v>42277</v>
      </c>
      <c r="O499" s="13">
        <v>42621</v>
      </c>
      <c r="P499" s="22">
        <v>41949</v>
      </c>
      <c r="Q499" s="52">
        <v>49423.08</v>
      </c>
      <c r="R499" s="25" t="str">
        <f>(Q499/Z499)</f>
        <v>0</v>
      </c>
      <c r="S499" s="52">
        <v>32948.72</v>
      </c>
      <c r="T499" s="52">
        <v>0</v>
      </c>
      <c r="U499" s="52">
        <v>0</v>
      </c>
      <c r="V499" s="52">
        <v>0</v>
      </c>
      <c r="W499" s="52">
        <v>0</v>
      </c>
      <c r="X499" s="52" t="str">
        <f>SUM(Q499,S499,T499,U499,V499,W499)</f>
        <v>0</v>
      </c>
      <c r="Y499" s="52">
        <v>185949.97</v>
      </c>
      <c r="Z499" s="52">
        <v>268321.77</v>
      </c>
      <c r="AA499" s="7" t="s">
        <v>3111</v>
      </c>
      <c r="AB499" s="8"/>
    </row>
    <row r="500" spans="1:28" customHeight="1" ht="120">
      <c r="A500" s="7" t="s">
        <v>30</v>
      </c>
      <c r="B500" s="19" t="s">
        <v>40</v>
      </c>
      <c r="C500" s="20" t="s">
        <v>3112</v>
      </c>
      <c r="D500" s="20" t="s">
        <v>3112</v>
      </c>
      <c r="E500" s="20" t="s">
        <v>3113</v>
      </c>
      <c r="F500" s="21" t="s">
        <v>43</v>
      </c>
      <c r="G500" s="8" t="s">
        <v>34</v>
      </c>
      <c r="H500" s="19" t="s">
        <v>21</v>
      </c>
      <c r="I500" s="7" t="s">
        <v>3114</v>
      </c>
      <c r="J500" s="19" t="s">
        <v>148</v>
      </c>
      <c r="K500" s="9" t="s">
        <v>3115</v>
      </c>
      <c r="L500" s="7"/>
      <c r="M500" s="22">
        <v>41884</v>
      </c>
      <c r="N500" s="22">
        <v>42369</v>
      </c>
      <c r="O500" s="13">
        <v>42621</v>
      </c>
      <c r="P500" s="22">
        <v>42066</v>
      </c>
      <c r="Q500" s="52">
        <v>10849.85</v>
      </c>
      <c r="R500" s="25" t="str">
        <f>(Q500/Z500)</f>
        <v>0</v>
      </c>
      <c r="S500" s="52">
        <v>7233.52</v>
      </c>
      <c r="T500" s="52">
        <v>0</v>
      </c>
      <c r="U500" s="52">
        <v>0</v>
      </c>
      <c r="V500" s="52">
        <v>0</v>
      </c>
      <c r="W500" s="52">
        <v>0</v>
      </c>
      <c r="X500" s="52" t="str">
        <f>SUM(Q500,S500,T500,U500,V500,W500)</f>
        <v>0</v>
      </c>
      <c r="Y500" s="52">
        <v>176261.85</v>
      </c>
      <c r="Z500" s="52">
        <v>194345.24</v>
      </c>
      <c r="AA500" s="7" t="s">
        <v>3116</v>
      </c>
      <c r="AB500" s="8"/>
    </row>
    <row r="501" spans="1:28" customHeight="1" ht="90">
      <c r="A501" s="18" t="s">
        <v>30</v>
      </c>
      <c r="B501" s="19" t="s">
        <v>40</v>
      </c>
      <c r="C501" s="20" t="s">
        <v>3117</v>
      </c>
      <c r="D501" s="20" t="s">
        <v>3117</v>
      </c>
      <c r="E501" s="20" t="s">
        <v>1376</v>
      </c>
      <c r="F501" s="21" t="s">
        <v>43</v>
      </c>
      <c r="G501" s="7" t="s">
        <v>34</v>
      </c>
      <c r="H501" s="19" t="s">
        <v>21</v>
      </c>
      <c r="I501" s="7" t="s">
        <v>1377</v>
      </c>
      <c r="J501" s="19" t="s">
        <v>580</v>
      </c>
      <c r="K501" s="9" t="s">
        <v>1379</v>
      </c>
      <c r="L501" s="7"/>
      <c r="M501" s="22">
        <v>41883</v>
      </c>
      <c r="N501" s="22">
        <v>42369</v>
      </c>
      <c r="O501" s="13">
        <v>42621</v>
      </c>
      <c r="P501" s="22">
        <v>41984</v>
      </c>
      <c r="Q501" s="52">
        <v>118434</v>
      </c>
      <c r="R501" s="25" t="str">
        <f>(Q501/Z501)</f>
        <v>0</v>
      </c>
      <c r="S501" s="52">
        <v>78956</v>
      </c>
      <c r="T501" s="52">
        <v>0</v>
      </c>
      <c r="U501" s="52">
        <v>0</v>
      </c>
      <c r="V501" s="52">
        <v>0</v>
      </c>
      <c r="W501" s="52">
        <v>0</v>
      </c>
      <c r="X501" s="52" t="str">
        <f>SUM(Q501,S501,T501,U501,V501,W501)</f>
        <v>0</v>
      </c>
      <c r="Y501" s="52">
        <v>420337.07</v>
      </c>
      <c r="Z501" s="52">
        <v>617727.07</v>
      </c>
      <c r="AA501" s="7" t="s">
        <v>3118</v>
      </c>
      <c r="AB501" s="8"/>
    </row>
    <row r="502" spans="1:28" customHeight="1" ht="120">
      <c r="A502" s="7" t="s">
        <v>30</v>
      </c>
      <c r="B502" s="19" t="s">
        <v>40</v>
      </c>
      <c r="C502" s="20" t="s">
        <v>3119</v>
      </c>
      <c r="D502" s="30" t="s">
        <v>3120</v>
      </c>
      <c r="E502" s="20" t="s">
        <v>1083</v>
      </c>
      <c r="F502" s="21" t="s">
        <v>43</v>
      </c>
      <c r="G502" s="8" t="s">
        <v>34</v>
      </c>
      <c r="H502" s="19" t="s">
        <v>23</v>
      </c>
      <c r="I502" s="7" t="s">
        <v>1084</v>
      </c>
      <c r="J502" s="19" t="s">
        <v>1085</v>
      </c>
      <c r="K502" s="9" t="s">
        <v>1086</v>
      </c>
      <c r="L502" s="7"/>
      <c r="M502" s="22">
        <v>41913</v>
      </c>
      <c r="N502" s="22">
        <v>42369</v>
      </c>
      <c r="O502" s="13">
        <v>42621</v>
      </c>
      <c r="P502" s="22">
        <v>41983</v>
      </c>
      <c r="Q502" s="52">
        <v>49492.19</v>
      </c>
      <c r="R502" s="25" t="str">
        <f>(Q502/Z502)</f>
        <v>0</v>
      </c>
      <c r="S502" s="52">
        <v>32995.41</v>
      </c>
      <c r="T502" s="52">
        <v>0</v>
      </c>
      <c r="U502" s="52">
        <v>0</v>
      </c>
      <c r="V502" s="52">
        <v>0</v>
      </c>
      <c r="W502" s="52">
        <v>0</v>
      </c>
      <c r="X502" s="52" t="str">
        <f>SUM(Q502,S502,T502,U502,V502,W502)</f>
        <v>0</v>
      </c>
      <c r="Y502" s="52">
        <v>98232.04</v>
      </c>
      <c r="Z502" s="52">
        <v>180719.61</v>
      </c>
      <c r="AA502" s="7" t="s">
        <v>3121</v>
      </c>
      <c r="AB502" s="8"/>
    </row>
    <row r="503" spans="1:28" customHeight="1" ht="60">
      <c r="A503" s="18" t="s">
        <v>30</v>
      </c>
      <c r="B503" s="19" t="s">
        <v>40</v>
      </c>
      <c r="C503" s="20" t="s">
        <v>3122</v>
      </c>
      <c r="D503" s="30" t="s">
        <v>3123</v>
      </c>
      <c r="E503" s="20" t="s">
        <v>1453</v>
      </c>
      <c r="F503" s="21" t="s">
        <v>43</v>
      </c>
      <c r="G503" s="7" t="s">
        <v>34</v>
      </c>
      <c r="H503" s="19" t="s">
        <v>21</v>
      </c>
      <c r="I503" s="7" t="s">
        <v>1454</v>
      </c>
      <c r="J503" s="19" t="s">
        <v>1455</v>
      </c>
      <c r="K503" s="9" t="s">
        <v>1456</v>
      </c>
      <c r="L503" s="7"/>
      <c r="M503" s="22">
        <v>41913</v>
      </c>
      <c r="N503" s="22">
        <v>42369</v>
      </c>
      <c r="O503" s="13">
        <v>42621</v>
      </c>
      <c r="P503" s="22">
        <v>41947</v>
      </c>
      <c r="Q503" s="52">
        <v>103311</v>
      </c>
      <c r="R503" s="25" t="str">
        <f>(Q503/Z503)</f>
        <v>0</v>
      </c>
      <c r="S503" s="52">
        <v>68873</v>
      </c>
      <c r="T503" s="52">
        <v>0</v>
      </c>
      <c r="U503" s="52">
        <v>0</v>
      </c>
      <c r="V503" s="52">
        <v>0</v>
      </c>
      <c r="W503" s="52">
        <v>0</v>
      </c>
      <c r="X503" s="52" t="str">
        <f>SUM(Q503,S503,T503,U503,V503,W503)</f>
        <v>0</v>
      </c>
      <c r="Y503" s="52">
        <v>229159.52</v>
      </c>
      <c r="Z503" s="52">
        <v>401343.52</v>
      </c>
      <c r="AA503" s="7" t="s">
        <v>3124</v>
      </c>
      <c r="AB503" s="8"/>
    </row>
    <row r="504" spans="1:28" customHeight="1" ht="165">
      <c r="A504" s="7" t="s">
        <v>30</v>
      </c>
      <c r="B504" s="19" t="s">
        <v>40</v>
      </c>
      <c r="C504" s="20" t="s">
        <v>3125</v>
      </c>
      <c r="D504" s="30" t="s">
        <v>3126</v>
      </c>
      <c r="E504" s="20" t="s">
        <v>3127</v>
      </c>
      <c r="F504" s="21" t="s">
        <v>43</v>
      </c>
      <c r="G504" s="8" t="s">
        <v>34</v>
      </c>
      <c r="H504" s="19" t="s">
        <v>21</v>
      </c>
      <c r="I504" s="7" t="s">
        <v>3128</v>
      </c>
      <c r="J504" s="19" t="s">
        <v>273</v>
      </c>
      <c r="K504" s="9" t="s">
        <v>3129</v>
      </c>
      <c r="L504" s="7"/>
      <c r="M504" s="22">
        <v>41897</v>
      </c>
      <c r="N504" s="22">
        <v>42369</v>
      </c>
      <c r="O504" s="13">
        <v>42621</v>
      </c>
      <c r="P504" s="22">
        <v>41954</v>
      </c>
      <c r="Q504" s="52">
        <v>55927.99</v>
      </c>
      <c r="R504" s="25" t="str">
        <f>(Q504/Z504)</f>
        <v>0</v>
      </c>
      <c r="S504" s="52">
        <v>37285.32</v>
      </c>
      <c r="T504" s="52">
        <v>0</v>
      </c>
      <c r="U504" s="52">
        <v>0</v>
      </c>
      <c r="V504" s="52">
        <v>0</v>
      </c>
      <c r="W504" s="52">
        <v>0</v>
      </c>
      <c r="X504" s="52" t="str">
        <f>SUM(Q504,S504,T504,U504,V504,W504)</f>
        <v>0</v>
      </c>
      <c r="Y504" s="52">
        <v>117676.08</v>
      </c>
      <c r="Z504" s="52">
        <v>210889.32</v>
      </c>
      <c r="AA504" s="7" t="s">
        <v>3130</v>
      </c>
      <c r="AB504" s="8"/>
    </row>
    <row r="505" spans="1:28" customHeight="1" ht="409.5">
      <c r="A505" s="18" t="s">
        <v>30</v>
      </c>
      <c r="B505" s="19" t="s">
        <v>112</v>
      </c>
      <c r="C505" s="20" t="s">
        <v>3131</v>
      </c>
      <c r="D505" s="30" t="s">
        <v>3132</v>
      </c>
      <c r="E505" s="19" t="s">
        <v>160</v>
      </c>
      <c r="F505" s="21" t="s">
        <v>43</v>
      </c>
      <c r="G505" s="7" t="s">
        <v>34</v>
      </c>
      <c r="H505" s="19" t="s">
        <v>23</v>
      </c>
      <c r="I505" s="7" t="s">
        <v>3133</v>
      </c>
      <c r="J505" s="19" t="s">
        <v>162</v>
      </c>
      <c r="K505" s="9" t="s">
        <v>1626</v>
      </c>
      <c r="L505" s="60" t="s">
        <v>3134</v>
      </c>
      <c r="M505" s="22">
        <v>39542</v>
      </c>
      <c r="N505" s="22">
        <v>40954</v>
      </c>
      <c r="O505" s="13">
        <v>42621</v>
      </c>
      <c r="P505" s="22">
        <v>39742</v>
      </c>
      <c r="Q505" s="75">
        <v>500000</v>
      </c>
      <c r="R505" s="25" t="str">
        <f>(Q505/Z505)</f>
        <v>0</v>
      </c>
      <c r="S505" s="26">
        <v>0</v>
      </c>
      <c r="T505" s="26">
        <v>0</v>
      </c>
      <c r="U505" s="26">
        <v>0</v>
      </c>
      <c r="V505" s="26">
        <v>0</v>
      </c>
      <c r="W505" s="57">
        <v>848959.52</v>
      </c>
      <c r="X505" s="26" t="str">
        <f>SUM(Q505,S505,T505,U505,V505,W505)</f>
        <v>0</v>
      </c>
      <c r="Y505" s="26">
        <v>0</v>
      </c>
      <c r="Z505" s="26">
        <v>1037356.48</v>
      </c>
      <c r="AA505" s="7" t="s">
        <v>3135</v>
      </c>
      <c r="AB505" s="8"/>
    </row>
    <row r="506" spans="1:28" customHeight="1" ht="409.5">
      <c r="A506" s="7" t="s">
        <v>30</v>
      </c>
      <c r="B506" s="19" t="s">
        <v>40</v>
      </c>
      <c r="C506" s="20" t="s">
        <v>3136</v>
      </c>
      <c r="D506" s="30" t="s">
        <v>3137</v>
      </c>
      <c r="E506" s="19" t="s">
        <v>3138</v>
      </c>
      <c r="F506" s="21" t="s">
        <v>43</v>
      </c>
      <c r="G506" s="8" t="s">
        <v>34</v>
      </c>
      <c r="H506" s="19" t="s">
        <v>23</v>
      </c>
      <c r="I506" s="7" t="s">
        <v>3139</v>
      </c>
      <c r="J506" s="19" t="s">
        <v>323</v>
      </c>
      <c r="K506" s="9" t="s">
        <v>3140</v>
      </c>
      <c r="L506" s="60" t="s">
        <v>3141</v>
      </c>
      <c r="M506" s="22">
        <v>39602</v>
      </c>
      <c r="N506" s="22">
        <v>40543</v>
      </c>
      <c r="O506" s="13">
        <v>42621</v>
      </c>
      <c r="P506" s="22">
        <v>39751</v>
      </c>
      <c r="Q506" s="52">
        <v>124999.82</v>
      </c>
      <c r="R506" s="25" t="str">
        <f>(Q506/Z506)</f>
        <v>0</v>
      </c>
      <c r="S506" s="52">
        <v>83332.88</v>
      </c>
      <c r="T506" s="52">
        <v>41666.94</v>
      </c>
      <c r="U506" s="52">
        <v>0</v>
      </c>
      <c r="V506" s="52">
        <v>0</v>
      </c>
      <c r="W506" s="52">
        <v>0</v>
      </c>
      <c r="X506" s="52" t="str">
        <f>SUM(Q506,S506,T506,U506,V506,W506)</f>
        <v>0</v>
      </c>
      <c r="Y506" s="52">
        <v>504390.41</v>
      </c>
      <c r="Z506" s="52">
        <v>754389.86</v>
      </c>
      <c r="AA506" s="7" t="s">
        <v>3142</v>
      </c>
      <c r="AB506" s="8"/>
    </row>
    <row r="507" spans="1:28" customHeight="1" ht="409.5">
      <c r="A507" s="18" t="s">
        <v>30</v>
      </c>
      <c r="B507" s="19" t="s">
        <v>40</v>
      </c>
      <c r="C507" s="20" t="s">
        <v>3143</v>
      </c>
      <c r="D507" s="30" t="s">
        <v>3144</v>
      </c>
      <c r="E507" s="19" t="s">
        <v>2842</v>
      </c>
      <c r="F507" s="21" t="s">
        <v>43</v>
      </c>
      <c r="G507" s="7" t="s">
        <v>34</v>
      </c>
      <c r="H507" s="19" t="s">
        <v>23</v>
      </c>
      <c r="I507" s="7" t="s">
        <v>2843</v>
      </c>
      <c r="J507" s="19" t="s">
        <v>2844</v>
      </c>
      <c r="K507" s="9" t="s">
        <v>2845</v>
      </c>
      <c r="L507" s="60" t="s">
        <v>3145</v>
      </c>
      <c r="M507" s="22">
        <v>39591</v>
      </c>
      <c r="N507" s="22">
        <v>40118</v>
      </c>
      <c r="O507" s="13">
        <v>42621</v>
      </c>
      <c r="P507" s="22">
        <v>39715</v>
      </c>
      <c r="Q507" s="52">
        <v>25155.17</v>
      </c>
      <c r="R507" s="25" t="str">
        <f>(Q507/Z507)</f>
        <v>0</v>
      </c>
      <c r="S507" s="52">
        <v>16770.11</v>
      </c>
      <c r="T507" s="52">
        <v>0</v>
      </c>
      <c r="U507" s="52">
        <v>0</v>
      </c>
      <c r="V507" s="52">
        <v>8385.06</v>
      </c>
      <c r="W507" s="52">
        <v>0</v>
      </c>
      <c r="X507" s="52" t="str">
        <f>SUM(Q507,S507,T507,U507,V507,W507)</f>
        <v>0</v>
      </c>
      <c r="Y507" s="52">
        <v>93434.08</v>
      </c>
      <c r="Z507" s="52">
        <v>143743.65</v>
      </c>
      <c r="AA507" s="7" t="s">
        <v>3146</v>
      </c>
      <c r="AB507" s="8"/>
    </row>
    <row r="508" spans="1:28" customHeight="1" ht="409.5">
      <c r="A508" s="7" t="s">
        <v>30</v>
      </c>
      <c r="B508" s="19" t="s">
        <v>40</v>
      </c>
      <c r="C508" s="20" t="s">
        <v>3147</v>
      </c>
      <c r="D508" s="30" t="s">
        <v>3147</v>
      </c>
      <c r="E508" s="19" t="s">
        <v>3148</v>
      </c>
      <c r="F508" s="21" t="s">
        <v>43</v>
      </c>
      <c r="G508" s="8" t="s">
        <v>34</v>
      </c>
      <c r="H508" s="19" t="s">
        <v>22</v>
      </c>
      <c r="I508" s="7" t="s">
        <v>3149</v>
      </c>
      <c r="J508" s="19" t="s">
        <v>1844</v>
      </c>
      <c r="K508" s="9" t="s">
        <v>3150</v>
      </c>
      <c r="L508" s="60" t="s">
        <v>3151</v>
      </c>
      <c r="M508" s="22">
        <v>39562</v>
      </c>
      <c r="N508" s="22">
        <v>40209</v>
      </c>
      <c r="O508" s="13">
        <v>42621</v>
      </c>
      <c r="P508" s="22">
        <v>39750</v>
      </c>
      <c r="Q508" s="76">
        <v>105141</v>
      </c>
      <c r="R508" s="41" t="str">
        <f>(Q508/Z508)</f>
        <v>0</v>
      </c>
      <c r="S508" s="56">
        <v>70094.67</v>
      </c>
      <c r="T508" s="56">
        <v>0</v>
      </c>
      <c r="U508" s="56">
        <v>0</v>
      </c>
      <c r="V508" s="56">
        <v>35047.33</v>
      </c>
      <c r="W508" s="56">
        <v>0</v>
      </c>
      <c r="X508" s="42" t="str">
        <f>SUM(Q508,S508,T508,U508,V508,W508)</f>
        <v>0</v>
      </c>
      <c r="Y508" s="57">
        <v>390683.68</v>
      </c>
      <c r="Z508" s="57">
        <v>600966.26</v>
      </c>
      <c r="AA508" s="7" t="s">
        <v>3152</v>
      </c>
      <c r="AB508" s="8"/>
    </row>
    <row r="509" spans="1:28" customHeight="1" ht="409.5">
      <c r="A509" s="18" t="s">
        <v>30</v>
      </c>
      <c r="B509" s="19" t="s">
        <v>40</v>
      </c>
      <c r="C509" s="20" t="s">
        <v>3153</v>
      </c>
      <c r="D509" s="20" t="s">
        <v>3154</v>
      </c>
      <c r="E509" s="19" t="s">
        <v>3155</v>
      </c>
      <c r="F509" s="21" t="s">
        <v>43</v>
      </c>
      <c r="G509" s="7" t="s">
        <v>34</v>
      </c>
      <c r="H509" s="19" t="s">
        <v>23</v>
      </c>
      <c r="I509" s="7" t="s">
        <v>3156</v>
      </c>
      <c r="J509" s="19" t="s">
        <v>2202</v>
      </c>
      <c r="K509" s="9" t="s">
        <v>3157</v>
      </c>
      <c r="L509" s="60" t="s">
        <v>3158</v>
      </c>
      <c r="M509" s="22">
        <v>39275</v>
      </c>
      <c r="N509" s="22">
        <v>40543</v>
      </c>
      <c r="O509" s="13">
        <v>42621</v>
      </c>
      <c r="P509" s="22">
        <v>39624</v>
      </c>
      <c r="Q509" s="52">
        <v>104124</v>
      </c>
      <c r="R509" s="25" t="str">
        <f>(Q509/Z509)</f>
        <v>0</v>
      </c>
      <c r="S509" s="52">
        <v>69416.67</v>
      </c>
      <c r="T509" s="52">
        <v>0</v>
      </c>
      <c r="U509" s="52">
        <v>0</v>
      </c>
      <c r="V509" s="52">
        <v>34708.33</v>
      </c>
      <c r="W509" s="52">
        <v>0</v>
      </c>
      <c r="X509" s="52" t="str">
        <f>SUM(Q509,S509,T509,U509,V509,W509)</f>
        <v>0</v>
      </c>
      <c r="Y509" s="52">
        <v>410165.6</v>
      </c>
      <c r="Z509" s="77">
        <v>618413.86</v>
      </c>
      <c r="AA509" s="7" t="s">
        <v>3159</v>
      </c>
      <c r="AB509" s="8"/>
    </row>
    <row r="510" spans="1:28" customHeight="1" ht="409.5">
      <c r="A510" s="7" t="s">
        <v>30</v>
      </c>
      <c r="B510" s="19" t="s">
        <v>40</v>
      </c>
      <c r="C510" s="20" t="s">
        <v>3160</v>
      </c>
      <c r="D510" s="20" t="s">
        <v>3160</v>
      </c>
      <c r="E510" s="19" t="s">
        <v>3161</v>
      </c>
      <c r="F510" s="21" t="s">
        <v>43</v>
      </c>
      <c r="G510" s="8" t="s">
        <v>34</v>
      </c>
      <c r="H510" s="19" t="s">
        <v>21</v>
      </c>
      <c r="I510" s="31" t="s">
        <v>3162</v>
      </c>
      <c r="J510" s="19" t="s">
        <v>951</v>
      </c>
      <c r="K510" s="9" t="s">
        <v>3163</v>
      </c>
      <c r="L510" s="60" t="s">
        <v>3164</v>
      </c>
      <c r="M510" s="22">
        <v>39528</v>
      </c>
      <c r="N510" s="22">
        <v>40178</v>
      </c>
      <c r="O510" s="13">
        <v>42621</v>
      </c>
      <c r="P510" s="22">
        <v>39736</v>
      </c>
      <c r="Q510" s="52">
        <v>125000</v>
      </c>
      <c r="R510" s="25" t="str">
        <f>(Q510/Z510)</f>
        <v>0</v>
      </c>
      <c r="S510" s="52">
        <v>83333.33</v>
      </c>
      <c r="T510" s="52">
        <v>41666.67</v>
      </c>
      <c r="U510" s="52">
        <v>0</v>
      </c>
      <c r="V510" s="52">
        <v>0</v>
      </c>
      <c r="W510" s="52">
        <v>0</v>
      </c>
      <c r="X510" s="52" t="str">
        <f>SUM(Q510,S510,T510,U510,V510,W510)</f>
        <v>0</v>
      </c>
      <c r="Y510" s="52">
        <v>525412.25</v>
      </c>
      <c r="Z510" s="77">
        <v>775411.74</v>
      </c>
      <c r="AA510" s="7" t="s">
        <v>3165</v>
      </c>
      <c r="AB510" s="8"/>
    </row>
    <row r="511" spans="1:28" customHeight="1" ht="409.5">
      <c r="A511" s="18" t="s">
        <v>30</v>
      </c>
      <c r="B511" s="19" t="s">
        <v>40</v>
      </c>
      <c r="C511" s="20" t="s">
        <v>3166</v>
      </c>
      <c r="D511" s="30" t="s">
        <v>3167</v>
      </c>
      <c r="E511" s="19" t="s">
        <v>3168</v>
      </c>
      <c r="F511" s="21" t="s">
        <v>43</v>
      </c>
      <c r="G511" s="7" t="s">
        <v>34</v>
      </c>
      <c r="H511" s="19" t="s">
        <v>23</v>
      </c>
      <c r="I511" s="7" t="s">
        <v>3169</v>
      </c>
      <c r="J511" s="19" t="s">
        <v>70</v>
      </c>
      <c r="K511" s="9" t="s">
        <v>43</v>
      </c>
      <c r="L511" s="60" t="s">
        <v>3170</v>
      </c>
      <c r="M511" s="22">
        <v>39521</v>
      </c>
      <c r="N511" s="22">
        <v>41455</v>
      </c>
      <c r="O511" s="13">
        <v>42621</v>
      </c>
      <c r="P511" s="22">
        <v>39715</v>
      </c>
      <c r="Q511" s="56">
        <v>50247.79</v>
      </c>
      <c r="R511" s="48" t="str">
        <f>(Q511/Z511)</f>
        <v>0</v>
      </c>
      <c r="S511" s="56">
        <v>33498.51</v>
      </c>
      <c r="T511" s="56">
        <v>0</v>
      </c>
      <c r="U511" s="56">
        <v>0</v>
      </c>
      <c r="V511" s="56">
        <v>16749.25</v>
      </c>
      <c r="W511" s="56">
        <v>0</v>
      </c>
      <c r="X511" s="56" t="str">
        <f>SUM(Q511,S511,T511,U511,V511,W511)</f>
        <v>0</v>
      </c>
      <c r="Y511" s="56">
        <v>186634.48</v>
      </c>
      <c r="Z511" s="57">
        <v>287129.99</v>
      </c>
      <c r="AA511" s="7" t="s">
        <v>3171</v>
      </c>
      <c r="AB511" s="8"/>
    </row>
    <row r="512" spans="1:28" customHeight="1" ht="240">
      <c r="A512" s="7" t="s">
        <v>30</v>
      </c>
      <c r="B512" s="19" t="s">
        <v>40</v>
      </c>
      <c r="C512" s="20" t="s">
        <v>3172</v>
      </c>
      <c r="D512" s="30" t="s">
        <v>3173</v>
      </c>
      <c r="E512" s="19" t="s">
        <v>3174</v>
      </c>
      <c r="F512" s="21" t="s">
        <v>43</v>
      </c>
      <c r="G512" s="8" t="s">
        <v>34</v>
      </c>
      <c r="H512" s="19" t="s">
        <v>21</v>
      </c>
      <c r="I512" s="7" t="s">
        <v>3175</v>
      </c>
      <c r="J512" s="19" t="s">
        <v>1143</v>
      </c>
      <c r="K512" s="9" t="s">
        <v>3176</v>
      </c>
      <c r="L512" s="60" t="s">
        <v>3177</v>
      </c>
      <c r="M512" s="22">
        <v>39520</v>
      </c>
      <c r="N512" s="22">
        <v>40359</v>
      </c>
      <c r="O512" s="13">
        <v>42621</v>
      </c>
      <c r="P512" s="22">
        <v>39715</v>
      </c>
      <c r="Q512" s="52">
        <v>18483.07</v>
      </c>
      <c r="R512" s="25" t="str">
        <f>(Q512/Z512)</f>
        <v>0</v>
      </c>
      <c r="S512" s="52">
        <v>12322.05</v>
      </c>
      <c r="T512" s="52">
        <v>6161.04</v>
      </c>
      <c r="U512" s="52">
        <v>0</v>
      </c>
      <c r="V512" s="52">
        <v>0</v>
      </c>
      <c r="W512" s="52">
        <v>0</v>
      </c>
      <c r="X512" s="52" t="str">
        <f>SUM(Q512,S512,T512,U512,V512,W512)</f>
        <v>0</v>
      </c>
      <c r="Y512" s="52">
        <v>68651.44</v>
      </c>
      <c r="Z512" s="52">
        <v>105617.58</v>
      </c>
      <c r="AA512" s="7" t="s">
        <v>3178</v>
      </c>
      <c r="AB512" s="8"/>
    </row>
    <row r="513" spans="1:28" customHeight="1" ht="405">
      <c r="A513" s="18" t="s">
        <v>30</v>
      </c>
      <c r="B513" s="19" t="s">
        <v>40</v>
      </c>
      <c r="C513" s="20" t="s">
        <v>3179</v>
      </c>
      <c r="D513" s="30" t="s">
        <v>3180</v>
      </c>
      <c r="E513" s="19" t="s">
        <v>2426</v>
      </c>
      <c r="F513" s="21" t="s">
        <v>43</v>
      </c>
      <c r="G513" s="7" t="s">
        <v>34</v>
      </c>
      <c r="H513" s="19" t="s">
        <v>23</v>
      </c>
      <c r="I513" s="7" t="s">
        <v>2427</v>
      </c>
      <c r="J513" s="19" t="s">
        <v>2428</v>
      </c>
      <c r="K513" s="9" t="s">
        <v>2429</v>
      </c>
      <c r="L513" s="60" t="s">
        <v>3181</v>
      </c>
      <c r="M513" s="22">
        <v>39595</v>
      </c>
      <c r="N513" s="22">
        <v>40268</v>
      </c>
      <c r="O513" s="13">
        <v>42621</v>
      </c>
      <c r="P513" s="22">
        <v>39715</v>
      </c>
      <c r="Q513" s="53">
        <v>46634.01</v>
      </c>
      <c r="R513" s="25" t="str">
        <f>(Q513/Z513)</f>
        <v>0</v>
      </c>
      <c r="S513" s="52">
        <v>31089.5</v>
      </c>
      <c r="T513" s="52">
        <v>0</v>
      </c>
      <c r="U513" s="52">
        <v>0</v>
      </c>
      <c r="V513" s="52">
        <v>15544.4</v>
      </c>
      <c r="W513" s="52">
        <v>0</v>
      </c>
      <c r="X513" s="52" t="str">
        <f>SUM(Q513,S513,T513,U513,V513,W513)</f>
        <v>0</v>
      </c>
      <c r="Y513" s="52">
        <v>173211.56</v>
      </c>
      <c r="Z513" s="52">
        <v>266479.08</v>
      </c>
      <c r="AA513" s="7" t="s">
        <v>3182</v>
      </c>
      <c r="AB513" s="8"/>
    </row>
    <row r="514" spans="1:28" customHeight="1" ht="360">
      <c r="A514" s="7" t="s">
        <v>30</v>
      </c>
      <c r="B514" s="19" t="s">
        <v>40</v>
      </c>
      <c r="C514" s="20" t="s">
        <v>3183</v>
      </c>
      <c r="D514" s="30" t="s">
        <v>3184</v>
      </c>
      <c r="E514" s="19" t="s">
        <v>1689</v>
      </c>
      <c r="F514" s="21" t="s">
        <v>43</v>
      </c>
      <c r="G514" s="8" t="s">
        <v>34</v>
      </c>
      <c r="H514" s="19" t="s">
        <v>21</v>
      </c>
      <c r="I514" s="7" t="s">
        <v>1690</v>
      </c>
      <c r="J514" s="19" t="s">
        <v>55</v>
      </c>
      <c r="K514" s="9" t="s">
        <v>1691</v>
      </c>
      <c r="L514" s="60" t="s">
        <v>3185</v>
      </c>
      <c r="M514" s="22">
        <v>39549</v>
      </c>
      <c r="N514" s="22">
        <v>39994</v>
      </c>
      <c r="O514" s="13">
        <v>42621</v>
      </c>
      <c r="P514" s="22">
        <v>39792</v>
      </c>
      <c r="Q514" s="26">
        <v>0</v>
      </c>
      <c r="R514" s="25" t="str">
        <f>(Q514/Z514)</f>
        <v>0</v>
      </c>
      <c r="S514" s="26">
        <v>0</v>
      </c>
      <c r="T514" s="26">
        <v>0</v>
      </c>
      <c r="U514" s="26">
        <v>0</v>
      </c>
      <c r="V514" s="26">
        <v>0</v>
      </c>
      <c r="W514" s="26">
        <v>0</v>
      </c>
      <c r="X514" s="26" t="str">
        <f>SUM(Q514,S514,T514,U514,V514,W514)</f>
        <v>0</v>
      </c>
      <c r="Y514" s="26">
        <v>0</v>
      </c>
      <c r="Z514" s="26">
        <v>0</v>
      </c>
      <c r="AA514" s="7" t="s">
        <v>3186</v>
      </c>
      <c r="AB514" s="8"/>
    </row>
    <row r="515" spans="1:28" customHeight="1" ht="409.5">
      <c r="A515" s="18" t="s">
        <v>30</v>
      </c>
      <c r="B515" s="19" t="s">
        <v>40</v>
      </c>
      <c r="C515" s="20" t="s">
        <v>3187</v>
      </c>
      <c r="D515" s="20" t="s">
        <v>3187</v>
      </c>
      <c r="E515" s="19" t="s">
        <v>404</v>
      </c>
      <c r="F515" s="21" t="s">
        <v>43</v>
      </c>
      <c r="G515" s="7" t="s">
        <v>34</v>
      </c>
      <c r="H515" s="19" t="s">
        <v>23</v>
      </c>
      <c r="I515" s="7" t="s">
        <v>405</v>
      </c>
      <c r="J515" s="19" t="s">
        <v>196</v>
      </c>
      <c r="K515" s="9" t="s">
        <v>406</v>
      </c>
      <c r="L515" s="60" t="s">
        <v>3188</v>
      </c>
      <c r="M515" s="22">
        <v>39556</v>
      </c>
      <c r="N515" s="22">
        <v>40073</v>
      </c>
      <c r="O515" s="13">
        <v>42621</v>
      </c>
      <c r="P515" s="22">
        <v>39888</v>
      </c>
      <c r="Q515" s="52">
        <v>71672.43</v>
      </c>
      <c r="R515" s="25" t="str">
        <f>(Q515/Z515)</f>
        <v>0</v>
      </c>
      <c r="S515" s="52">
        <v>47781.63</v>
      </c>
      <c r="T515" s="52">
        <v>0</v>
      </c>
      <c r="U515" s="52">
        <v>0</v>
      </c>
      <c r="V515" s="52">
        <v>23890.69</v>
      </c>
      <c r="W515" s="52">
        <v>0</v>
      </c>
      <c r="X515" s="52" t="str">
        <f>SUM(Q515,S515,T515,U515,V515,W515)</f>
        <v>0</v>
      </c>
      <c r="Y515" s="52">
        <v>266211.62</v>
      </c>
      <c r="Z515" s="52">
        <v>409556.23</v>
      </c>
      <c r="AA515" s="46" t="s">
        <v>3189</v>
      </c>
      <c r="AB515" s="8"/>
    </row>
    <row r="516" spans="1:28" customHeight="1" ht="409.5">
      <c r="A516" s="7" t="s">
        <v>30</v>
      </c>
      <c r="B516" s="19" t="s">
        <v>40</v>
      </c>
      <c r="C516" s="20" t="s">
        <v>3190</v>
      </c>
      <c r="D516" s="20" t="s">
        <v>3190</v>
      </c>
      <c r="E516" s="19" t="s">
        <v>3191</v>
      </c>
      <c r="F516" s="21" t="s">
        <v>43</v>
      </c>
      <c r="G516" s="8" t="s">
        <v>34</v>
      </c>
      <c r="H516" s="19" t="s">
        <v>21</v>
      </c>
      <c r="I516" s="7" t="s">
        <v>585</v>
      </c>
      <c r="J516" s="19" t="s">
        <v>148</v>
      </c>
      <c r="K516" s="9" t="s">
        <v>1531</v>
      </c>
      <c r="L516" s="60" t="s">
        <v>3192</v>
      </c>
      <c r="M516" s="22">
        <v>39596</v>
      </c>
      <c r="N516" s="22">
        <v>40422</v>
      </c>
      <c r="O516" s="13">
        <v>42621</v>
      </c>
      <c r="P516" s="22">
        <v>39939</v>
      </c>
      <c r="Q516" s="53">
        <v>125000</v>
      </c>
      <c r="R516" s="25" t="str">
        <f>(Q516/Z516)</f>
        <v>0</v>
      </c>
      <c r="S516" s="52">
        <v>83333.33</v>
      </c>
      <c r="T516" s="52">
        <v>41666.67</v>
      </c>
      <c r="U516" s="52">
        <v>0</v>
      </c>
      <c r="V516" s="52">
        <v>0</v>
      </c>
      <c r="W516" s="52">
        <v>0</v>
      </c>
      <c r="X516" s="52" t="str">
        <f>SUM(Q516,S516,T516,U516,V516,W516)</f>
        <v>0</v>
      </c>
      <c r="Y516" s="52">
        <v>584785.25</v>
      </c>
      <c r="Z516" s="52">
        <v>834785.19</v>
      </c>
      <c r="AA516" s="7" t="s">
        <v>3193</v>
      </c>
      <c r="AB516" s="8"/>
    </row>
    <row r="517" spans="1:28" customHeight="1" ht="409.5">
      <c r="A517" s="18" t="s">
        <v>30</v>
      </c>
      <c r="B517" s="19" t="s">
        <v>40</v>
      </c>
      <c r="C517" s="20" t="s">
        <v>3194</v>
      </c>
      <c r="D517" s="20" t="s">
        <v>3194</v>
      </c>
      <c r="E517" s="19" t="s">
        <v>3195</v>
      </c>
      <c r="F517" s="21" t="s">
        <v>43</v>
      </c>
      <c r="G517" s="7" t="s">
        <v>34</v>
      </c>
      <c r="H517" s="19" t="s">
        <v>21</v>
      </c>
      <c r="I517" s="7" t="s">
        <v>3196</v>
      </c>
      <c r="J517" s="19" t="s">
        <v>148</v>
      </c>
      <c r="K517" s="9" t="s">
        <v>3197</v>
      </c>
      <c r="L517" s="60" t="s">
        <v>3198</v>
      </c>
      <c r="M517" s="22">
        <v>39553</v>
      </c>
      <c r="N517" s="22">
        <v>40178</v>
      </c>
      <c r="O517" s="13">
        <v>42621</v>
      </c>
      <c r="P517" s="22">
        <v>39952</v>
      </c>
      <c r="Q517" s="26">
        <v>0</v>
      </c>
      <c r="R517" s="25" t="str">
        <f>(Q517/Z517)</f>
        <v>0</v>
      </c>
      <c r="S517" s="26">
        <v>0</v>
      </c>
      <c r="T517" s="26">
        <v>0</v>
      </c>
      <c r="U517" s="26">
        <v>0</v>
      </c>
      <c r="V517" s="26">
        <v>0</v>
      </c>
      <c r="W517" s="26">
        <v>0</v>
      </c>
      <c r="X517" s="26" t="str">
        <f>SUM(Q517,S517,T517,U517,V517,W517)</f>
        <v>0</v>
      </c>
      <c r="Y517" s="26">
        <v>0</v>
      </c>
      <c r="Z517" s="26">
        <v>0</v>
      </c>
      <c r="AA517" s="7" t="s">
        <v>3199</v>
      </c>
      <c r="AB517" s="8"/>
    </row>
    <row r="518" spans="1:28" customHeight="1" ht="409.5">
      <c r="A518" s="7" t="s">
        <v>30</v>
      </c>
      <c r="B518" s="19" t="s">
        <v>40</v>
      </c>
      <c r="C518" s="20" t="s">
        <v>3200</v>
      </c>
      <c r="D518" s="20" t="s">
        <v>3200</v>
      </c>
      <c r="E518" s="19" t="s">
        <v>264</v>
      </c>
      <c r="F518" s="21" t="s">
        <v>43</v>
      </c>
      <c r="G518" s="8" t="s">
        <v>34</v>
      </c>
      <c r="H518" s="19" t="s">
        <v>21</v>
      </c>
      <c r="I518" s="7" t="s">
        <v>265</v>
      </c>
      <c r="J518" s="19" t="s">
        <v>266</v>
      </c>
      <c r="K518" s="9" t="s">
        <v>2066</v>
      </c>
      <c r="L518" s="60" t="s">
        <v>3201</v>
      </c>
      <c r="M518" s="22">
        <v>39636</v>
      </c>
      <c r="N518" s="22">
        <v>40329</v>
      </c>
      <c r="O518" s="13">
        <v>42621</v>
      </c>
      <c r="P518" s="22">
        <v>39882</v>
      </c>
      <c r="Q518" s="56">
        <v>51339.46</v>
      </c>
      <c r="R518" s="48" t="str">
        <f>(Q518/Z518)</f>
        <v>0</v>
      </c>
      <c r="S518" s="56">
        <v>34226.46</v>
      </c>
      <c r="T518" s="56">
        <v>17112.79</v>
      </c>
      <c r="U518" s="56">
        <v>0</v>
      </c>
      <c r="V518" s="56">
        <v>0</v>
      </c>
      <c r="W518" s="56">
        <v>0</v>
      </c>
      <c r="X518" s="56" t="str">
        <f>SUM(Q518,S518,T518,U518,V518,W518)</f>
        <v>0</v>
      </c>
      <c r="Y518" s="57">
        <v>190688.99</v>
      </c>
      <c r="Z518" s="57">
        <v>293367.28</v>
      </c>
      <c r="AA518" s="7" t="s">
        <v>3202</v>
      </c>
      <c r="AB518" s="8"/>
    </row>
    <row r="519" spans="1:28" customHeight="1" ht="409.5">
      <c r="A519" s="18" t="s">
        <v>30</v>
      </c>
      <c r="B519" s="19" t="s">
        <v>40</v>
      </c>
      <c r="C519" s="20" t="s">
        <v>3203</v>
      </c>
      <c r="D519" s="20" t="s">
        <v>3204</v>
      </c>
      <c r="E519" s="19" t="s">
        <v>3205</v>
      </c>
      <c r="F519" s="21" t="s">
        <v>43</v>
      </c>
      <c r="G519" s="7" t="s">
        <v>34</v>
      </c>
      <c r="H519" s="19" t="s">
        <v>21</v>
      </c>
      <c r="I519" s="31" t="s">
        <v>3206</v>
      </c>
      <c r="J519" s="19" t="s">
        <v>3207</v>
      </c>
      <c r="K519" s="9" t="s">
        <v>3208</v>
      </c>
      <c r="L519" s="60" t="s">
        <v>3209</v>
      </c>
      <c r="M519" s="22">
        <v>39651</v>
      </c>
      <c r="N519" s="22">
        <v>40452</v>
      </c>
      <c r="O519" s="13">
        <v>42621</v>
      </c>
      <c r="P519" s="22">
        <v>39871</v>
      </c>
      <c r="Q519" s="52">
        <v>33701.75</v>
      </c>
      <c r="R519" s="25" t="str">
        <f>(Q519/Z519)</f>
        <v>0</v>
      </c>
      <c r="S519" s="52">
        <v>22467.23</v>
      </c>
      <c r="T519" s="52">
        <v>11233.9</v>
      </c>
      <c r="U519" s="52">
        <v>0</v>
      </c>
      <c r="V519" s="52">
        <v>0</v>
      </c>
      <c r="W519" s="52">
        <v>0</v>
      </c>
      <c r="X519" s="52" t="str">
        <f>SUM(Q519,S519,T519,U519,V519,W519)</f>
        <v>0</v>
      </c>
      <c r="Y519" s="52">
        <v>125176.87</v>
      </c>
      <c r="Z519" s="52">
        <v>192579.57</v>
      </c>
      <c r="AA519" s="7" t="s">
        <v>3210</v>
      </c>
      <c r="AB519" s="8"/>
    </row>
    <row r="520" spans="1:28" customHeight="1" ht="409.5">
      <c r="A520" s="7" t="s">
        <v>30</v>
      </c>
      <c r="B520" s="19" t="s">
        <v>40</v>
      </c>
      <c r="C520" s="20" t="s">
        <v>3211</v>
      </c>
      <c r="D520" s="20" t="s">
        <v>3211</v>
      </c>
      <c r="E520" s="19" t="s">
        <v>3212</v>
      </c>
      <c r="F520" s="21" t="s">
        <v>43</v>
      </c>
      <c r="G520" s="8" t="s">
        <v>34</v>
      </c>
      <c r="H520" s="19" t="s">
        <v>21</v>
      </c>
      <c r="I520" s="7" t="s">
        <v>3213</v>
      </c>
      <c r="J520" s="19" t="s">
        <v>3214</v>
      </c>
      <c r="K520" s="9" t="s">
        <v>3215</v>
      </c>
      <c r="L520" s="60" t="s">
        <v>3216</v>
      </c>
      <c r="M520" s="22">
        <v>39751</v>
      </c>
      <c r="N520" s="22">
        <v>40908</v>
      </c>
      <c r="O520" s="13">
        <v>42621</v>
      </c>
      <c r="P520" s="22">
        <v>39895</v>
      </c>
      <c r="Q520" s="52">
        <v>17326.95</v>
      </c>
      <c r="R520" s="25" t="str">
        <f>(Q520/Z520)</f>
        <v>0</v>
      </c>
      <c r="S520" s="52">
        <v>11551.28</v>
      </c>
      <c r="T520" s="52">
        <v>5775.63</v>
      </c>
      <c r="U520" s="52">
        <v>0</v>
      </c>
      <c r="V520" s="52">
        <v>0</v>
      </c>
      <c r="W520" s="52">
        <v>0</v>
      </c>
      <c r="X520" s="52" t="str">
        <f>SUM(Q520,S520,T520,U520,V520,W520)</f>
        <v>0</v>
      </c>
      <c r="Y520" s="52">
        <v>64357.41</v>
      </c>
      <c r="Z520" s="52">
        <v>99011.02</v>
      </c>
      <c r="AA520" s="7" t="s">
        <v>3217</v>
      </c>
      <c r="AB520" s="8"/>
    </row>
    <row r="521" spans="1:28" customHeight="1" ht="409.5">
      <c r="A521" s="18" t="s">
        <v>30</v>
      </c>
      <c r="B521" s="19" t="s">
        <v>40</v>
      </c>
      <c r="C521" s="20" t="s">
        <v>3218</v>
      </c>
      <c r="D521" s="30" t="s">
        <v>3219</v>
      </c>
      <c r="E521" s="19" t="s">
        <v>3220</v>
      </c>
      <c r="F521" s="21" t="s">
        <v>43</v>
      </c>
      <c r="G521" s="7" t="s">
        <v>34</v>
      </c>
      <c r="H521" s="19" t="s">
        <v>23</v>
      </c>
      <c r="I521" s="7" t="s">
        <v>3221</v>
      </c>
      <c r="J521" s="19" t="s">
        <v>1100</v>
      </c>
      <c r="K521" s="9" t="s">
        <v>3222</v>
      </c>
      <c r="L521" s="60" t="s">
        <v>3223</v>
      </c>
      <c r="M521" s="22">
        <v>39748</v>
      </c>
      <c r="N521" s="22">
        <v>40908</v>
      </c>
      <c r="O521" s="13">
        <v>42621</v>
      </c>
      <c r="P521" s="22">
        <v>39895</v>
      </c>
      <c r="Q521" s="52">
        <v>33687</v>
      </c>
      <c r="R521" s="25" t="str">
        <f>(Q521/Z521)</f>
        <v>0</v>
      </c>
      <c r="S521" s="52">
        <v>22458.67</v>
      </c>
      <c r="T521" s="52">
        <v>0</v>
      </c>
      <c r="U521" s="52">
        <v>0</v>
      </c>
      <c r="V521" s="52">
        <v>11229.33</v>
      </c>
      <c r="W521" s="52">
        <v>0</v>
      </c>
      <c r="X521" s="52" t="str">
        <f>SUM(Q521,S521,T521,U521,V521,W521)</f>
        <v>0</v>
      </c>
      <c r="Y521" s="52">
        <v>141499.09</v>
      </c>
      <c r="Z521" s="52">
        <v>192500</v>
      </c>
      <c r="AA521" s="7" t="s">
        <v>3224</v>
      </c>
      <c r="AB521" s="8"/>
    </row>
    <row r="522" spans="1:28" customHeight="1" ht="409.5">
      <c r="A522" s="7" t="s">
        <v>30</v>
      </c>
      <c r="B522" s="19" t="s">
        <v>40</v>
      </c>
      <c r="C522" s="20" t="s">
        <v>3225</v>
      </c>
      <c r="D522" s="30" t="s">
        <v>3226</v>
      </c>
      <c r="E522" s="19" t="s">
        <v>618</v>
      </c>
      <c r="F522" s="21" t="s">
        <v>43</v>
      </c>
      <c r="G522" s="8" t="s">
        <v>34</v>
      </c>
      <c r="H522" s="19" t="s">
        <v>22</v>
      </c>
      <c r="I522" s="31" t="s">
        <v>619</v>
      </c>
      <c r="J522" s="19" t="s">
        <v>620</v>
      </c>
      <c r="K522" s="9" t="s">
        <v>43</v>
      </c>
      <c r="L522" s="60" t="s">
        <v>3227</v>
      </c>
      <c r="M522" s="22">
        <v>39758</v>
      </c>
      <c r="N522" s="22">
        <v>40816</v>
      </c>
      <c r="O522" s="13">
        <v>42621</v>
      </c>
      <c r="P522" s="22">
        <v>40042</v>
      </c>
      <c r="Q522" s="52">
        <v>102018</v>
      </c>
      <c r="R522" s="25" t="str">
        <f>(Q522/Z522)</f>
        <v>0</v>
      </c>
      <c r="S522" s="52">
        <v>68012</v>
      </c>
      <c r="T522" s="52">
        <v>0</v>
      </c>
      <c r="U522" s="52">
        <v>34006</v>
      </c>
      <c r="V522" s="52">
        <v>0</v>
      </c>
      <c r="W522" s="52">
        <v>0</v>
      </c>
      <c r="X522" s="52" t="str">
        <f>SUM(Q522,S522,T522,U522,V522,W522)</f>
        <v>0</v>
      </c>
      <c r="Y522" s="52">
        <v>396194.61</v>
      </c>
      <c r="Z522" s="52">
        <v>600228.81</v>
      </c>
      <c r="AA522" s="7" t="s">
        <v>3228</v>
      </c>
      <c r="AB522" s="8"/>
    </row>
    <row r="523" spans="1:28" customHeight="1" ht="210">
      <c r="A523" s="18" t="s">
        <v>30</v>
      </c>
      <c r="B523" s="19" t="s">
        <v>40</v>
      </c>
      <c r="C523" s="20" t="s">
        <v>3229</v>
      </c>
      <c r="D523" s="30" t="s">
        <v>3230</v>
      </c>
      <c r="E523" s="19" t="s">
        <v>2555</v>
      </c>
      <c r="F523" s="21" t="s">
        <v>43</v>
      </c>
      <c r="G523" s="7" t="s">
        <v>34</v>
      </c>
      <c r="H523" s="19" t="s">
        <v>23</v>
      </c>
      <c r="I523" s="7" t="s">
        <v>2556</v>
      </c>
      <c r="J523" s="19" t="s">
        <v>45</v>
      </c>
      <c r="K523" s="9" t="s">
        <v>2557</v>
      </c>
      <c r="L523" s="8" t="s">
        <v>3231</v>
      </c>
      <c r="M523" s="22">
        <v>39762</v>
      </c>
      <c r="N523" s="22">
        <v>40162</v>
      </c>
      <c r="O523" s="13">
        <v>42621</v>
      </c>
      <c r="P523" s="22">
        <v>39884</v>
      </c>
      <c r="Q523" s="52">
        <v>102108.31</v>
      </c>
      <c r="R523" s="25" t="str">
        <f>(Q523/Z523)</f>
        <v>0</v>
      </c>
      <c r="S523" s="52">
        <v>68072.34</v>
      </c>
      <c r="T523" s="52">
        <v>0</v>
      </c>
      <c r="U523" s="52">
        <v>0</v>
      </c>
      <c r="V523" s="52">
        <v>34035.94</v>
      </c>
      <c r="W523" s="52">
        <v>0</v>
      </c>
      <c r="X523" s="52" t="str">
        <f>SUM(Q523,S523,T523,U523,V523,W523)</f>
        <v>0</v>
      </c>
      <c r="Y523" s="52">
        <v>379259.22</v>
      </c>
      <c r="Z523" s="52">
        <v>583475</v>
      </c>
      <c r="AA523" s="7" t="s">
        <v>3232</v>
      </c>
      <c r="AB523" s="8"/>
    </row>
    <row r="524" spans="1:28" customHeight="1" ht="165">
      <c r="A524" s="7" t="s">
        <v>30</v>
      </c>
      <c r="B524" s="19" t="s">
        <v>40</v>
      </c>
      <c r="C524" s="20" t="s">
        <v>3233</v>
      </c>
      <c r="D524" s="20" t="s">
        <v>3233</v>
      </c>
      <c r="E524" s="19" t="s">
        <v>3234</v>
      </c>
      <c r="F524" s="21" t="s">
        <v>43</v>
      </c>
      <c r="G524" s="8" t="s">
        <v>34</v>
      </c>
      <c r="H524" s="19" t="s">
        <v>23</v>
      </c>
      <c r="I524" s="31" t="s">
        <v>3235</v>
      </c>
      <c r="J524" s="19" t="s">
        <v>1177</v>
      </c>
      <c r="K524" s="9" t="s">
        <v>3236</v>
      </c>
      <c r="L524" s="8" t="s">
        <v>3237</v>
      </c>
      <c r="M524" s="22">
        <v>39759</v>
      </c>
      <c r="N524" s="22">
        <v>40313</v>
      </c>
      <c r="O524" s="13">
        <v>42621</v>
      </c>
      <c r="P524" s="22">
        <v>39895</v>
      </c>
      <c r="Q524" s="52">
        <v>42539.2</v>
      </c>
      <c r="R524" s="25" t="str">
        <f>(Q524/Z524)</f>
        <v>0</v>
      </c>
      <c r="S524" s="52">
        <v>28359.47</v>
      </c>
      <c r="T524" s="52">
        <v>0</v>
      </c>
      <c r="U524" s="52">
        <v>0</v>
      </c>
      <c r="V524" s="52">
        <v>14179.67</v>
      </c>
      <c r="W524" s="52">
        <v>0</v>
      </c>
      <c r="X524" s="52" t="str">
        <f>SUM(Q524,S524,T524,U524,V524,W524)</f>
        <v>0</v>
      </c>
      <c r="Y524" s="52">
        <v>158003.36</v>
      </c>
      <c r="Z524" s="52">
        <v>243080.85</v>
      </c>
      <c r="AA524" s="7" t="s">
        <v>3238</v>
      </c>
      <c r="AB524" s="8"/>
    </row>
    <row r="525" spans="1:28" customHeight="1" ht="375">
      <c r="A525" s="18" t="s">
        <v>30</v>
      </c>
      <c r="B525" s="19" t="s">
        <v>40</v>
      </c>
      <c r="C525" s="20" t="s">
        <v>3239</v>
      </c>
      <c r="D525" s="20" t="s">
        <v>3239</v>
      </c>
      <c r="E525" s="19" t="s">
        <v>3240</v>
      </c>
      <c r="F525" s="21" t="s">
        <v>43</v>
      </c>
      <c r="G525" s="7" t="s">
        <v>34</v>
      </c>
      <c r="H525" s="19" t="s">
        <v>21</v>
      </c>
      <c r="I525" s="7" t="s">
        <v>3241</v>
      </c>
      <c r="J525" s="19" t="s">
        <v>1136</v>
      </c>
      <c r="K525" s="9" t="s">
        <v>3242</v>
      </c>
      <c r="L525" s="60" t="s">
        <v>3243</v>
      </c>
      <c r="M525" s="22">
        <v>39597</v>
      </c>
      <c r="N525" s="22">
        <v>40237</v>
      </c>
      <c r="O525" s="13">
        <v>42621</v>
      </c>
      <c r="P525" s="22">
        <v>39930</v>
      </c>
      <c r="Q525" s="52">
        <v>32092.55</v>
      </c>
      <c r="R525" s="25" t="str">
        <f>(Q525/Z525)</f>
        <v>0</v>
      </c>
      <c r="S525" s="52">
        <v>21395</v>
      </c>
      <c r="T525" s="52">
        <v>10697.45</v>
      </c>
      <c r="U525" s="52">
        <v>0</v>
      </c>
      <c r="V525" s="52">
        <v>0</v>
      </c>
      <c r="W525" s="52">
        <v>0</v>
      </c>
      <c r="X525" s="52" t="str">
        <f>SUM(Q525,S525,T525,U525,V525,W525)</f>
        <v>0</v>
      </c>
      <c r="Y525" s="52">
        <v>119201.01</v>
      </c>
      <c r="Z525" s="52">
        <v>183385.87</v>
      </c>
      <c r="AA525" s="7" t="s">
        <v>3244</v>
      </c>
      <c r="AB525" s="8"/>
    </row>
    <row r="526" spans="1:28" customHeight="1" ht="409.5">
      <c r="A526" s="7" t="s">
        <v>30</v>
      </c>
      <c r="B526" s="19" t="s">
        <v>40</v>
      </c>
      <c r="C526" s="20" t="s">
        <v>3245</v>
      </c>
      <c r="D526" s="20" t="s">
        <v>3245</v>
      </c>
      <c r="E526" s="19" t="s">
        <v>3246</v>
      </c>
      <c r="F526" s="21" t="s">
        <v>43</v>
      </c>
      <c r="G526" s="8" t="s">
        <v>34</v>
      </c>
      <c r="H526" s="19" t="s">
        <v>21</v>
      </c>
      <c r="I526" s="7" t="s">
        <v>3247</v>
      </c>
      <c r="J526" s="19" t="s">
        <v>280</v>
      </c>
      <c r="K526" s="9" t="s">
        <v>3248</v>
      </c>
      <c r="L526" s="60" t="s">
        <v>3249</v>
      </c>
      <c r="M526" s="22">
        <v>39885</v>
      </c>
      <c r="N526" s="22">
        <v>40633</v>
      </c>
      <c r="O526" s="13">
        <v>42621</v>
      </c>
      <c r="P526" s="22">
        <v>40135</v>
      </c>
      <c r="Q526" s="26">
        <v>0</v>
      </c>
      <c r="R526" s="25" t="str">
        <f>(Q526/Z526)</f>
        <v>0</v>
      </c>
      <c r="S526" s="26">
        <v>0</v>
      </c>
      <c r="T526" s="26">
        <v>0</v>
      </c>
      <c r="U526" s="26">
        <v>0</v>
      </c>
      <c r="V526" s="26">
        <v>0</v>
      </c>
      <c r="W526" s="26">
        <v>0</v>
      </c>
      <c r="X526" s="26" t="str">
        <f>SUM(Q526,S526,T526,U526,V526,W526)</f>
        <v>0</v>
      </c>
      <c r="Y526" s="26">
        <v>0</v>
      </c>
      <c r="Z526" s="26">
        <v>0</v>
      </c>
      <c r="AA526" s="7" t="s">
        <v>3250</v>
      </c>
      <c r="AB526" s="8"/>
    </row>
    <row r="527" spans="1:28" customHeight="1" ht="409.5">
      <c r="A527" s="18" t="s">
        <v>30</v>
      </c>
      <c r="B527" s="19" t="s">
        <v>40</v>
      </c>
      <c r="C527" s="30" t="s">
        <v>3251</v>
      </c>
      <c r="D527" s="30" t="s">
        <v>3252</v>
      </c>
      <c r="E527" s="19" t="s">
        <v>3253</v>
      </c>
      <c r="F527" s="21" t="s">
        <v>43</v>
      </c>
      <c r="G527" s="7" t="s">
        <v>34</v>
      </c>
      <c r="H527" s="19" t="s">
        <v>22</v>
      </c>
      <c r="I527" s="31" t="s">
        <v>3254</v>
      </c>
      <c r="J527" s="19" t="s">
        <v>2112</v>
      </c>
      <c r="K527" s="9" t="s">
        <v>43</v>
      </c>
      <c r="L527" s="60" t="s">
        <v>3255</v>
      </c>
      <c r="M527" s="22">
        <v>39617</v>
      </c>
      <c r="N527" s="22">
        <v>40224</v>
      </c>
      <c r="O527" s="13">
        <v>42621</v>
      </c>
      <c r="P527" s="22">
        <v>39905</v>
      </c>
      <c r="Q527" s="53">
        <v>9350</v>
      </c>
      <c r="R527" s="25" t="str">
        <f>(Q527/Z527)</f>
        <v>0</v>
      </c>
      <c r="S527" s="52">
        <v>6233.33</v>
      </c>
      <c r="T527" s="52">
        <v>3116.67</v>
      </c>
      <c r="U527" s="52">
        <v>0</v>
      </c>
      <c r="V527" s="52">
        <v>0</v>
      </c>
      <c r="W527" s="52">
        <v>0</v>
      </c>
      <c r="X527" s="52" t="str">
        <f>SUM(Q527,S527,T527,U527,V527,W527)</f>
        <v>0</v>
      </c>
      <c r="Y527" s="52">
        <v>18700</v>
      </c>
      <c r="Z527" s="52">
        <v>37400</v>
      </c>
      <c r="AA527" s="7" t="s">
        <v>3256</v>
      </c>
      <c r="AB527" s="8"/>
    </row>
    <row r="528" spans="1:28" customHeight="1" ht="285">
      <c r="A528" s="7" t="s">
        <v>30</v>
      </c>
      <c r="B528" s="19" t="s">
        <v>40</v>
      </c>
      <c r="C528" s="20" t="s">
        <v>3257</v>
      </c>
      <c r="D528" s="30" t="s">
        <v>3258</v>
      </c>
      <c r="E528" s="19" t="s">
        <v>3259</v>
      </c>
      <c r="F528" s="21" t="s">
        <v>43</v>
      </c>
      <c r="G528" s="8" t="s">
        <v>34</v>
      </c>
      <c r="H528" s="19" t="s">
        <v>23</v>
      </c>
      <c r="I528" s="31" t="s">
        <v>3260</v>
      </c>
      <c r="J528" s="19" t="s">
        <v>287</v>
      </c>
      <c r="K528" s="9" t="s">
        <v>43</v>
      </c>
      <c r="L528" s="60" t="s">
        <v>3261</v>
      </c>
      <c r="M528" s="22">
        <v>39892</v>
      </c>
      <c r="N528" s="22">
        <v>41274</v>
      </c>
      <c r="O528" s="13">
        <v>42621</v>
      </c>
      <c r="P528" s="22">
        <v>40077</v>
      </c>
      <c r="Q528" s="52">
        <v>91688</v>
      </c>
      <c r="R528" s="25" t="str">
        <f>(Q528/Z528)</f>
        <v>0</v>
      </c>
      <c r="S528" s="52">
        <v>61125.33</v>
      </c>
      <c r="T528" s="52">
        <v>0</v>
      </c>
      <c r="U528" s="52">
        <v>0</v>
      </c>
      <c r="V528" s="52">
        <v>30562.67</v>
      </c>
      <c r="W528" s="52">
        <v>0</v>
      </c>
      <c r="X528" s="52" t="str">
        <f>SUM(Q528,S528,T528,U528,V528,W528)</f>
        <v>0</v>
      </c>
      <c r="Y528" s="52">
        <v>498196.89</v>
      </c>
      <c r="Z528" s="52">
        <v>523932</v>
      </c>
      <c r="AA528" s="7" t="s">
        <v>3262</v>
      </c>
      <c r="AB528" s="8"/>
    </row>
    <row r="529" spans="1:28" customHeight="1" ht="409.5">
      <c r="A529" s="18" t="s">
        <v>30</v>
      </c>
      <c r="B529" s="19" t="s">
        <v>40</v>
      </c>
      <c r="C529" s="20" t="s">
        <v>3263</v>
      </c>
      <c r="D529" s="30" t="s">
        <v>3264</v>
      </c>
      <c r="E529" s="19" t="s">
        <v>3265</v>
      </c>
      <c r="F529" s="21" t="s">
        <v>43</v>
      </c>
      <c r="G529" s="7" t="s">
        <v>34</v>
      </c>
      <c r="H529" s="19" t="s">
        <v>21</v>
      </c>
      <c r="I529" s="7" t="s">
        <v>3266</v>
      </c>
      <c r="J529" s="19" t="s">
        <v>148</v>
      </c>
      <c r="K529" s="9" t="s">
        <v>3267</v>
      </c>
      <c r="L529" s="60" t="s">
        <v>3268</v>
      </c>
      <c r="M529" s="22">
        <v>39640</v>
      </c>
      <c r="N529" s="22">
        <v>40999</v>
      </c>
      <c r="O529" s="13">
        <v>42621</v>
      </c>
      <c r="P529" s="22">
        <v>40302</v>
      </c>
      <c r="Q529" s="52">
        <v>95198.78</v>
      </c>
      <c r="R529" s="25" t="str">
        <f>(Q529/Z529)</f>
        <v>0</v>
      </c>
      <c r="S529" s="52">
        <v>63465.85</v>
      </c>
      <c r="T529" s="52">
        <v>31732.93</v>
      </c>
      <c r="U529" s="52">
        <v>0</v>
      </c>
      <c r="V529" s="52">
        <v>0</v>
      </c>
      <c r="W529" s="52">
        <v>0</v>
      </c>
      <c r="X529" s="52" t="str">
        <f>SUM(Q529,S529,T529,U529,V529,W529)</f>
        <v>0</v>
      </c>
      <c r="Y529" s="52">
        <v>377820.13</v>
      </c>
      <c r="Z529" s="52">
        <v>543993</v>
      </c>
      <c r="AA529" s="7" t="s">
        <v>3269</v>
      </c>
      <c r="AB529" s="8"/>
    </row>
    <row r="530" spans="1:28" customHeight="1" ht="255">
      <c r="A530" s="7" t="s">
        <v>30</v>
      </c>
      <c r="B530" s="19" t="s">
        <v>40</v>
      </c>
      <c r="C530" s="20" t="s">
        <v>3270</v>
      </c>
      <c r="D530" s="30" t="s">
        <v>3271</v>
      </c>
      <c r="E530" s="19" t="s">
        <v>3272</v>
      </c>
      <c r="F530" s="21" t="s">
        <v>43</v>
      </c>
      <c r="G530" s="8" t="s">
        <v>34</v>
      </c>
      <c r="H530" s="19" t="s">
        <v>21</v>
      </c>
      <c r="I530" s="31" t="s">
        <v>3273</v>
      </c>
      <c r="J530" s="19" t="s">
        <v>62</v>
      </c>
      <c r="K530" s="9" t="s">
        <v>3274</v>
      </c>
      <c r="L530" s="8" t="s">
        <v>3275</v>
      </c>
      <c r="M530" s="22">
        <v>39645</v>
      </c>
      <c r="N530" s="22">
        <v>40390</v>
      </c>
      <c r="O530" s="13">
        <v>42621</v>
      </c>
      <c r="P530" s="22">
        <v>39939</v>
      </c>
      <c r="Q530" s="52">
        <v>88105.46</v>
      </c>
      <c r="R530" s="25" t="str">
        <f>(Q530/Z530)</f>
        <v>0</v>
      </c>
      <c r="S530" s="52">
        <v>58736.96</v>
      </c>
      <c r="T530" s="52">
        <v>29368.5</v>
      </c>
      <c r="U530" s="52">
        <v>0</v>
      </c>
      <c r="V530" s="52">
        <v>0</v>
      </c>
      <c r="W530" s="52">
        <v>0</v>
      </c>
      <c r="X530" s="52" t="str">
        <f>SUM(Q530,S530,T530,U530,V530,W530)</f>
        <v>0</v>
      </c>
      <c r="Y530" s="52">
        <v>327248.72</v>
      </c>
      <c r="Z530" s="52">
        <v>503459.55</v>
      </c>
      <c r="AA530" s="7" t="s">
        <v>3276</v>
      </c>
      <c r="AB530" s="8"/>
    </row>
    <row r="531" spans="1:28" customHeight="1" ht="409.5">
      <c r="A531" s="18" t="s">
        <v>30</v>
      </c>
      <c r="B531" s="19" t="s">
        <v>40</v>
      </c>
      <c r="C531" s="20" t="s">
        <v>3277</v>
      </c>
      <c r="D531" s="20" t="s">
        <v>3277</v>
      </c>
      <c r="E531" s="19" t="s">
        <v>3278</v>
      </c>
      <c r="F531" s="21" t="s">
        <v>43</v>
      </c>
      <c r="G531" s="7" t="s">
        <v>34</v>
      </c>
      <c r="H531" s="19" t="s">
        <v>21</v>
      </c>
      <c r="I531" s="7" t="s">
        <v>3279</v>
      </c>
      <c r="J531" s="19" t="s">
        <v>825</v>
      </c>
      <c r="K531" s="9" t="s">
        <v>3280</v>
      </c>
      <c r="L531" s="60" t="s">
        <v>3281</v>
      </c>
      <c r="M531" s="22">
        <v>39658</v>
      </c>
      <c r="N531" s="22">
        <v>40237</v>
      </c>
      <c r="O531" s="13">
        <v>42621</v>
      </c>
      <c r="P531" s="22">
        <v>39952</v>
      </c>
      <c r="Q531" s="53">
        <v>120426</v>
      </c>
      <c r="R531" s="25" t="str">
        <f>(Q531/Z531)</f>
        <v>0</v>
      </c>
      <c r="S531" s="52">
        <v>80284</v>
      </c>
      <c r="T531" s="52">
        <v>40142</v>
      </c>
      <c r="U531" s="52">
        <v>0</v>
      </c>
      <c r="V531" s="52">
        <v>0</v>
      </c>
      <c r="W531" s="52">
        <v>0</v>
      </c>
      <c r="X531" s="52" t="str">
        <f>SUM(Q531,S531,T531,U531,V531,W531)</f>
        <v>0</v>
      </c>
      <c r="Y531" s="52">
        <v>459222.82</v>
      </c>
      <c r="Z531" s="52">
        <v>700074.19</v>
      </c>
      <c r="AA531" s="7" t="s">
        <v>3282</v>
      </c>
      <c r="AB531" s="8"/>
    </row>
    <row r="532" spans="1:28" customHeight="1" ht="409.5">
      <c r="A532" s="7" t="s">
        <v>30</v>
      </c>
      <c r="B532" s="19" t="s">
        <v>40</v>
      </c>
      <c r="C532" s="20" t="s">
        <v>3283</v>
      </c>
      <c r="D532" s="20" t="s">
        <v>3283</v>
      </c>
      <c r="E532" s="19" t="s">
        <v>3284</v>
      </c>
      <c r="F532" s="21" t="s">
        <v>43</v>
      </c>
      <c r="G532" s="8" t="s">
        <v>34</v>
      </c>
      <c r="H532" s="19" t="s">
        <v>21</v>
      </c>
      <c r="I532" s="7" t="s">
        <v>3285</v>
      </c>
      <c r="J532" s="19" t="s">
        <v>117</v>
      </c>
      <c r="K532" s="9" t="s">
        <v>3286</v>
      </c>
      <c r="L532" s="60" t="s">
        <v>3287</v>
      </c>
      <c r="M532" s="22">
        <v>39756</v>
      </c>
      <c r="N532" s="22">
        <v>40269</v>
      </c>
      <c r="O532" s="13">
        <v>42621</v>
      </c>
      <c r="P532" s="22">
        <v>39968</v>
      </c>
      <c r="Q532" s="52">
        <v>118288.55</v>
      </c>
      <c r="R532" s="25" t="str">
        <f>(Q532/Z532)</f>
        <v>0</v>
      </c>
      <c r="S532" s="52">
        <v>78859.07</v>
      </c>
      <c r="T532" s="52">
        <v>39429.44</v>
      </c>
      <c r="U532" s="52">
        <v>0</v>
      </c>
      <c r="V532" s="52">
        <v>0</v>
      </c>
      <c r="W532" s="52">
        <v>0</v>
      </c>
      <c r="X532" s="52" t="str">
        <f>SUM(Q532,S532,T532,U532,V532,W532)</f>
        <v>0</v>
      </c>
      <c r="Y532" s="52">
        <v>439357.35</v>
      </c>
      <c r="Z532" s="52">
        <v>675934.3</v>
      </c>
      <c r="AA532" s="7" t="s">
        <v>3288</v>
      </c>
      <c r="AB532" s="8"/>
    </row>
    <row r="533" spans="1:28" customHeight="1" ht="409.5">
      <c r="A533" s="18" t="s">
        <v>30</v>
      </c>
      <c r="B533" s="19" t="s">
        <v>40</v>
      </c>
      <c r="C533" s="20" t="s">
        <v>3289</v>
      </c>
      <c r="D533" s="20" t="s">
        <v>3290</v>
      </c>
      <c r="E533" s="19" t="s">
        <v>3291</v>
      </c>
      <c r="F533" s="21" t="s">
        <v>43</v>
      </c>
      <c r="G533" s="7" t="s">
        <v>34</v>
      </c>
      <c r="H533" s="19" t="s">
        <v>21</v>
      </c>
      <c r="I533" s="7" t="s">
        <v>2171</v>
      </c>
      <c r="J533" s="19" t="s">
        <v>260</v>
      </c>
      <c r="K533" s="9" t="s">
        <v>2172</v>
      </c>
      <c r="L533" s="60" t="s">
        <v>3292</v>
      </c>
      <c r="M533" s="22">
        <v>39797</v>
      </c>
      <c r="N533" s="22">
        <v>41258</v>
      </c>
      <c r="O533" s="13">
        <v>42621</v>
      </c>
      <c r="P533" s="22">
        <v>40057</v>
      </c>
      <c r="Q533" s="52">
        <v>125000</v>
      </c>
      <c r="R533" s="25" t="str">
        <f>(Q533/Z533)</f>
        <v>0</v>
      </c>
      <c r="S533" s="52">
        <v>83333.33</v>
      </c>
      <c r="T533" s="52">
        <v>41666.67</v>
      </c>
      <c r="U533" s="52">
        <v>0</v>
      </c>
      <c r="V533" s="52">
        <v>0</v>
      </c>
      <c r="W533" s="52">
        <v>0</v>
      </c>
      <c r="X533" s="52" t="str">
        <f>SUM(Q533,S533,T533,U533,V533,W533)</f>
        <v>0</v>
      </c>
      <c r="Y533" s="52">
        <v>553415.62</v>
      </c>
      <c r="Z533" s="52">
        <v>714285.71</v>
      </c>
      <c r="AA533" s="7" t="s">
        <v>3293</v>
      </c>
      <c r="AB533" s="8"/>
    </row>
    <row r="534" spans="1:28" customHeight="1" ht="409.5">
      <c r="A534" s="7" t="s">
        <v>30</v>
      </c>
      <c r="B534" s="19" t="s">
        <v>40</v>
      </c>
      <c r="C534" s="20" t="s">
        <v>3294</v>
      </c>
      <c r="D534" s="30" t="s">
        <v>3295</v>
      </c>
      <c r="E534" s="19" t="s">
        <v>3296</v>
      </c>
      <c r="F534" s="21" t="s">
        <v>43</v>
      </c>
      <c r="G534" s="8" t="s">
        <v>34</v>
      </c>
      <c r="H534" s="19" t="s">
        <v>21</v>
      </c>
      <c r="I534" s="31" t="s">
        <v>3297</v>
      </c>
      <c r="J534" s="19" t="s">
        <v>148</v>
      </c>
      <c r="K534" s="9" t="s">
        <v>43</v>
      </c>
      <c r="L534" s="60" t="s">
        <v>3298</v>
      </c>
      <c r="M534" s="22">
        <v>39904</v>
      </c>
      <c r="N534" s="22">
        <v>40756</v>
      </c>
      <c r="O534" s="13">
        <v>42621</v>
      </c>
      <c r="P534" s="22">
        <v>40259</v>
      </c>
      <c r="Q534" s="52">
        <v>485781.5</v>
      </c>
      <c r="R534" s="25" t="str">
        <f>(Q534/Z534)</f>
        <v>0</v>
      </c>
      <c r="S534" s="52">
        <v>323854.98</v>
      </c>
      <c r="T534" s="52">
        <v>161926.52</v>
      </c>
      <c r="U534" s="52">
        <v>0</v>
      </c>
      <c r="V534" s="52">
        <v>0</v>
      </c>
      <c r="W534" s="52">
        <v>0</v>
      </c>
      <c r="X534" s="52" t="str">
        <f>SUM(Q534,S534,T534,U534,V534,W534)</f>
        <v>0</v>
      </c>
      <c r="Y534" s="52">
        <v>1047585.53</v>
      </c>
      <c r="Z534" s="52">
        <v>1943126</v>
      </c>
      <c r="AA534" s="7" t="s">
        <v>3299</v>
      </c>
      <c r="AB534" s="8"/>
    </row>
    <row r="535" spans="1:28" customHeight="1" ht="409.5">
      <c r="A535" s="18" t="s">
        <v>30</v>
      </c>
      <c r="B535" s="19" t="s">
        <v>40</v>
      </c>
      <c r="C535" s="20" t="s">
        <v>3300</v>
      </c>
      <c r="D535" s="30" t="s">
        <v>3301</v>
      </c>
      <c r="E535" s="19" t="s">
        <v>258</v>
      </c>
      <c r="F535" s="21" t="s">
        <v>43</v>
      </c>
      <c r="G535" s="7" t="s">
        <v>34</v>
      </c>
      <c r="H535" s="19" t="s">
        <v>21</v>
      </c>
      <c r="I535" s="7" t="s">
        <v>3302</v>
      </c>
      <c r="J535" s="19" t="s">
        <v>260</v>
      </c>
      <c r="K535" s="8" t="s">
        <v>3303</v>
      </c>
      <c r="L535" s="60" t="s">
        <v>3304</v>
      </c>
      <c r="M535" s="22">
        <v>39805</v>
      </c>
      <c r="N535" s="22">
        <v>41639</v>
      </c>
      <c r="O535" s="13">
        <v>42621</v>
      </c>
      <c r="P535" s="22">
        <v>40077</v>
      </c>
      <c r="Q535" s="52">
        <v>125000</v>
      </c>
      <c r="R535" s="25" t="str">
        <f>(Q535/Z535)</f>
        <v>0</v>
      </c>
      <c r="S535" s="52">
        <v>83333.33</v>
      </c>
      <c r="T535" s="52">
        <v>41666.67</v>
      </c>
      <c r="U535" s="52">
        <v>0</v>
      </c>
      <c r="V535" s="52">
        <v>0</v>
      </c>
      <c r="W535" s="52">
        <v>0</v>
      </c>
      <c r="X535" s="52" t="str">
        <f>SUM(Q535,S535,T535,U535,V535,W535)</f>
        <v>0</v>
      </c>
      <c r="Y535" s="52">
        <v>494926.88</v>
      </c>
      <c r="Z535" s="52">
        <v>744926.93</v>
      </c>
      <c r="AA535" s="7" t="s">
        <v>3305</v>
      </c>
      <c r="AB535" s="8"/>
    </row>
    <row r="536" spans="1:28" customHeight="1" ht="225">
      <c r="A536" s="7" t="s">
        <v>30</v>
      </c>
      <c r="B536" s="19" t="s">
        <v>40</v>
      </c>
      <c r="C536" s="20" t="s">
        <v>3306</v>
      </c>
      <c r="D536" s="30" t="s">
        <v>3307</v>
      </c>
      <c r="E536" s="19" t="s">
        <v>258</v>
      </c>
      <c r="F536" s="21" t="s">
        <v>43</v>
      </c>
      <c r="G536" s="8" t="s">
        <v>34</v>
      </c>
      <c r="H536" s="19" t="s">
        <v>21</v>
      </c>
      <c r="I536" s="7" t="s">
        <v>259</v>
      </c>
      <c r="J536" s="19" t="s">
        <v>260</v>
      </c>
      <c r="K536" s="36" t="s">
        <v>3303</v>
      </c>
      <c r="L536" s="8" t="s">
        <v>3308</v>
      </c>
      <c r="M536" s="22">
        <v>39805</v>
      </c>
      <c r="N536" s="22">
        <v>41639</v>
      </c>
      <c r="O536" s="13">
        <v>42621</v>
      </c>
      <c r="P536" s="22">
        <v>40077</v>
      </c>
      <c r="Q536" s="52">
        <v>30533.95</v>
      </c>
      <c r="R536" s="25" t="str">
        <f>(Q536/Z536)</f>
        <v>0</v>
      </c>
      <c r="S536" s="52">
        <v>20355.99</v>
      </c>
      <c r="T536" s="52">
        <v>10177.92</v>
      </c>
      <c r="U536" s="52">
        <v>0</v>
      </c>
      <c r="V536" s="52">
        <v>0</v>
      </c>
      <c r="W536" s="52">
        <v>0</v>
      </c>
      <c r="X536" s="52" t="str">
        <f>SUM(Q536,S536,T536,U536,V536,W536)</f>
        <v>0</v>
      </c>
      <c r="Y536" s="52">
        <v>113411.79</v>
      </c>
      <c r="Z536" s="52">
        <v>174479.64</v>
      </c>
      <c r="AA536" s="7" t="s">
        <v>3309</v>
      </c>
      <c r="AB536" s="8"/>
    </row>
    <row r="537" spans="1:28" customHeight="1" ht="180">
      <c r="A537" s="18" t="s">
        <v>30</v>
      </c>
      <c r="B537" s="19" t="s">
        <v>112</v>
      </c>
      <c r="C537" s="20" t="s">
        <v>3310</v>
      </c>
      <c r="D537" s="30" t="s">
        <v>3311</v>
      </c>
      <c r="E537" s="19" t="s">
        <v>2974</v>
      </c>
      <c r="F537" s="21" t="s">
        <v>43</v>
      </c>
      <c r="G537" s="7" t="s">
        <v>34</v>
      </c>
      <c r="H537" s="19" t="s">
        <v>23</v>
      </c>
      <c r="I537" s="7" t="s">
        <v>2975</v>
      </c>
      <c r="J537" s="19" t="s">
        <v>45</v>
      </c>
      <c r="K537" s="9" t="s">
        <v>2976</v>
      </c>
      <c r="L537" s="8" t="s">
        <v>3312</v>
      </c>
      <c r="M537" s="22">
        <v>39934</v>
      </c>
      <c r="N537" s="22">
        <v>41274</v>
      </c>
      <c r="O537" s="13">
        <v>42621</v>
      </c>
      <c r="P537" s="22">
        <v>40682</v>
      </c>
      <c r="Q537" s="53">
        <v>103735.3</v>
      </c>
      <c r="R537" s="25" t="str">
        <f>(Q537/Z537)</f>
        <v>0</v>
      </c>
      <c r="S537" s="52">
        <v>0</v>
      </c>
      <c r="T537" s="52">
        <v>0</v>
      </c>
      <c r="U537" s="52">
        <v>0</v>
      </c>
      <c r="V537" s="52">
        <v>0</v>
      </c>
      <c r="W537" s="52">
        <v>821112.62</v>
      </c>
      <c r="X537" s="52" t="str">
        <f>SUM(Q537,S537,T537,U537,V537,W537)</f>
        <v>0</v>
      </c>
      <c r="Y537" s="52">
        <v>0</v>
      </c>
      <c r="Z537" s="52">
        <v>924847.92</v>
      </c>
      <c r="AA537" s="7" t="s">
        <v>3313</v>
      </c>
      <c r="AB537" s="8"/>
    </row>
    <row r="538" spans="1:28" customHeight="1" ht="360">
      <c r="A538" s="7" t="s">
        <v>30</v>
      </c>
      <c r="B538" s="19" t="s">
        <v>40</v>
      </c>
      <c r="C538" s="20" t="s">
        <v>3314</v>
      </c>
      <c r="D538" s="20" t="s">
        <v>3314</v>
      </c>
      <c r="E538" s="19" t="s">
        <v>3315</v>
      </c>
      <c r="F538" s="21" t="s">
        <v>43</v>
      </c>
      <c r="G538" s="8" t="s">
        <v>34</v>
      </c>
      <c r="H538" s="19" t="s">
        <v>23</v>
      </c>
      <c r="I538" s="31" t="s">
        <v>3316</v>
      </c>
      <c r="J538" s="19" t="s">
        <v>45</v>
      </c>
      <c r="K538" s="9" t="s">
        <v>43</v>
      </c>
      <c r="L538" s="60" t="s">
        <v>3317</v>
      </c>
      <c r="M538" s="22">
        <v>39822</v>
      </c>
      <c r="N538" s="22">
        <v>40512</v>
      </c>
      <c r="O538" s="13">
        <v>42621</v>
      </c>
      <c r="P538" s="22">
        <v>39939</v>
      </c>
      <c r="Q538" s="52">
        <v>9102.16</v>
      </c>
      <c r="R538" s="55" t="str">
        <f>(Q538/Z538)</f>
        <v>0</v>
      </c>
      <c r="S538" s="52">
        <v>6068.09</v>
      </c>
      <c r="T538" s="52">
        <v>0</v>
      </c>
      <c r="U538" s="52">
        <v>0</v>
      </c>
      <c r="V538" s="52">
        <v>3034.04</v>
      </c>
      <c r="W538" s="52">
        <v>0</v>
      </c>
      <c r="X538" s="52" t="str">
        <f>SUM(Q538,S538,T538,U538,V538,W538)</f>
        <v>0</v>
      </c>
      <c r="Y538" s="52">
        <v>33808.01</v>
      </c>
      <c r="Z538" s="52">
        <v>52012.33</v>
      </c>
      <c r="AA538" s="7" t="s">
        <v>3318</v>
      </c>
      <c r="AB538" s="8"/>
    </row>
    <row r="539" spans="1:28" customHeight="1" ht="409.5">
      <c r="A539" s="18" t="s">
        <v>30</v>
      </c>
      <c r="B539" s="19" t="s">
        <v>40</v>
      </c>
      <c r="C539" s="20" t="s">
        <v>3319</v>
      </c>
      <c r="D539" s="30" t="s">
        <v>3320</v>
      </c>
      <c r="E539" s="19" t="s">
        <v>3321</v>
      </c>
      <c r="F539" s="21" t="s">
        <v>43</v>
      </c>
      <c r="G539" s="7" t="s">
        <v>34</v>
      </c>
      <c r="H539" s="19" t="s">
        <v>21</v>
      </c>
      <c r="I539" s="7" t="s">
        <v>3322</v>
      </c>
      <c r="J539" s="19" t="s">
        <v>580</v>
      </c>
      <c r="K539" s="9" t="s">
        <v>43</v>
      </c>
      <c r="L539" s="60" t="s">
        <v>3323</v>
      </c>
      <c r="M539" s="22">
        <v>39833</v>
      </c>
      <c r="N539" s="22">
        <v>42369</v>
      </c>
      <c r="O539" s="13">
        <v>42621</v>
      </c>
      <c r="P539" s="22">
        <v>40080</v>
      </c>
      <c r="Q539" s="52">
        <v>16953.05</v>
      </c>
      <c r="R539" s="25" t="str">
        <f>(Q539/Z539)</f>
        <v>0</v>
      </c>
      <c r="S539" s="52">
        <v>11301.99</v>
      </c>
      <c r="T539" s="52">
        <v>5651.04</v>
      </c>
      <c r="U539" s="52">
        <v>0</v>
      </c>
      <c r="V539" s="52">
        <v>0</v>
      </c>
      <c r="W539" s="52">
        <v>0</v>
      </c>
      <c r="X539" s="52" t="str">
        <f>SUM(Q539,S539,T539,U539,V539,W539)</f>
        <v>0</v>
      </c>
      <c r="Y539" s="52">
        <v>63028.1</v>
      </c>
      <c r="Z539" s="52">
        <v>96874.42</v>
      </c>
      <c r="AA539" s="7" t="s">
        <v>3324</v>
      </c>
      <c r="AB539" s="8"/>
    </row>
    <row r="540" spans="1:28" customHeight="1" ht="409.5">
      <c r="A540" s="7" t="s">
        <v>30</v>
      </c>
      <c r="B540" s="19" t="s">
        <v>40</v>
      </c>
      <c r="C540" s="20" t="s">
        <v>3325</v>
      </c>
      <c r="D540" s="30" t="s">
        <v>3326</v>
      </c>
      <c r="E540" s="19" t="s">
        <v>3327</v>
      </c>
      <c r="F540" s="21" t="s">
        <v>43</v>
      </c>
      <c r="G540" s="8" t="s">
        <v>34</v>
      </c>
      <c r="H540" s="19" t="s">
        <v>21</v>
      </c>
      <c r="I540" s="31" t="s">
        <v>3328</v>
      </c>
      <c r="J540" s="19" t="s">
        <v>3329</v>
      </c>
      <c r="K540" s="9" t="s">
        <v>43</v>
      </c>
      <c r="L540" s="60" t="s">
        <v>3330</v>
      </c>
      <c r="M540" s="22">
        <v>39646</v>
      </c>
      <c r="N540" s="22">
        <v>40908</v>
      </c>
      <c r="O540" s="13">
        <v>42621</v>
      </c>
      <c r="P540" s="22">
        <v>39968</v>
      </c>
      <c r="Q540" s="52">
        <v>138974.66</v>
      </c>
      <c r="R540" s="25" t="str">
        <f>(Q540/Z540)</f>
        <v>0</v>
      </c>
      <c r="S540" s="52">
        <v>92650.44</v>
      </c>
      <c r="T540" s="52">
        <v>46325.29</v>
      </c>
      <c r="U540" s="52">
        <v>0</v>
      </c>
      <c r="V540" s="52">
        <v>0</v>
      </c>
      <c r="W540" s="52">
        <v>0</v>
      </c>
      <c r="X540" s="52" t="str">
        <f>SUM(Q540,S540,T540,U540,V540,W540)</f>
        <v>0</v>
      </c>
      <c r="Y540" s="52">
        <v>306882.77</v>
      </c>
      <c r="Z540" s="52">
        <v>584832.97</v>
      </c>
      <c r="AA540" s="7" t="s">
        <v>3331</v>
      </c>
      <c r="AB540" s="8"/>
    </row>
    <row r="541" spans="1:28" customHeight="1" ht="409.5">
      <c r="A541" s="18" t="s">
        <v>30</v>
      </c>
      <c r="B541" s="19" t="s">
        <v>40</v>
      </c>
      <c r="C541" s="20" t="s">
        <v>3332</v>
      </c>
      <c r="D541" s="30" t="s">
        <v>3333</v>
      </c>
      <c r="E541" s="19" t="s">
        <v>3334</v>
      </c>
      <c r="F541" s="21" t="s">
        <v>43</v>
      </c>
      <c r="G541" s="7" t="s">
        <v>34</v>
      </c>
      <c r="H541" s="19" t="s">
        <v>21</v>
      </c>
      <c r="I541" s="7" t="s">
        <v>3335</v>
      </c>
      <c r="J541" s="19" t="s">
        <v>451</v>
      </c>
      <c r="K541" s="9" t="s">
        <v>3336</v>
      </c>
      <c r="L541" s="60" t="s">
        <v>3337</v>
      </c>
      <c r="M541" s="22">
        <v>39918</v>
      </c>
      <c r="N541" s="22">
        <v>40283</v>
      </c>
      <c r="O541" s="13">
        <v>42621</v>
      </c>
      <c r="P541" s="22">
        <v>40136</v>
      </c>
      <c r="Q541" s="52">
        <v>125000</v>
      </c>
      <c r="R541" s="25" t="str">
        <f>(Q541/Z541)</f>
        <v>0</v>
      </c>
      <c r="S541" s="52">
        <v>83333.33</v>
      </c>
      <c r="T541" s="52">
        <v>41666.67</v>
      </c>
      <c r="U541" s="52">
        <v>0</v>
      </c>
      <c r="V541" s="52">
        <v>0</v>
      </c>
      <c r="W541" s="52">
        <v>0</v>
      </c>
      <c r="X541" s="52" t="str">
        <f>SUM(Q541,S541,T541,U541,V541,W541)</f>
        <v>0</v>
      </c>
      <c r="Y541" s="52">
        <v>488512.48</v>
      </c>
      <c r="Z541" s="52">
        <v>738512.48</v>
      </c>
      <c r="AA541" s="7" t="s">
        <v>3338</v>
      </c>
      <c r="AB541" s="8"/>
    </row>
    <row r="542" spans="1:28" customHeight="1" ht="300">
      <c r="A542" s="7" t="s">
        <v>30</v>
      </c>
      <c r="B542" s="19" t="s">
        <v>40</v>
      </c>
      <c r="C542" s="20" t="s">
        <v>3339</v>
      </c>
      <c r="D542" s="20" t="s">
        <v>3339</v>
      </c>
      <c r="E542" s="19" t="s">
        <v>3340</v>
      </c>
      <c r="F542" s="21" t="s">
        <v>43</v>
      </c>
      <c r="G542" s="8" t="s">
        <v>34</v>
      </c>
      <c r="H542" s="19" t="s">
        <v>21</v>
      </c>
      <c r="I542" s="7" t="s">
        <v>3341</v>
      </c>
      <c r="J542" s="19" t="s">
        <v>148</v>
      </c>
      <c r="K542" s="9" t="s">
        <v>3342</v>
      </c>
      <c r="L542" s="8" t="s">
        <v>3343</v>
      </c>
      <c r="M542" s="22">
        <v>39820</v>
      </c>
      <c r="N542" s="22">
        <v>41973</v>
      </c>
      <c r="O542" s="13">
        <v>42621</v>
      </c>
      <c r="P542" s="22">
        <v>40219</v>
      </c>
      <c r="Q542" s="52">
        <v>9227.24</v>
      </c>
      <c r="R542" s="25" t="str">
        <f>(Q542/Z542)</f>
        <v>0</v>
      </c>
      <c r="S542" s="52">
        <v>6151.47</v>
      </c>
      <c r="T542" s="52">
        <v>3075.63</v>
      </c>
      <c r="U542" s="52">
        <v>0</v>
      </c>
      <c r="V542" s="52">
        <v>0</v>
      </c>
      <c r="W542" s="52">
        <v>0</v>
      </c>
      <c r="X542" s="52" t="str">
        <f>SUM(Q542,S542,T542,U542,V542,W542)</f>
        <v>0</v>
      </c>
      <c r="Y542" s="52">
        <v>18454.3</v>
      </c>
      <c r="Z542" s="52">
        <v>36908.21</v>
      </c>
      <c r="AA542" s="7" t="s">
        <v>3344</v>
      </c>
      <c r="AB542" s="8"/>
    </row>
    <row r="543" spans="1:28" customHeight="1" ht="105">
      <c r="A543" s="18" t="s">
        <v>30</v>
      </c>
      <c r="B543" s="19" t="s">
        <v>112</v>
      </c>
      <c r="C543" s="20" t="s">
        <v>3345</v>
      </c>
      <c r="D543" s="30" t="s">
        <v>3346</v>
      </c>
      <c r="E543" s="19" t="s">
        <v>140</v>
      </c>
      <c r="F543" s="21" t="s">
        <v>43</v>
      </c>
      <c r="G543" s="7" t="s">
        <v>34</v>
      </c>
      <c r="H543" s="19" t="s">
        <v>21</v>
      </c>
      <c r="I543" s="7" t="s">
        <v>141</v>
      </c>
      <c r="J543" s="19" t="s">
        <v>55</v>
      </c>
      <c r="K543" s="9" t="s">
        <v>3347</v>
      </c>
      <c r="L543" s="8" t="s">
        <v>3345</v>
      </c>
      <c r="M543" s="22">
        <v>39930</v>
      </c>
      <c r="N543" s="22">
        <v>41820</v>
      </c>
      <c r="O543" s="13">
        <v>42621</v>
      </c>
      <c r="P543" s="22">
        <v>40130</v>
      </c>
      <c r="Q543" s="52">
        <v>1250081.39</v>
      </c>
      <c r="R543" s="25" t="str">
        <f>(Q543/Z543)</f>
        <v>0</v>
      </c>
      <c r="S543" s="26">
        <v>0</v>
      </c>
      <c r="T543" s="26">
        <v>0</v>
      </c>
      <c r="U543" s="26">
        <v>0</v>
      </c>
      <c r="V543" s="26">
        <v>0</v>
      </c>
      <c r="W543" s="52">
        <v>1875122.15</v>
      </c>
      <c r="X543" s="52" t="str">
        <f>SUM(Q543,S543,T543,U543,V543,W543)</f>
        <v>0</v>
      </c>
      <c r="Y543" s="26">
        <v>0</v>
      </c>
      <c r="Z543" s="52">
        <v>3125203.54</v>
      </c>
      <c r="AA543" s="7" t="s">
        <v>3348</v>
      </c>
      <c r="AB543" s="8"/>
    </row>
    <row r="544" spans="1:28" customHeight="1" ht="315">
      <c r="A544" s="7" t="s">
        <v>30</v>
      </c>
      <c r="B544" s="19" t="s">
        <v>40</v>
      </c>
      <c r="C544" s="20" t="s">
        <v>3349</v>
      </c>
      <c r="D544" s="30" t="s">
        <v>3350</v>
      </c>
      <c r="E544" s="19" t="s">
        <v>3351</v>
      </c>
      <c r="F544" s="21" t="s">
        <v>43</v>
      </c>
      <c r="G544" s="8" t="s">
        <v>34</v>
      </c>
      <c r="H544" s="19" t="s">
        <v>23</v>
      </c>
      <c r="I544" s="7" t="s">
        <v>3352</v>
      </c>
      <c r="J544" s="19" t="s">
        <v>155</v>
      </c>
      <c r="K544" s="9" t="s">
        <v>43</v>
      </c>
      <c r="L544" s="60" t="s">
        <v>3353</v>
      </c>
      <c r="M544" s="22">
        <v>39707</v>
      </c>
      <c r="N544" s="22">
        <v>40466</v>
      </c>
      <c r="O544" s="13">
        <v>42621</v>
      </c>
      <c r="P544" s="22">
        <v>39905</v>
      </c>
      <c r="Q544" s="52">
        <v>42534.3</v>
      </c>
      <c r="R544" s="25" t="str">
        <f>(Q544/Z544)</f>
        <v>0</v>
      </c>
      <c r="S544" s="52">
        <v>28356.15</v>
      </c>
      <c r="T544" s="52">
        <v>0</v>
      </c>
      <c r="U544" s="52">
        <v>0</v>
      </c>
      <c r="V544" s="52">
        <v>14178.06</v>
      </c>
      <c r="W544" s="52">
        <v>0</v>
      </c>
      <c r="X544" s="52" t="str">
        <f>SUM(Q544,S544,T544,U544,V544,W544)</f>
        <v>0</v>
      </c>
      <c r="Y544" s="52">
        <v>157984.56</v>
      </c>
      <c r="Z544" s="52">
        <v>243053.07</v>
      </c>
      <c r="AA544" s="7" t="s">
        <v>3354</v>
      </c>
      <c r="AB544" s="8"/>
    </row>
    <row r="545" spans="1:28" customHeight="1" ht="409.5">
      <c r="A545" s="18" t="s">
        <v>30</v>
      </c>
      <c r="B545" s="19" t="s">
        <v>40</v>
      </c>
      <c r="C545" s="20" t="s">
        <v>3355</v>
      </c>
      <c r="D545" s="30" t="s">
        <v>3356</v>
      </c>
      <c r="E545" s="19" t="s">
        <v>3357</v>
      </c>
      <c r="F545" s="21" t="s">
        <v>43</v>
      </c>
      <c r="G545" s="7" t="s">
        <v>34</v>
      </c>
      <c r="H545" s="19" t="s">
        <v>23</v>
      </c>
      <c r="I545" s="7" t="s">
        <v>3358</v>
      </c>
      <c r="J545" s="19" t="s">
        <v>45</v>
      </c>
      <c r="K545" s="9" t="s">
        <v>3359</v>
      </c>
      <c r="L545" s="60" t="s">
        <v>3360</v>
      </c>
      <c r="M545" s="22">
        <v>39918</v>
      </c>
      <c r="N545" s="22">
        <v>42369</v>
      </c>
      <c r="O545" s="13">
        <v>42621</v>
      </c>
      <c r="P545" s="22">
        <v>40091</v>
      </c>
      <c r="Q545" s="52">
        <v>5000000</v>
      </c>
      <c r="R545" s="25" t="str">
        <f>(Q545/Z545)</f>
        <v>0</v>
      </c>
      <c r="S545" s="52">
        <v>2000000</v>
      </c>
      <c r="T545" s="52">
        <v>0</v>
      </c>
      <c r="U545" s="52">
        <v>0</v>
      </c>
      <c r="V545" s="52">
        <v>1000000</v>
      </c>
      <c r="W545" s="52">
        <v>9051894.64</v>
      </c>
      <c r="X545" s="52" t="str">
        <f>SUM(Q545,S545,T545,U545,V545,W545)</f>
        <v>0</v>
      </c>
      <c r="Y545" s="52">
        <v>0</v>
      </c>
      <c r="Z545" s="52">
        <v>17051888.78</v>
      </c>
      <c r="AA545" s="7" t="s">
        <v>3361</v>
      </c>
      <c r="AB545" s="8"/>
    </row>
    <row r="546" spans="1:28" customHeight="1" ht="409.5">
      <c r="A546" s="7" t="s">
        <v>30</v>
      </c>
      <c r="B546" s="19" t="s">
        <v>40</v>
      </c>
      <c r="C546" s="20" t="s">
        <v>3362</v>
      </c>
      <c r="D546" s="30" t="s">
        <v>3362</v>
      </c>
      <c r="E546" s="19" t="s">
        <v>3363</v>
      </c>
      <c r="F546" s="21" t="s">
        <v>43</v>
      </c>
      <c r="G546" s="8" t="s">
        <v>34</v>
      </c>
      <c r="H546" s="19" t="s">
        <v>23</v>
      </c>
      <c r="I546" s="7" t="s">
        <v>3364</v>
      </c>
      <c r="J546" s="19" t="s">
        <v>2930</v>
      </c>
      <c r="K546" s="9" t="s">
        <v>43</v>
      </c>
      <c r="L546" s="60" t="s">
        <v>3365</v>
      </c>
      <c r="M546" s="22">
        <v>39811</v>
      </c>
      <c r="N546" s="22">
        <v>41334</v>
      </c>
      <c r="O546" s="13">
        <v>42621</v>
      </c>
      <c r="P546" s="22">
        <v>40325</v>
      </c>
      <c r="Q546" s="52">
        <v>1496245.97</v>
      </c>
      <c r="R546" s="25" t="str">
        <f>(Q546/Z546)</f>
        <v>0</v>
      </c>
      <c r="S546" s="52">
        <v>631477.66</v>
      </c>
      <c r="T546" s="52">
        <v>0</v>
      </c>
      <c r="U546" s="52">
        <v>0</v>
      </c>
      <c r="V546" s="52">
        <v>315738.95</v>
      </c>
      <c r="W546" s="52">
        <v>753377.5</v>
      </c>
      <c r="X546" s="52" t="str">
        <f>SUM(Q546,S546,T546,U546,V546,W546)</f>
        <v>0</v>
      </c>
      <c r="Y546" s="52">
        <v>543776.56</v>
      </c>
      <c r="Z546" s="52">
        <v>3740615.38</v>
      </c>
      <c r="AA546" s="7" t="s">
        <v>3366</v>
      </c>
      <c r="AB546" s="8"/>
    </row>
    <row r="547" spans="1:28" customHeight="1" ht="195">
      <c r="A547" s="18" t="s">
        <v>30</v>
      </c>
      <c r="B547" s="19" t="s">
        <v>85</v>
      </c>
      <c r="C547" s="20" t="s">
        <v>3367</v>
      </c>
      <c r="D547" s="30" t="s">
        <v>3368</v>
      </c>
      <c r="E547" s="19" t="s">
        <v>3369</v>
      </c>
      <c r="F547" s="21" t="s">
        <v>43</v>
      </c>
      <c r="G547" s="7" t="s">
        <v>34</v>
      </c>
      <c r="H547" s="19" t="s">
        <v>21</v>
      </c>
      <c r="I547" s="7" t="s">
        <v>3370</v>
      </c>
      <c r="J547" s="19" t="s">
        <v>117</v>
      </c>
      <c r="K547" s="9" t="s">
        <v>43</v>
      </c>
      <c r="L547" s="8" t="s">
        <v>3371</v>
      </c>
      <c r="M547" s="22">
        <v>39806</v>
      </c>
      <c r="N547" s="22">
        <v>40756</v>
      </c>
      <c r="O547" s="13">
        <v>42621</v>
      </c>
      <c r="P547" s="22">
        <v>39972</v>
      </c>
      <c r="Q547" s="52">
        <v>3532341</v>
      </c>
      <c r="R547" s="25" t="str">
        <f>(Q547/Z547)</f>
        <v>0</v>
      </c>
      <c r="S547" s="52">
        <v>0</v>
      </c>
      <c r="T547" s="52">
        <v>5319930</v>
      </c>
      <c r="U547" s="52">
        <v>0</v>
      </c>
      <c r="V547" s="52">
        <v>0</v>
      </c>
      <c r="W547" s="52">
        <v>0</v>
      </c>
      <c r="X547" s="52" t="str">
        <f>SUM(Q547,S547,T547,U547,V547,W547)</f>
        <v>0</v>
      </c>
      <c r="Y547" s="52">
        <v>4934853.77</v>
      </c>
      <c r="Z547" s="52">
        <v>13787124.9</v>
      </c>
      <c r="AA547" s="7" t="s">
        <v>3372</v>
      </c>
      <c r="AB547" s="8"/>
    </row>
    <row r="548" spans="1:28" customHeight="1" ht="409.5">
      <c r="A548" s="7" t="s">
        <v>30</v>
      </c>
      <c r="B548" s="19" t="s">
        <v>40</v>
      </c>
      <c r="C548" s="20" t="s">
        <v>3373</v>
      </c>
      <c r="D548" s="20" t="s">
        <v>3373</v>
      </c>
      <c r="E548" s="19" t="s">
        <v>140</v>
      </c>
      <c r="F548" s="21" t="s">
        <v>43</v>
      </c>
      <c r="G548" s="8" t="s">
        <v>34</v>
      </c>
      <c r="H548" s="19" t="s">
        <v>21</v>
      </c>
      <c r="I548" s="7" t="s">
        <v>141</v>
      </c>
      <c r="J548" s="19" t="s">
        <v>55</v>
      </c>
      <c r="K548" s="9" t="s">
        <v>3347</v>
      </c>
      <c r="L548" s="60" t="s">
        <v>3374</v>
      </c>
      <c r="M548" s="22">
        <v>39716</v>
      </c>
      <c r="N548" s="22">
        <v>41518</v>
      </c>
      <c r="O548" s="13">
        <v>42621</v>
      </c>
      <c r="P548" s="22">
        <v>39875</v>
      </c>
      <c r="Q548" s="52">
        <v>870755.7</v>
      </c>
      <c r="R548" s="25" t="str">
        <f>(Q548/Z548)</f>
        <v>0</v>
      </c>
      <c r="S548" s="52">
        <v>435377.99</v>
      </c>
      <c r="T548" s="52">
        <v>217689.25</v>
      </c>
      <c r="U548" s="52">
        <v>0</v>
      </c>
      <c r="V548" s="52">
        <v>0</v>
      </c>
      <c r="W548" s="52">
        <v>653067.19</v>
      </c>
      <c r="X548" s="52" t="str">
        <f>SUM(Q548,S548,T548,U548,V548,W548)</f>
        <v>0</v>
      </c>
      <c r="Y548" s="52">
        <v>0</v>
      </c>
      <c r="Z548" s="52">
        <v>2176889.27</v>
      </c>
      <c r="AA548" s="7" t="s">
        <v>3375</v>
      </c>
      <c r="AB548" s="8"/>
    </row>
    <row r="549" spans="1:28" customHeight="1" ht="255">
      <c r="A549" s="18" t="s">
        <v>30</v>
      </c>
      <c r="B549" s="19" t="s">
        <v>112</v>
      </c>
      <c r="C549" s="20" t="s">
        <v>3376</v>
      </c>
      <c r="D549" s="20" t="s">
        <v>3376</v>
      </c>
      <c r="E549" s="19" t="s">
        <v>3377</v>
      </c>
      <c r="F549" s="21" t="s">
        <v>43</v>
      </c>
      <c r="G549" s="7" t="s">
        <v>34</v>
      </c>
      <c r="H549" s="19" t="s">
        <v>23</v>
      </c>
      <c r="I549" s="7" t="s">
        <v>3378</v>
      </c>
      <c r="J549" s="19" t="s">
        <v>155</v>
      </c>
      <c r="K549" s="9" t="s">
        <v>3379</v>
      </c>
      <c r="L549" s="8" t="s">
        <v>3380</v>
      </c>
      <c r="M549" s="22">
        <v>40391</v>
      </c>
      <c r="N549" s="22">
        <v>42369</v>
      </c>
      <c r="O549" s="13">
        <v>42621</v>
      </c>
      <c r="P549" s="22">
        <v>40484</v>
      </c>
      <c r="Q549" s="52">
        <v>857531.67</v>
      </c>
      <c r="R549" s="25" t="str">
        <f>(Q549/Z549)</f>
        <v>0</v>
      </c>
      <c r="S549" s="52">
        <v>0</v>
      </c>
      <c r="T549" s="52">
        <v>0</v>
      </c>
      <c r="U549" s="52">
        <v>0</v>
      </c>
      <c r="V549" s="52">
        <v>0</v>
      </c>
      <c r="W549" s="52">
        <v>2336773.88</v>
      </c>
      <c r="X549" s="52" t="str">
        <f>SUM(Q549,S549,T549,U549,V549,W549)</f>
        <v>0</v>
      </c>
      <c r="Y549" s="52">
        <v>0</v>
      </c>
      <c r="Z549" s="52">
        <v>3194305.55</v>
      </c>
      <c r="AA549" s="7" t="s">
        <v>3381</v>
      </c>
      <c r="AB549" s="8"/>
    </row>
    <row r="550" spans="1:28" customHeight="1" ht="300">
      <c r="A550" s="7" t="s">
        <v>30</v>
      </c>
      <c r="B550" s="19" t="s">
        <v>40</v>
      </c>
      <c r="C550" s="20" t="s">
        <v>3382</v>
      </c>
      <c r="D550" s="20" t="s">
        <v>3382</v>
      </c>
      <c r="E550" s="19" t="s">
        <v>3383</v>
      </c>
      <c r="F550" s="21" t="s">
        <v>43</v>
      </c>
      <c r="G550" s="8" t="s">
        <v>34</v>
      </c>
      <c r="H550" s="19" t="s">
        <v>22</v>
      </c>
      <c r="I550" s="7" t="s">
        <v>3384</v>
      </c>
      <c r="J550" s="19" t="s">
        <v>2081</v>
      </c>
      <c r="K550" s="9" t="s">
        <v>43</v>
      </c>
      <c r="L550" s="8" t="s">
        <v>3385</v>
      </c>
      <c r="M550" s="22">
        <v>40344</v>
      </c>
      <c r="N550" s="22">
        <v>40967</v>
      </c>
      <c r="O550" s="13">
        <v>42621</v>
      </c>
      <c r="P550" s="22">
        <v>40525</v>
      </c>
      <c r="Q550" s="53">
        <v>83136</v>
      </c>
      <c r="R550" s="25" t="str">
        <f>(Q550/Z550)</f>
        <v>0</v>
      </c>
      <c r="S550" s="52">
        <v>55424</v>
      </c>
      <c r="T550" s="52">
        <v>0</v>
      </c>
      <c r="U550" s="52">
        <v>27712</v>
      </c>
      <c r="V550" s="52">
        <v>0</v>
      </c>
      <c r="W550" s="52">
        <v>0</v>
      </c>
      <c r="X550" s="52" t="str">
        <f>SUM(Q550,S550,T550,U550,V550,W550)</f>
        <v>0</v>
      </c>
      <c r="Y550" s="52">
        <v>354851.8</v>
      </c>
      <c r="Z550" s="52">
        <v>475064</v>
      </c>
      <c r="AA550" s="7" t="s">
        <v>3386</v>
      </c>
      <c r="AB550" s="8"/>
    </row>
    <row r="551" spans="1:28" customHeight="1" ht="409.5">
      <c r="A551" s="18" t="s">
        <v>30</v>
      </c>
      <c r="B551" s="19" t="s">
        <v>85</v>
      </c>
      <c r="C551" s="20" t="s">
        <v>3387</v>
      </c>
      <c r="D551" s="30" t="s">
        <v>3388</v>
      </c>
      <c r="E551" s="19" t="s">
        <v>2974</v>
      </c>
      <c r="F551" s="21" t="s">
        <v>43</v>
      </c>
      <c r="G551" s="7" t="s">
        <v>34</v>
      </c>
      <c r="H551" s="19" t="s">
        <v>23</v>
      </c>
      <c r="I551" s="7" t="s">
        <v>2975</v>
      </c>
      <c r="J551" s="19" t="s">
        <v>45</v>
      </c>
      <c r="K551" s="9" t="s">
        <v>2976</v>
      </c>
      <c r="L551" s="60" t="s">
        <v>3389</v>
      </c>
      <c r="M551" s="22">
        <v>40129</v>
      </c>
      <c r="N551" s="22">
        <v>42369</v>
      </c>
      <c r="O551" s="13">
        <v>42621</v>
      </c>
      <c r="P551" s="22"/>
      <c r="Q551" s="26">
        <v>0</v>
      </c>
      <c r="R551" s="25" t="str">
        <f>(Q551/Z551)</f>
        <v>0</v>
      </c>
      <c r="S551" s="26">
        <v>0</v>
      </c>
      <c r="T551" s="26">
        <v>0</v>
      </c>
      <c r="U551" s="26">
        <v>0</v>
      </c>
      <c r="V551" s="26">
        <v>0</v>
      </c>
      <c r="W551" s="26">
        <v>0</v>
      </c>
      <c r="X551" s="26" t="str">
        <f>SUM(Q551,S551,T551,U551,V551,W551)</f>
        <v>0</v>
      </c>
      <c r="Y551" s="26">
        <v>0</v>
      </c>
      <c r="Z551" s="26">
        <v>0</v>
      </c>
      <c r="AA551" s="7" t="s">
        <v>3390</v>
      </c>
      <c r="AB551" s="8"/>
    </row>
    <row r="552" spans="1:28" customHeight="1" ht="409.5">
      <c r="A552" s="7" t="s">
        <v>30</v>
      </c>
      <c r="B552" s="19" t="s">
        <v>40</v>
      </c>
      <c r="C552" s="20" t="s">
        <v>3391</v>
      </c>
      <c r="D552" s="30" t="s">
        <v>3392</v>
      </c>
      <c r="E552" s="19" t="s">
        <v>723</v>
      </c>
      <c r="F552" s="21" t="s">
        <v>43</v>
      </c>
      <c r="G552" s="8" t="s">
        <v>34</v>
      </c>
      <c r="H552" s="19" t="s">
        <v>724</v>
      </c>
      <c r="I552" s="7" t="s">
        <v>725</v>
      </c>
      <c r="J552" s="19" t="s">
        <v>726</v>
      </c>
      <c r="K552" s="9" t="s">
        <v>727</v>
      </c>
      <c r="L552" s="60" t="s">
        <v>3393</v>
      </c>
      <c r="M552" s="22">
        <v>40330</v>
      </c>
      <c r="N552" s="22">
        <v>42369</v>
      </c>
      <c r="O552" s="13">
        <v>42621</v>
      </c>
      <c r="P552" s="22">
        <v>40448</v>
      </c>
      <c r="Q552" s="52">
        <v>1000000</v>
      </c>
      <c r="R552" s="25" t="str">
        <f>(Q552/Z552)</f>
        <v>0</v>
      </c>
      <c r="S552" s="52">
        <v>350000</v>
      </c>
      <c r="T552" s="52">
        <v>0</v>
      </c>
      <c r="U552" s="52">
        <v>0</v>
      </c>
      <c r="V552" s="52">
        <v>0</v>
      </c>
      <c r="W552" s="52">
        <v>1600000</v>
      </c>
      <c r="X552" s="52" t="str">
        <f>SUM(Q552,S552,T552,U552,V552,W552)</f>
        <v>0</v>
      </c>
      <c r="Y552" s="52">
        <v>529631.59</v>
      </c>
      <c r="Z552" s="52">
        <v>3479631.59</v>
      </c>
      <c r="AA552" s="7" t="s">
        <v>3394</v>
      </c>
      <c r="AB552" s="8"/>
    </row>
    <row r="553" spans="1:28" customHeight="1" ht="409.5">
      <c r="A553" s="18" t="s">
        <v>30</v>
      </c>
      <c r="B553" s="19" t="s">
        <v>40</v>
      </c>
      <c r="C553" s="20" t="s">
        <v>3395</v>
      </c>
      <c r="D553" s="30" t="s">
        <v>3396</v>
      </c>
      <c r="E553" s="19" t="s">
        <v>2079</v>
      </c>
      <c r="F553" s="21" t="s">
        <v>43</v>
      </c>
      <c r="G553" s="7" t="s">
        <v>34</v>
      </c>
      <c r="H553" s="19" t="s">
        <v>22</v>
      </c>
      <c r="I553" s="7" t="s">
        <v>2080</v>
      </c>
      <c r="J553" s="19" t="s">
        <v>2081</v>
      </c>
      <c r="K553" s="9" t="s">
        <v>2082</v>
      </c>
      <c r="L553" s="60" t="s">
        <v>3397</v>
      </c>
      <c r="M553" s="22">
        <v>40544</v>
      </c>
      <c r="N553" s="22">
        <v>42369</v>
      </c>
      <c r="O553" s="13">
        <v>42621</v>
      </c>
      <c r="P553" s="22"/>
      <c r="Q553" s="52">
        <v>87839.34</v>
      </c>
      <c r="R553" s="25" t="str">
        <f>(Q553/Z553)</f>
        <v>0</v>
      </c>
      <c r="S553" s="52">
        <v>49550.38</v>
      </c>
      <c r="T553" s="52">
        <v>0</v>
      </c>
      <c r="U553" s="52">
        <v>85566.99</v>
      </c>
      <c r="V553" s="52">
        <v>0</v>
      </c>
      <c r="W553" s="52">
        <v>0</v>
      </c>
      <c r="X553" s="52" t="str">
        <f>SUM(Q553,S553,T553,U553,V553,W553)</f>
        <v>0</v>
      </c>
      <c r="Y553" s="52">
        <v>2272.26</v>
      </c>
      <c r="Z553" s="52">
        <v>225229</v>
      </c>
      <c r="AA553" s="7" t="s">
        <v>3398</v>
      </c>
      <c r="AB553" s="8"/>
    </row>
    <row r="554" spans="1:28" customHeight="1" ht="150">
      <c r="A554" s="7" t="s">
        <v>30</v>
      </c>
      <c r="B554" s="19" t="s">
        <v>40</v>
      </c>
      <c r="C554" s="20" t="s">
        <v>3399</v>
      </c>
      <c r="D554" s="30" t="s">
        <v>3400</v>
      </c>
      <c r="E554" s="19" t="s">
        <v>3401</v>
      </c>
      <c r="F554" s="21" t="s">
        <v>43</v>
      </c>
      <c r="G554" s="8" t="s">
        <v>34</v>
      </c>
      <c r="H554" s="19" t="s">
        <v>22</v>
      </c>
      <c r="I554" s="7" t="s">
        <v>3402</v>
      </c>
      <c r="J554" s="19" t="s">
        <v>2399</v>
      </c>
      <c r="K554" s="9" t="s">
        <v>3403</v>
      </c>
      <c r="L554" s="60"/>
      <c r="M554" s="22">
        <v>41030</v>
      </c>
      <c r="N554" s="22">
        <v>42369</v>
      </c>
      <c r="O554" s="13">
        <v>42621</v>
      </c>
      <c r="P554" s="22">
        <v>41291</v>
      </c>
      <c r="Q554" s="52">
        <v>26848.5</v>
      </c>
      <c r="R554" s="25" t="str">
        <f>(Q554/Z554)</f>
        <v>0</v>
      </c>
      <c r="S554" s="52">
        <v>17899</v>
      </c>
      <c r="T554" s="52">
        <v>0</v>
      </c>
      <c r="U554" s="52">
        <v>8949.5</v>
      </c>
      <c r="V554" s="52">
        <v>0</v>
      </c>
      <c r="W554" s="52">
        <v>0</v>
      </c>
      <c r="X554" s="52" t="str">
        <f>SUM(Q554,S554,T554,U554,V554,W554)</f>
        <v>0</v>
      </c>
      <c r="Y554" s="52">
        <v>73540</v>
      </c>
      <c r="Z554" s="52">
        <v>127237</v>
      </c>
      <c r="AA554" s="7" t="s">
        <v>3404</v>
      </c>
      <c r="AB554" s="8"/>
    </row>
    <row r="555" spans="1:28" customHeight="1" ht="105">
      <c r="A555" s="18" t="s">
        <v>30</v>
      </c>
      <c r="B555" s="19" t="s">
        <v>112</v>
      </c>
      <c r="C555" s="20" t="s">
        <v>3405</v>
      </c>
      <c r="D555" s="30" t="s">
        <v>3406</v>
      </c>
      <c r="E555" s="19" t="s">
        <v>160</v>
      </c>
      <c r="F555" s="21" t="s">
        <v>43</v>
      </c>
      <c r="G555" s="7" t="s">
        <v>34</v>
      </c>
      <c r="H555" s="19" t="s">
        <v>23</v>
      </c>
      <c r="I555" s="7" t="s">
        <v>3133</v>
      </c>
      <c r="J555" s="19" t="s">
        <v>162</v>
      </c>
      <c r="K555" s="9" t="s">
        <v>1626</v>
      </c>
      <c r="L555" s="7"/>
      <c r="M555" s="22">
        <v>40544</v>
      </c>
      <c r="N555" s="22">
        <v>42369</v>
      </c>
      <c r="O555" s="13">
        <v>42621</v>
      </c>
      <c r="P555" s="22">
        <v>41114</v>
      </c>
      <c r="Q555" s="53">
        <v>1578000</v>
      </c>
      <c r="R555" s="25" t="str">
        <f>(Q555/Z555)</f>
        <v>0</v>
      </c>
      <c r="S555" s="52">
        <v>0</v>
      </c>
      <c r="T555" s="52">
        <v>0</v>
      </c>
      <c r="U555" s="52">
        <v>0</v>
      </c>
      <c r="V555" s="52">
        <v>0</v>
      </c>
      <c r="W555" s="52">
        <v>2726600.93</v>
      </c>
      <c r="X555" s="52" t="str">
        <f>SUM(Q555,S555,T555,U555,V555,W555)</f>
        <v>0</v>
      </c>
      <c r="Y555" s="52">
        <v>0</v>
      </c>
      <c r="Z555" s="52">
        <v>4304600.93</v>
      </c>
      <c r="AA555" s="7" t="s">
        <v>3407</v>
      </c>
      <c r="AB555" s="8"/>
    </row>
    <row r="556" spans="1:28" customHeight="1" ht="75">
      <c r="A556" s="7" t="s">
        <v>30</v>
      </c>
      <c r="B556" s="19" t="s">
        <v>40</v>
      </c>
      <c r="C556" s="20" t="s">
        <v>3408</v>
      </c>
      <c r="D556" s="20" t="s">
        <v>3408</v>
      </c>
      <c r="E556" s="19" t="s">
        <v>398</v>
      </c>
      <c r="F556" s="21" t="s">
        <v>43</v>
      </c>
      <c r="G556" s="8" t="s">
        <v>34</v>
      </c>
      <c r="H556" s="19" t="s">
        <v>23</v>
      </c>
      <c r="I556" s="7" t="s">
        <v>399</v>
      </c>
      <c r="J556" s="19" t="s">
        <v>76</v>
      </c>
      <c r="K556" s="9" t="s">
        <v>400</v>
      </c>
      <c r="L556" s="7"/>
      <c r="M556" s="22">
        <v>41030</v>
      </c>
      <c r="N556" s="22">
        <v>42369</v>
      </c>
      <c r="O556" s="13">
        <v>42621</v>
      </c>
      <c r="P556" s="22">
        <v>41236</v>
      </c>
      <c r="Q556" s="52">
        <v>81941.76</v>
      </c>
      <c r="R556" s="25" t="str">
        <f>(Q556/Z556)</f>
        <v>0</v>
      </c>
      <c r="S556" s="52">
        <v>54627.85</v>
      </c>
      <c r="T556" s="52">
        <v>0</v>
      </c>
      <c r="U556" s="52">
        <v>0</v>
      </c>
      <c r="V556" s="52">
        <v>27313.86</v>
      </c>
      <c r="W556" s="52">
        <v>0</v>
      </c>
      <c r="X556" s="52" t="str">
        <f>SUM(Q556,S556,T556,U556,V556,W556)</f>
        <v>0</v>
      </c>
      <c r="Y556" s="52">
        <v>304354.98</v>
      </c>
      <c r="Z556" s="52">
        <v>468238.36</v>
      </c>
      <c r="AA556" s="7" t="s">
        <v>3409</v>
      </c>
      <c r="AB556" s="8"/>
    </row>
    <row r="557" spans="1:28" customHeight="1" ht="210">
      <c r="A557" s="18" t="s">
        <v>30</v>
      </c>
      <c r="B557" s="19" t="s">
        <v>40</v>
      </c>
      <c r="C557" s="20" t="s">
        <v>3410</v>
      </c>
      <c r="D557" s="30" t="s">
        <v>3411</v>
      </c>
      <c r="E557" s="19" t="s">
        <v>3412</v>
      </c>
      <c r="F557" s="21" t="s">
        <v>43</v>
      </c>
      <c r="G557" s="7" t="s">
        <v>34</v>
      </c>
      <c r="H557" s="19" t="s">
        <v>22</v>
      </c>
      <c r="I557" s="7" t="s">
        <v>3413</v>
      </c>
      <c r="J557" s="19" t="s">
        <v>3414</v>
      </c>
      <c r="K557" s="9" t="s">
        <v>3415</v>
      </c>
      <c r="L557" s="7"/>
      <c r="M557" s="22">
        <v>40909</v>
      </c>
      <c r="N557" s="22">
        <v>42338</v>
      </c>
      <c r="O557" s="13">
        <v>42621</v>
      </c>
      <c r="P557" s="22">
        <v>41234</v>
      </c>
      <c r="Q557" s="52">
        <v>36417.98</v>
      </c>
      <c r="R557" s="25" t="str">
        <f>(Q557/Z557)</f>
        <v>0</v>
      </c>
      <c r="S557" s="52">
        <v>24278.61</v>
      </c>
      <c r="T557" s="52">
        <v>0</v>
      </c>
      <c r="U557" s="52">
        <v>12139.34</v>
      </c>
      <c r="V557" s="52">
        <v>0</v>
      </c>
      <c r="W557" s="52">
        <v>0</v>
      </c>
      <c r="X557" s="52" t="str">
        <f>SUM(Q557,S557,T557,U557,V557,W557)</f>
        <v>0</v>
      </c>
      <c r="Y557" s="52">
        <v>135266.61</v>
      </c>
      <c r="Z557" s="52">
        <v>208102.42</v>
      </c>
      <c r="AA557" s="7" t="s">
        <v>3416</v>
      </c>
      <c r="AB557" s="8"/>
    </row>
    <row r="558" spans="1:28" customHeight="1" ht="135">
      <c r="A558" s="7" t="s">
        <v>30</v>
      </c>
      <c r="B558" s="19" t="s">
        <v>40</v>
      </c>
      <c r="C558" s="20" t="s">
        <v>3417</v>
      </c>
      <c r="D558" s="30" t="s">
        <v>3418</v>
      </c>
      <c r="E558" s="19" t="s">
        <v>3419</v>
      </c>
      <c r="F558" s="21" t="s">
        <v>43</v>
      </c>
      <c r="G558" s="8" t="s">
        <v>34</v>
      </c>
      <c r="H558" s="19" t="s">
        <v>22</v>
      </c>
      <c r="I558" s="31" t="s">
        <v>3420</v>
      </c>
      <c r="J558" s="19" t="s">
        <v>124</v>
      </c>
      <c r="K558" s="9" t="s">
        <v>3421</v>
      </c>
      <c r="L558" s="7"/>
      <c r="M558" s="22">
        <v>40909</v>
      </c>
      <c r="N558" s="22">
        <v>42369</v>
      </c>
      <c r="O558" s="13">
        <v>42621</v>
      </c>
      <c r="P558" s="22">
        <v>41310</v>
      </c>
      <c r="Q558" s="52">
        <v>23129.43</v>
      </c>
      <c r="R558" s="25" t="str">
        <f>(Q558/Z558)</f>
        <v>0</v>
      </c>
      <c r="S558" s="52">
        <v>15419.63</v>
      </c>
      <c r="T558" s="52">
        <v>0</v>
      </c>
      <c r="U558" s="52">
        <v>7709.81</v>
      </c>
      <c r="V558" s="52">
        <v>0</v>
      </c>
      <c r="W558" s="52">
        <v>0</v>
      </c>
      <c r="X558" s="52" t="str">
        <f>SUM(Q558,S558,T558,U558,V558,W558)</f>
        <v>0</v>
      </c>
      <c r="Y558" s="52">
        <v>85909.33</v>
      </c>
      <c r="Z558" s="52">
        <v>132168.16</v>
      </c>
      <c r="AA558" s="7" t="s">
        <v>3422</v>
      </c>
      <c r="AB558" s="8"/>
    </row>
    <row r="559" spans="1:28" customHeight="1" ht="90">
      <c r="A559" s="18" t="s">
        <v>30</v>
      </c>
      <c r="B559" s="19" t="s">
        <v>40</v>
      </c>
      <c r="C559" s="20" t="s">
        <v>3423</v>
      </c>
      <c r="D559" s="20" t="s">
        <v>3423</v>
      </c>
      <c r="E559" s="19" t="s">
        <v>3424</v>
      </c>
      <c r="F559" s="21" t="s">
        <v>43</v>
      </c>
      <c r="G559" s="7" t="s">
        <v>34</v>
      </c>
      <c r="H559" s="19" t="s">
        <v>21</v>
      </c>
      <c r="I559" s="7" t="s">
        <v>3425</v>
      </c>
      <c r="J559" s="19" t="s">
        <v>148</v>
      </c>
      <c r="K559" s="9" t="s">
        <v>3426</v>
      </c>
      <c r="L559" s="7"/>
      <c r="M559" s="22">
        <v>41426</v>
      </c>
      <c r="N559" s="22">
        <v>42004</v>
      </c>
      <c r="O559" s="13">
        <v>42621</v>
      </c>
      <c r="P559" s="22">
        <v>41576</v>
      </c>
      <c r="Q559" s="26">
        <v>0</v>
      </c>
      <c r="R559" s="25" t="str">
        <f>(Q559/Z559)</f>
        <v>0</v>
      </c>
      <c r="S559" s="26">
        <v>0</v>
      </c>
      <c r="T559" s="26">
        <v>0</v>
      </c>
      <c r="U559" s="26">
        <v>0</v>
      </c>
      <c r="V559" s="26">
        <v>0</v>
      </c>
      <c r="W559" s="26">
        <v>0</v>
      </c>
      <c r="X559" s="26" t="str">
        <f>SUM(Q559,S559,T559,U559,V559,W559)</f>
        <v>0</v>
      </c>
      <c r="Y559" s="26">
        <v>0</v>
      </c>
      <c r="Z559" s="26">
        <v>0</v>
      </c>
      <c r="AA559" s="7" t="s">
        <v>3427</v>
      </c>
      <c r="AB559" s="8"/>
    </row>
    <row r="560" spans="1:28" customHeight="1" ht="210">
      <c r="A560" s="7" t="s">
        <v>30</v>
      </c>
      <c r="B560" s="19" t="s">
        <v>40</v>
      </c>
      <c r="C560" s="20" t="s">
        <v>3428</v>
      </c>
      <c r="D560" s="20" t="s">
        <v>3428</v>
      </c>
      <c r="E560" s="19" t="s">
        <v>3429</v>
      </c>
      <c r="F560" s="21" t="s">
        <v>43</v>
      </c>
      <c r="G560" s="8" t="s">
        <v>34</v>
      </c>
      <c r="H560" s="19" t="s">
        <v>23</v>
      </c>
      <c r="I560" s="7" t="s">
        <v>3102</v>
      </c>
      <c r="J560" s="19" t="s">
        <v>168</v>
      </c>
      <c r="K560" s="9" t="s">
        <v>3430</v>
      </c>
      <c r="L560" s="7"/>
      <c r="M560" s="22">
        <v>41426</v>
      </c>
      <c r="N560" s="22">
        <v>42369</v>
      </c>
      <c r="O560" s="13">
        <v>42621</v>
      </c>
      <c r="P560" s="22">
        <v>41701</v>
      </c>
      <c r="Q560" s="52">
        <v>192424.36</v>
      </c>
      <c r="R560" s="25" t="str">
        <f>(Q560/Z560)</f>
        <v>0</v>
      </c>
      <c r="S560" s="52">
        <v>390979.19</v>
      </c>
      <c r="T560" s="52">
        <v>0</v>
      </c>
      <c r="U560" s="52">
        <v>0</v>
      </c>
      <c r="V560" s="52">
        <v>0</v>
      </c>
      <c r="W560" s="52">
        <v>1394235.4</v>
      </c>
      <c r="X560" s="52" t="str">
        <f>SUM(Q560,S560,T560,U560,V560,W560)</f>
        <v>0</v>
      </c>
      <c r="Y560" s="7">
        <v>0</v>
      </c>
      <c r="Z560" s="52">
        <v>1977638.75</v>
      </c>
      <c r="AA560" s="7" t="s">
        <v>3431</v>
      </c>
      <c r="AB560" s="8"/>
    </row>
    <row r="561" spans="1:28" customHeight="1" ht="150">
      <c r="A561" s="18" t="s">
        <v>30</v>
      </c>
      <c r="B561" s="19" t="s">
        <v>40</v>
      </c>
      <c r="C561" s="20" t="s">
        <v>3432</v>
      </c>
      <c r="D561" s="20" t="s">
        <v>3432</v>
      </c>
      <c r="E561" s="19" t="s">
        <v>3433</v>
      </c>
      <c r="F561" s="21" t="s">
        <v>43</v>
      </c>
      <c r="G561" s="7" t="s">
        <v>34</v>
      </c>
      <c r="H561" s="19" t="s">
        <v>21</v>
      </c>
      <c r="I561" s="7" t="s">
        <v>3434</v>
      </c>
      <c r="J561" s="19" t="s">
        <v>148</v>
      </c>
      <c r="K561" s="9" t="s">
        <v>3435</v>
      </c>
      <c r="L561" s="7"/>
      <c r="M561" s="22">
        <v>40817</v>
      </c>
      <c r="N561" s="22">
        <v>42262</v>
      </c>
      <c r="O561" s="13">
        <v>42621</v>
      </c>
      <c r="P561" s="22">
        <v>41729</v>
      </c>
      <c r="Q561" s="52">
        <v>88777.42</v>
      </c>
      <c r="R561" s="25" t="str">
        <f>(Q561/Z561)</f>
        <v>0</v>
      </c>
      <c r="S561" s="52">
        <v>137844.53</v>
      </c>
      <c r="T561" s="52">
        <v>0</v>
      </c>
      <c r="U561" s="52">
        <v>0</v>
      </c>
      <c r="V561" s="52">
        <v>0</v>
      </c>
      <c r="W561" s="52">
        <v>0</v>
      </c>
      <c r="X561" s="52" t="str">
        <f>SUM(Q561,S561,T561,U561,V561,W561)</f>
        <v>0</v>
      </c>
      <c r="Y561" s="52">
        <v>531310.5</v>
      </c>
      <c r="Z561" s="52">
        <v>757932.55</v>
      </c>
      <c r="AA561" s="7" t="s">
        <v>3436</v>
      </c>
      <c r="AB561" s="8"/>
    </row>
    <row r="562" spans="1:28" customHeight="1" ht="105">
      <c r="A562" s="7" t="s">
        <v>30</v>
      </c>
      <c r="B562" s="19" t="s">
        <v>40</v>
      </c>
      <c r="C562" s="20" t="s">
        <v>3437</v>
      </c>
      <c r="D562" s="30" t="s">
        <v>3438</v>
      </c>
      <c r="E562" s="19" t="s">
        <v>3439</v>
      </c>
      <c r="F562" s="21" t="s">
        <v>43</v>
      </c>
      <c r="G562" s="8" t="s">
        <v>34</v>
      </c>
      <c r="H562" s="19" t="s">
        <v>23</v>
      </c>
      <c r="I562" s="7" t="s">
        <v>3440</v>
      </c>
      <c r="J562" s="19" t="s">
        <v>757</v>
      </c>
      <c r="K562" s="9" t="s">
        <v>43</v>
      </c>
      <c r="L562" s="7"/>
      <c r="M562" s="22">
        <v>41153</v>
      </c>
      <c r="N562" s="22">
        <v>42369</v>
      </c>
      <c r="O562" s="13">
        <v>42621</v>
      </c>
      <c r="P562" s="22">
        <v>41814</v>
      </c>
      <c r="Q562" s="52">
        <v>101725.48</v>
      </c>
      <c r="R562" s="25" t="str">
        <f>(Q562/Z562)</f>
        <v>0</v>
      </c>
      <c r="S562" s="52">
        <v>141103.07</v>
      </c>
      <c r="T562" s="26">
        <v>0</v>
      </c>
      <c r="U562" s="26">
        <v>0</v>
      </c>
      <c r="V562" s="26">
        <v>0</v>
      </c>
      <c r="W562" s="26">
        <v>3006293.22</v>
      </c>
      <c r="X562" s="26" t="str">
        <f>SUM(Q562,S562,T562,U562,V562,W562)</f>
        <v>0</v>
      </c>
      <c r="Y562" s="52">
        <v>232984.21</v>
      </c>
      <c r="Z562" s="52">
        <v>3481639.93</v>
      </c>
      <c r="AA562" s="7" t="s">
        <v>3441</v>
      </c>
      <c r="AB562" s="8"/>
    </row>
    <row r="563" spans="1:28" customHeight="1" ht="90">
      <c r="A563" s="18" t="s">
        <v>30</v>
      </c>
      <c r="B563" s="19" t="s">
        <v>40</v>
      </c>
      <c r="C563" s="20" t="s">
        <v>3442</v>
      </c>
      <c r="D563" s="30" t="s">
        <v>3443</v>
      </c>
      <c r="E563" s="19" t="s">
        <v>3444</v>
      </c>
      <c r="F563" s="21" t="s">
        <v>43</v>
      </c>
      <c r="G563" s="7" t="s">
        <v>34</v>
      </c>
      <c r="H563" s="19" t="s">
        <v>21</v>
      </c>
      <c r="I563" s="7" t="s">
        <v>3445</v>
      </c>
      <c r="J563" s="19" t="s">
        <v>148</v>
      </c>
      <c r="K563" s="9" t="s">
        <v>3446</v>
      </c>
      <c r="L563" s="7"/>
      <c r="M563" s="22">
        <v>39583</v>
      </c>
      <c r="N563" s="22">
        <v>42004</v>
      </c>
      <c r="O563" s="13">
        <v>42621</v>
      </c>
      <c r="P563" s="22">
        <v>41838</v>
      </c>
      <c r="Q563" s="52">
        <v>449181.96</v>
      </c>
      <c r="R563" s="25" t="str">
        <f>(Q563/Z563)</f>
        <v>0</v>
      </c>
      <c r="S563" s="52">
        <v>0</v>
      </c>
      <c r="T563" s="52">
        <v>0</v>
      </c>
      <c r="U563" s="52">
        <v>0</v>
      </c>
      <c r="V563" s="52">
        <v>0</v>
      </c>
      <c r="W563" s="52">
        <v>0</v>
      </c>
      <c r="X563" s="52" t="str">
        <f>SUM(Q563,S563,T563,U563,V563,W563)</f>
        <v>0</v>
      </c>
      <c r="Y563" s="52">
        <v>0</v>
      </c>
      <c r="Z563" s="52">
        <v>449181.96</v>
      </c>
      <c r="AA563" s="7" t="s">
        <v>3447</v>
      </c>
      <c r="AB563" s="8"/>
    </row>
    <row r="564" spans="1:28" customHeight="1" ht="60">
      <c r="A564" s="7" t="s">
        <v>30</v>
      </c>
      <c r="B564" s="19" t="s">
        <v>40</v>
      </c>
      <c r="C564" s="20" t="s">
        <v>3448</v>
      </c>
      <c r="D564" s="30" t="s">
        <v>3449</v>
      </c>
      <c r="E564" s="19" t="s">
        <v>3450</v>
      </c>
      <c r="F564" s="21" t="s">
        <v>43</v>
      </c>
      <c r="G564" s="8" t="s">
        <v>34</v>
      </c>
      <c r="H564" s="19" t="s">
        <v>21</v>
      </c>
      <c r="I564" s="7" t="s">
        <v>3451</v>
      </c>
      <c r="J564" s="19" t="s">
        <v>316</v>
      </c>
      <c r="K564" s="9" t="s">
        <v>43</v>
      </c>
      <c r="L564" s="7"/>
      <c r="M564" s="22">
        <v>41883</v>
      </c>
      <c r="N564" s="22">
        <v>42369</v>
      </c>
      <c r="O564" s="13">
        <v>42621</v>
      </c>
      <c r="P564" s="22">
        <v>41947</v>
      </c>
      <c r="Q564" s="52">
        <v>230554.55</v>
      </c>
      <c r="R564" s="25" t="str">
        <f>(Q564/Z564)</f>
        <v>0</v>
      </c>
      <c r="S564" s="52">
        <v>153703.64</v>
      </c>
      <c r="T564" s="52">
        <v>0</v>
      </c>
      <c r="U564" s="52">
        <v>0</v>
      </c>
      <c r="V564" s="52">
        <v>0</v>
      </c>
      <c r="W564" s="52">
        <v>0</v>
      </c>
      <c r="X564" s="52" t="str">
        <f>SUM(Q564,S564,T564,U564,V564,W564)</f>
        <v>0</v>
      </c>
      <c r="Y564" s="52">
        <v>497510.89</v>
      </c>
      <c r="Z564" s="52">
        <v>881769</v>
      </c>
      <c r="AA564" s="7" t="s">
        <v>3452</v>
      </c>
      <c r="AB564" s="8"/>
    </row>
    <row r="565" spans="1:28" customHeight="1" ht="105">
      <c r="A565" s="18" t="s">
        <v>30</v>
      </c>
      <c r="B565" s="19" t="s">
        <v>40</v>
      </c>
      <c r="C565" s="20" t="s">
        <v>3453</v>
      </c>
      <c r="D565" s="20" t="s">
        <v>3453</v>
      </c>
      <c r="E565" s="19" t="s">
        <v>3454</v>
      </c>
      <c r="F565" s="21" t="s">
        <v>43</v>
      </c>
      <c r="G565" s="7" t="s">
        <v>34</v>
      </c>
      <c r="H565" s="19" t="s">
        <v>22</v>
      </c>
      <c r="I565" s="7" t="s">
        <v>3455</v>
      </c>
      <c r="J565" s="19" t="s">
        <v>94</v>
      </c>
      <c r="K565" s="9" t="s">
        <v>3456</v>
      </c>
      <c r="L565" s="7"/>
      <c r="M565" s="22">
        <v>41791</v>
      </c>
      <c r="N565" s="22">
        <v>42369</v>
      </c>
      <c r="O565" s="13">
        <v>42621</v>
      </c>
      <c r="P565" s="22">
        <v>41947</v>
      </c>
      <c r="Q565" s="52">
        <v>80390.98</v>
      </c>
      <c r="R565" s="25" t="str">
        <f>(Q565/Z565)</f>
        <v>0</v>
      </c>
      <c r="S565" s="52">
        <v>53593.99</v>
      </c>
      <c r="T565" s="52">
        <v>0</v>
      </c>
      <c r="U565" s="52">
        <v>0</v>
      </c>
      <c r="V565" s="52">
        <v>0</v>
      </c>
      <c r="W565" s="52">
        <v>0</v>
      </c>
      <c r="X565" s="52" t="str">
        <f>SUM(Q565,S565,T565,U565,V565,W565)</f>
        <v>0</v>
      </c>
      <c r="Y565" s="52">
        <v>248829.86</v>
      </c>
      <c r="Z565" s="52">
        <v>382814.8</v>
      </c>
      <c r="AA565" s="7" t="s">
        <v>3457</v>
      </c>
      <c r="AB565" s="8"/>
    </row>
    <row r="566" spans="1:28" customHeight="1" ht="90">
      <c r="A566" s="7" t="s">
        <v>30</v>
      </c>
      <c r="B566" s="19" t="s">
        <v>40</v>
      </c>
      <c r="C566" s="20" t="s">
        <v>3458</v>
      </c>
      <c r="D566" s="30" t="s">
        <v>3459</v>
      </c>
      <c r="E566" s="19" t="s">
        <v>3460</v>
      </c>
      <c r="F566" s="21" t="s">
        <v>43</v>
      </c>
      <c r="G566" s="8" t="s">
        <v>34</v>
      </c>
      <c r="H566" s="19" t="s">
        <v>22</v>
      </c>
      <c r="I566" s="7" t="s">
        <v>3413</v>
      </c>
      <c r="J566" s="19" t="s">
        <v>3414</v>
      </c>
      <c r="K566" s="9" t="s">
        <v>43</v>
      </c>
      <c r="L566" s="7"/>
      <c r="M566" s="22">
        <v>41640</v>
      </c>
      <c r="N566" s="22">
        <v>42369</v>
      </c>
      <c r="O566" s="13">
        <v>42621</v>
      </c>
      <c r="P566" s="22">
        <v>41970</v>
      </c>
      <c r="Q566" s="52">
        <v>48888.6</v>
      </c>
      <c r="R566" s="25" t="str">
        <f>(Q566/Z566)</f>
        <v>0</v>
      </c>
      <c r="S566" s="52">
        <v>32592.39</v>
      </c>
      <c r="T566" s="52">
        <v>0</v>
      </c>
      <c r="U566" s="52">
        <v>0</v>
      </c>
      <c r="V566" s="52">
        <v>0</v>
      </c>
      <c r="W566" s="52">
        <v>0</v>
      </c>
      <c r="X566" s="52" t="str">
        <f>SUM(Q566,S566,T566,U566,V566,W566)</f>
        <v>0</v>
      </c>
      <c r="Y566" s="52">
        <v>151321.96</v>
      </c>
      <c r="Z566" s="52">
        <v>232802.93</v>
      </c>
      <c r="AA566" s="7" t="s">
        <v>3461</v>
      </c>
      <c r="AB566" s="8"/>
    </row>
    <row r="567" spans="1:28" customHeight="1" ht="60">
      <c r="A567" s="18" t="s">
        <v>30</v>
      </c>
      <c r="B567" s="19" t="s">
        <v>40</v>
      </c>
      <c r="C567" s="20" t="s">
        <v>3462</v>
      </c>
      <c r="D567" s="20" t="s">
        <v>3462</v>
      </c>
      <c r="E567" s="19" t="s">
        <v>3463</v>
      </c>
      <c r="F567" s="21" t="s">
        <v>43</v>
      </c>
      <c r="G567" s="7" t="s">
        <v>34</v>
      </c>
      <c r="H567" s="19" t="s">
        <v>22</v>
      </c>
      <c r="I567" s="7" t="s">
        <v>3413</v>
      </c>
      <c r="J567" s="19" t="s">
        <v>3414</v>
      </c>
      <c r="K567" s="9" t="s">
        <v>3464</v>
      </c>
      <c r="L567" s="7"/>
      <c r="M567" s="22">
        <v>41883</v>
      </c>
      <c r="N567" s="22">
        <v>42369</v>
      </c>
      <c r="O567" s="13">
        <v>42621</v>
      </c>
      <c r="P567" s="22">
        <v>41984</v>
      </c>
      <c r="Q567" s="52">
        <v>36408.73</v>
      </c>
      <c r="R567" s="25" t="str">
        <f>(Q567/Z567)</f>
        <v>0</v>
      </c>
      <c r="S567" s="52">
        <v>24272.87</v>
      </c>
      <c r="T567" s="52">
        <v>0</v>
      </c>
      <c r="U567" s="52">
        <v>0</v>
      </c>
      <c r="V567" s="52">
        <v>0</v>
      </c>
      <c r="W567" s="52">
        <v>0</v>
      </c>
      <c r="X567" s="52" t="str">
        <f>SUM(Q567,S567,T567,U567,V567,W567)</f>
        <v>0</v>
      </c>
      <c r="Y567" s="52">
        <v>112694.13</v>
      </c>
      <c r="Z567" s="52">
        <v>173375.78</v>
      </c>
      <c r="AA567" s="7" t="s">
        <v>3465</v>
      </c>
      <c r="AB567" s="8"/>
    </row>
    <row r="568" spans="1:28" customHeight="1" ht="105">
      <c r="A568" s="7" t="s">
        <v>30</v>
      </c>
      <c r="B568" s="19" t="s">
        <v>40</v>
      </c>
      <c r="C568" s="20" t="s">
        <v>3466</v>
      </c>
      <c r="D568" s="30" t="s">
        <v>3467</v>
      </c>
      <c r="E568" s="19" t="s">
        <v>3468</v>
      </c>
      <c r="F568" s="21" t="s">
        <v>43</v>
      </c>
      <c r="G568" s="8" t="s">
        <v>34</v>
      </c>
      <c r="H568" s="19" t="s">
        <v>21</v>
      </c>
      <c r="I568" s="7" t="s">
        <v>3469</v>
      </c>
      <c r="J568" s="19" t="s">
        <v>899</v>
      </c>
      <c r="K568" s="9" t="s">
        <v>3470</v>
      </c>
      <c r="L568" s="7"/>
      <c r="M568" s="22">
        <v>41883</v>
      </c>
      <c r="N568" s="22">
        <v>42369</v>
      </c>
      <c r="O568" s="13">
        <v>42621</v>
      </c>
      <c r="P568" s="22">
        <v>41983</v>
      </c>
      <c r="Q568" s="52">
        <v>80774.85</v>
      </c>
      <c r="R568" s="25" t="str">
        <f>(Q568/Z568)</f>
        <v>0</v>
      </c>
      <c r="S568" s="52">
        <v>53850.31</v>
      </c>
      <c r="T568" s="52">
        <v>0</v>
      </c>
      <c r="U568" s="52">
        <v>0</v>
      </c>
      <c r="V568" s="52">
        <v>0</v>
      </c>
      <c r="W568" s="52">
        <v>0</v>
      </c>
      <c r="X568" s="52" t="str">
        <f>SUM(Q568,S568,T568,U568,V568,W568)</f>
        <v>0</v>
      </c>
      <c r="Y568" s="52">
        <v>134625.52</v>
      </c>
      <c r="Z568" s="52">
        <v>269250.65</v>
      </c>
      <c r="AA568" s="46" t="s">
        <v>3471</v>
      </c>
      <c r="AB568" s="8"/>
    </row>
    <row r="569" spans="1:28" customHeight="1" ht="60">
      <c r="A569" s="18" t="s">
        <v>30</v>
      </c>
      <c r="B569" s="19" t="s">
        <v>40</v>
      </c>
      <c r="C569" s="20" t="s">
        <v>3472</v>
      </c>
      <c r="D569" s="30" t="s">
        <v>3472</v>
      </c>
      <c r="E569" s="19" t="s">
        <v>3473</v>
      </c>
      <c r="F569" s="21" t="s">
        <v>43</v>
      </c>
      <c r="G569" s="7" t="s">
        <v>34</v>
      </c>
      <c r="H569" s="19" t="s">
        <v>21</v>
      </c>
      <c r="I569" s="7" t="s">
        <v>3474</v>
      </c>
      <c r="J569" s="19" t="s">
        <v>1122</v>
      </c>
      <c r="K569" s="9" t="s">
        <v>3475</v>
      </c>
      <c r="L569" s="7"/>
      <c r="M569" s="22">
        <v>41883</v>
      </c>
      <c r="N569" s="22">
        <v>42369</v>
      </c>
      <c r="O569" s="13">
        <v>42621</v>
      </c>
      <c r="P569" s="22">
        <v>41970</v>
      </c>
      <c r="Q569" s="65">
        <v>0</v>
      </c>
      <c r="R569" s="25" t="str">
        <f>(Q569/Z569)</f>
        <v>0</v>
      </c>
      <c r="S569" s="26">
        <v>0</v>
      </c>
      <c r="T569" s="26">
        <v>0</v>
      </c>
      <c r="U569" s="26">
        <v>0</v>
      </c>
      <c r="V569" s="26">
        <v>0</v>
      </c>
      <c r="W569" s="26">
        <v>0</v>
      </c>
      <c r="X569" s="26" t="str">
        <f>SUM(Q569,S569,T569,U569,V569,W569)</f>
        <v>0</v>
      </c>
      <c r="Y569" s="26">
        <v>0</v>
      </c>
      <c r="Z569" s="26">
        <v>0</v>
      </c>
      <c r="AA569" s="7" t="s">
        <v>3476</v>
      </c>
      <c r="AB569" s="8"/>
    </row>
    <row r="570" spans="1:28" customHeight="1" ht="75">
      <c r="A570" s="7" t="s">
        <v>30</v>
      </c>
      <c r="B570" s="19" t="s">
        <v>40</v>
      </c>
      <c r="C570" s="20" t="s">
        <v>3477</v>
      </c>
      <c r="D570" s="20" t="s">
        <v>3477</v>
      </c>
      <c r="E570" s="19" t="s">
        <v>3478</v>
      </c>
      <c r="F570" s="21" t="s">
        <v>43</v>
      </c>
      <c r="G570" s="8" t="s">
        <v>34</v>
      </c>
      <c r="H570" s="19" t="s">
        <v>23</v>
      </c>
      <c r="I570" s="7" t="s">
        <v>3479</v>
      </c>
      <c r="J570" s="19" t="s">
        <v>45</v>
      </c>
      <c r="K570" s="9" t="s">
        <v>3480</v>
      </c>
      <c r="L570" s="7"/>
      <c r="M570" s="22">
        <v>41426</v>
      </c>
      <c r="N570" s="22">
        <v>42369</v>
      </c>
      <c r="O570" s="13">
        <v>42621</v>
      </c>
      <c r="P570" s="22">
        <v>41947</v>
      </c>
      <c r="Q570" s="52">
        <v>262544.39</v>
      </c>
      <c r="R570" s="25" t="str">
        <f>(Q570/Z570)</f>
        <v>0</v>
      </c>
      <c r="S570" s="52">
        <v>175030.5</v>
      </c>
      <c r="T570" s="52">
        <v>0</v>
      </c>
      <c r="U570" s="52">
        <v>0</v>
      </c>
      <c r="V570" s="52">
        <v>0</v>
      </c>
      <c r="W570" s="52">
        <v>0</v>
      </c>
      <c r="X570" s="52" t="str">
        <f>SUM(Q570,S570,T570,U570,V570,W570)</f>
        <v>0</v>
      </c>
      <c r="Y570" s="52">
        <v>527933.51</v>
      </c>
      <c r="Z570" s="52">
        <v>965508.32</v>
      </c>
      <c r="AA570" s="7" t="s">
        <v>3481</v>
      </c>
      <c r="AB570" s="8"/>
    </row>
    <row r="571" spans="1:28" customHeight="1" ht="165">
      <c r="A571" s="18" t="s">
        <v>30</v>
      </c>
      <c r="B571" s="19" t="s">
        <v>40</v>
      </c>
      <c r="C571" s="20" t="s">
        <v>3482</v>
      </c>
      <c r="D571" s="30" t="s">
        <v>3483</v>
      </c>
      <c r="E571" s="19" t="s">
        <v>3484</v>
      </c>
      <c r="F571" s="21" t="s">
        <v>43</v>
      </c>
      <c r="G571" s="7" t="s">
        <v>34</v>
      </c>
      <c r="H571" s="19" t="s">
        <v>21</v>
      </c>
      <c r="I571" s="7" t="s">
        <v>3485</v>
      </c>
      <c r="J571" s="19" t="s">
        <v>1247</v>
      </c>
      <c r="K571" s="9" t="s">
        <v>3486</v>
      </c>
      <c r="L571" s="7"/>
      <c r="M571" s="22">
        <v>41883</v>
      </c>
      <c r="N571" s="22">
        <v>42369</v>
      </c>
      <c r="O571" s="13">
        <v>42621</v>
      </c>
      <c r="P571" s="22">
        <v>41947</v>
      </c>
      <c r="Q571" s="52">
        <v>28767.78</v>
      </c>
      <c r="R571" s="25" t="str">
        <f>(Q571/Z571)</f>
        <v>0</v>
      </c>
      <c r="S571" s="52">
        <v>19178.22</v>
      </c>
      <c r="T571" s="52">
        <v>0</v>
      </c>
      <c r="U571" s="52">
        <v>0</v>
      </c>
      <c r="V571" s="52">
        <v>0</v>
      </c>
      <c r="W571" s="52">
        <v>0</v>
      </c>
      <c r="X571" s="52" t="str">
        <f>SUM(Q571,S571,T571,U571,V571,W571)</f>
        <v>0</v>
      </c>
      <c r="Y571" s="52">
        <v>89042.66</v>
      </c>
      <c r="Z571" s="52">
        <v>136988.62</v>
      </c>
      <c r="AA571" s="7" t="s">
        <v>3487</v>
      </c>
      <c r="AB571" s="8"/>
    </row>
    <row r="572" spans="1:28" customHeight="1" ht="105">
      <c r="A572" s="7" t="s">
        <v>30</v>
      </c>
      <c r="B572" s="19" t="s">
        <v>40</v>
      </c>
      <c r="C572" s="20" t="s">
        <v>3488</v>
      </c>
      <c r="D572" s="30" t="s">
        <v>3489</v>
      </c>
      <c r="E572" s="19" t="s">
        <v>2618</v>
      </c>
      <c r="F572" s="21" t="s">
        <v>43</v>
      </c>
      <c r="G572" s="8" t="s">
        <v>34</v>
      </c>
      <c r="H572" s="19" t="s">
        <v>23</v>
      </c>
      <c r="I572" s="7" t="s">
        <v>1056</v>
      </c>
      <c r="J572" s="19" t="s">
        <v>45</v>
      </c>
      <c r="K572" s="9" t="s">
        <v>2619</v>
      </c>
      <c r="L572" s="7"/>
      <c r="M572" s="22">
        <v>41640</v>
      </c>
      <c r="N572" s="22">
        <v>42369</v>
      </c>
      <c r="O572" s="13">
        <v>42621</v>
      </c>
      <c r="P572" s="22">
        <v>41984</v>
      </c>
      <c r="Q572" s="26">
        <v>0</v>
      </c>
      <c r="R572" s="25" t="str">
        <f>(Q572/Z572)</f>
        <v>0</v>
      </c>
      <c r="S572" s="26">
        <v>0</v>
      </c>
      <c r="T572" s="26">
        <v>0</v>
      </c>
      <c r="U572" s="26">
        <v>0</v>
      </c>
      <c r="V572" s="26">
        <v>0</v>
      </c>
      <c r="W572" s="26">
        <v>0</v>
      </c>
      <c r="X572" s="26" t="str">
        <f>SUM(Q572,S572,T572,U572,V572,W572)</f>
        <v>0</v>
      </c>
      <c r="Y572" s="26">
        <v>0</v>
      </c>
      <c r="Z572" s="26">
        <v>0</v>
      </c>
      <c r="AA572" s="7" t="s">
        <v>3490</v>
      </c>
      <c r="AB572" s="8"/>
    </row>
    <row r="573" spans="1:28" customHeight="1" ht="45">
      <c r="A573" s="18" t="s">
        <v>30</v>
      </c>
      <c r="B573" s="19" t="s">
        <v>40</v>
      </c>
      <c r="C573" s="20" t="s">
        <v>3491</v>
      </c>
      <c r="D573" s="20" t="s">
        <v>3491</v>
      </c>
      <c r="E573" s="19" t="s">
        <v>3492</v>
      </c>
      <c r="F573" s="21" t="s">
        <v>43</v>
      </c>
      <c r="G573" s="7" t="s">
        <v>34</v>
      </c>
      <c r="H573" s="19" t="s">
        <v>21</v>
      </c>
      <c r="I573" s="78" t="s">
        <v>3493</v>
      </c>
      <c r="J573" s="19" t="s">
        <v>148</v>
      </c>
      <c r="K573" s="9" t="s">
        <v>3494</v>
      </c>
      <c r="L573" s="7"/>
      <c r="M573" s="22">
        <v>41883</v>
      </c>
      <c r="N573" s="22">
        <v>42369</v>
      </c>
      <c r="O573" s="13">
        <v>42621</v>
      </c>
      <c r="P573" s="22">
        <v>41949</v>
      </c>
      <c r="Q573" s="52">
        <v>427433.05</v>
      </c>
      <c r="R573" s="25" t="str">
        <f>(Q573/Z573)</f>
        <v>0</v>
      </c>
      <c r="S573" s="52">
        <v>284955.33</v>
      </c>
      <c r="T573" s="52">
        <v>0</v>
      </c>
      <c r="U573" s="52">
        <v>0</v>
      </c>
      <c r="V573" s="52">
        <v>0</v>
      </c>
      <c r="W573" s="52">
        <v>0</v>
      </c>
      <c r="X573" s="52" t="str">
        <f>SUM(Q573,S573,T573,U573,V573,W573)</f>
        <v>0</v>
      </c>
      <c r="Y573" s="52">
        <v>946561.31</v>
      </c>
      <c r="Z573" s="52">
        <v>1658949.63</v>
      </c>
      <c r="AA573" s="7" t="s">
        <v>3495</v>
      </c>
      <c r="AB573" s="8"/>
    </row>
    <row r="574" spans="1:28" customHeight="1" ht="240">
      <c r="A574" s="7" t="s">
        <v>30</v>
      </c>
      <c r="B574" s="19" t="s">
        <v>40</v>
      </c>
      <c r="C574" s="20" t="s">
        <v>3496</v>
      </c>
      <c r="D574" s="30" t="s">
        <v>3497</v>
      </c>
      <c r="E574" s="19" t="s">
        <v>3498</v>
      </c>
      <c r="F574" s="21" t="s">
        <v>43</v>
      </c>
      <c r="G574" s="8" t="s">
        <v>34</v>
      </c>
      <c r="H574" s="19" t="s">
        <v>21</v>
      </c>
      <c r="I574" s="7" t="s">
        <v>3499</v>
      </c>
      <c r="J574" s="19" t="s">
        <v>3500</v>
      </c>
      <c r="K574" s="9" t="s">
        <v>3501</v>
      </c>
      <c r="L574" s="7"/>
      <c r="M574" s="22">
        <v>41640</v>
      </c>
      <c r="N574" s="22">
        <v>42369</v>
      </c>
      <c r="O574" s="13">
        <v>42621</v>
      </c>
      <c r="P574" s="22">
        <v>41947</v>
      </c>
      <c r="Q574" s="26">
        <v>0</v>
      </c>
      <c r="R574" s="25" t="str">
        <f>(Q574/Z574)</f>
        <v>0</v>
      </c>
      <c r="S574" s="26">
        <v>0</v>
      </c>
      <c r="T574" s="26">
        <v>0</v>
      </c>
      <c r="U574" s="26">
        <v>0</v>
      </c>
      <c r="V574" s="26">
        <v>0</v>
      </c>
      <c r="W574" s="26">
        <v>0</v>
      </c>
      <c r="X574" s="26" t="str">
        <f>SUM(Q574,S574,T574,U574,V574,W574)</f>
        <v>0</v>
      </c>
      <c r="Y574" s="26">
        <v>0</v>
      </c>
      <c r="Z574" s="26">
        <v>0</v>
      </c>
      <c r="AA574" s="7" t="s">
        <v>3502</v>
      </c>
      <c r="AB574" s="8"/>
    </row>
    <row r="575" spans="1:28" customHeight="1" ht="45">
      <c r="A575" s="18" t="s">
        <v>30</v>
      </c>
      <c r="B575" s="19" t="s">
        <v>40</v>
      </c>
      <c r="C575" s="20" t="s">
        <v>3503</v>
      </c>
      <c r="D575" s="20" t="s">
        <v>3503</v>
      </c>
      <c r="E575" s="19" t="s">
        <v>3504</v>
      </c>
      <c r="F575" s="21" t="s">
        <v>43</v>
      </c>
      <c r="G575" s="7" t="s">
        <v>34</v>
      </c>
      <c r="H575" s="19" t="s">
        <v>23</v>
      </c>
      <c r="I575" s="31" t="s">
        <v>3505</v>
      </c>
      <c r="J575" s="19" t="s">
        <v>45</v>
      </c>
      <c r="K575" s="9" t="s">
        <v>3506</v>
      </c>
      <c r="L575" s="7"/>
      <c r="M575" s="22">
        <v>41913</v>
      </c>
      <c r="N575" s="22">
        <v>42369</v>
      </c>
      <c r="O575" s="13">
        <v>42621</v>
      </c>
      <c r="P575" s="22">
        <v>41984</v>
      </c>
      <c r="Q575" s="52">
        <v>130776.26</v>
      </c>
      <c r="R575" s="25" t="str">
        <f>(Q575/Z575)</f>
        <v>0</v>
      </c>
      <c r="S575" s="52">
        <v>87184.34</v>
      </c>
      <c r="T575" s="52">
        <v>0</v>
      </c>
      <c r="U575" s="52">
        <v>0</v>
      </c>
      <c r="V575" s="52">
        <v>0</v>
      </c>
      <c r="W575" s="52">
        <v>0</v>
      </c>
      <c r="X575" s="52" t="str">
        <f>SUM(Q575,S575,T575,U575,V575,W575)</f>
        <v>0</v>
      </c>
      <c r="Y575" s="52">
        <v>234898.85</v>
      </c>
      <c r="Z575" s="52">
        <v>452859.32</v>
      </c>
      <c r="AA575" s="7" t="s">
        <v>3507</v>
      </c>
      <c r="AB575" s="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W1:W2">
    <cfRule type="cellIs" dxfId="0" priority="1" operator="between">
      <formula>-1</formula>
      <formula>1</formula>
    </cfRule>
  </conditionalFormatting>
  <hyperlinks>
    <hyperlink ref="I573" r:id="rId_hyperlink_1"/>
    <hyperlink ref="K40" r:id="rId_hyperlink_2"/>
    <hyperlink ref="K58" r:id="rId_hyperlink_3"/>
    <hyperlink ref="K397" r:id="rId_hyperlink_4"/>
    <hyperlink ref="K398" r:id="rId_hyperlink_5"/>
    <hyperlink ref="K426" r:id="rId_hyperlink_6"/>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filterMode="1">
    <outlinePr summaryBelow="1" summaryRight="1"/>
  </sheetPr>
  <dimension ref="A1:AD102"/>
  <sheetViews>
    <sheetView tabSelected="0" workbookViewId="0" zoomScale="75" zoomScaleNormal="75" showGridLines="true" showRowColHeaders="1">
      <pane ySplit="1" topLeftCell="A2" activePane="bottomLeft" state="frozen"/>
      <selection pane="bottomLeft" activeCell="X74" sqref="X74"/>
    </sheetView>
  </sheetViews>
  <sheetFormatPr defaultRowHeight="14.4" outlineLevelRow="0" outlineLevelCol="0"/>
  <cols>
    <col min="1" max="1" width="18.5703125" customWidth="true" style="0"/>
    <col min="3" max="3" width="9.28515625" customWidth="true" style="0"/>
    <col min="4" max="4" width="21.85546875" customWidth="true" style="0"/>
    <col min="5" max="5" width="22.7109375" customWidth="true" style="0"/>
    <col min="6" max="6" width="19.5703125" customWidth="true" style="0"/>
    <col min="7" max="7" width="20.42578125" customWidth="true" style="0"/>
    <col min="9" max="9" width="35.5703125" customWidth="true" style="0"/>
    <col min="12" max="12" width="18.7109375" customWidth="true" style="0"/>
    <col min="13" max="13" width="16.7109375" customWidth="true" style="0"/>
    <col min="14" max="14" width="16.7109375" customWidth="true" style="0"/>
    <col min="15" max="15" width="23" customWidth="true" style="0"/>
    <col min="16" max="16" width="11.5703125" customWidth="true" style="0"/>
    <col min="17" max="17" width="11.5703125" customWidth="true" style="0"/>
    <col min="18" max="18" width="15.7109375" customWidth="true" style="0"/>
    <col min="19" max="19" width="9.7109375" customWidth="true" style="0"/>
    <col min="20" max="20" width="21.28515625" customWidth="true" style="0"/>
    <col min="21" max="21" width="17.42578125" customWidth="true" style="0"/>
    <col min="23" max="23" width="13.85546875" customWidth="true" style="0"/>
    <col min="24" max="24" width="13.85546875" customWidth="true" style="0"/>
    <col min="25" max="25" width="15.7109375" customWidth="true" style="0"/>
    <col min="26" max="26" width="15.7109375" customWidth="true" style="143"/>
    <col min="27" max="27" width="15.7109375" customWidth="true" style="0"/>
    <col min="28" max="28" width="11.140625" customWidth="true" style="0"/>
    <col min="30" max="30" width="11.5703125" customWidth="true" style="0"/>
  </cols>
  <sheetData>
    <row r="1" spans="1:30" customHeight="1" ht="90">
      <c r="A1" s="79" t="s">
        <v>2</v>
      </c>
      <c r="B1" s="79" t="s">
        <v>3</v>
      </c>
      <c r="C1" s="79" t="s">
        <v>3508</v>
      </c>
      <c r="D1" s="79" t="s">
        <v>4</v>
      </c>
      <c r="E1" s="79" t="s">
        <v>5</v>
      </c>
      <c r="F1" s="79" t="s">
        <v>6</v>
      </c>
      <c r="G1" s="79" t="s">
        <v>7</v>
      </c>
      <c r="H1" s="79" t="s">
        <v>8</v>
      </c>
      <c r="I1" s="79" t="s">
        <v>9</v>
      </c>
      <c r="J1" s="79" t="s">
        <v>10</v>
      </c>
      <c r="K1" s="79" t="s">
        <v>11</v>
      </c>
      <c r="L1" s="79" t="s">
        <v>12</v>
      </c>
      <c r="M1" s="80" t="s">
        <v>13</v>
      </c>
      <c r="N1" s="80" t="s">
        <v>3509</v>
      </c>
      <c r="O1" s="81" t="s">
        <v>14</v>
      </c>
      <c r="P1" s="81" t="s">
        <v>15</v>
      </c>
      <c r="Q1" s="81" t="s">
        <v>17</v>
      </c>
      <c r="R1" s="79" t="s">
        <v>18</v>
      </c>
      <c r="S1" s="82" t="s">
        <v>19</v>
      </c>
      <c r="T1" s="79" t="s">
        <v>20</v>
      </c>
      <c r="U1" s="79" t="s">
        <v>21</v>
      </c>
      <c r="V1" s="79" t="s">
        <v>22</v>
      </c>
      <c r="W1" s="79" t="s">
        <v>23</v>
      </c>
      <c r="X1" s="79" t="s">
        <v>24</v>
      </c>
      <c r="Y1" s="79" t="s">
        <v>25</v>
      </c>
      <c r="Z1" s="210" t="s">
        <v>26</v>
      </c>
      <c r="AA1" s="79" t="s">
        <v>27</v>
      </c>
      <c r="AB1" s="79" t="s">
        <v>28</v>
      </c>
      <c r="AC1" s="79" t="s">
        <v>29</v>
      </c>
      <c r="AD1" s="79" t="s">
        <v>16</v>
      </c>
    </row>
    <row r="2" spans="1:30" customHeight="1" ht="195">
      <c r="A2" s="83" t="s">
        <v>3510</v>
      </c>
      <c r="B2" s="84" t="s">
        <v>3511</v>
      </c>
      <c r="C2" s="84">
        <v>2</v>
      </c>
      <c r="D2" s="85" t="s">
        <v>3512</v>
      </c>
      <c r="E2" s="86" t="s">
        <v>3513</v>
      </c>
      <c r="F2" s="86" t="s">
        <v>3514</v>
      </c>
      <c r="G2" s="86"/>
      <c r="H2" s="87" t="s">
        <v>34</v>
      </c>
      <c r="I2" s="84" t="s">
        <v>22</v>
      </c>
      <c r="J2" s="86" t="s">
        <v>3515</v>
      </c>
      <c r="K2" s="84" t="s">
        <v>3516</v>
      </c>
      <c r="L2" s="86" t="s">
        <v>3517</v>
      </c>
      <c r="M2" s="89" t="s">
        <v>3518</v>
      </c>
      <c r="N2" s="89"/>
      <c r="O2" s="90">
        <v>42186</v>
      </c>
      <c r="P2" s="90">
        <v>42917</v>
      </c>
      <c r="Q2" s="90">
        <v>42276</v>
      </c>
      <c r="R2" s="91">
        <v>198831</v>
      </c>
      <c r="S2" s="92" t="str">
        <f>R2/AA2</f>
        <v>0</v>
      </c>
      <c r="T2" s="93"/>
      <c r="U2" s="93"/>
      <c r="V2" s="93"/>
      <c r="W2" s="93"/>
      <c r="X2" s="93" t="str">
        <f>Y2-SUM(T2:W2)-R2</f>
        <v>0</v>
      </c>
      <c r="Y2" s="93">
        <v>198831</v>
      </c>
      <c r="Z2" s="211">
        <v>612722</v>
      </c>
      <c r="AA2" s="91" t="str">
        <f>Y2+Z2</f>
        <v>0</v>
      </c>
      <c r="AB2" s="97" t="s">
        <v>65</v>
      </c>
      <c r="AC2" s="86"/>
      <c r="AD2" s="95">
        <v>42570</v>
      </c>
    </row>
    <row r="3" spans="1:30" customHeight="1" ht="165">
      <c r="A3" s="133" t="s">
        <v>3510</v>
      </c>
      <c r="B3" s="133" t="s">
        <v>3511</v>
      </c>
      <c r="C3" s="133">
        <v>2</v>
      </c>
      <c r="D3" s="134" t="s">
        <v>3519</v>
      </c>
      <c r="E3" s="135" t="s">
        <v>3519</v>
      </c>
      <c r="F3" s="135" t="s">
        <v>3520</v>
      </c>
      <c r="G3" s="135" t="s">
        <v>3521</v>
      </c>
      <c r="H3" s="102" t="s">
        <v>34</v>
      </c>
      <c r="I3" s="133" t="s">
        <v>23</v>
      </c>
      <c r="J3" s="135" t="s">
        <v>3505</v>
      </c>
      <c r="K3" s="133" t="s">
        <v>3522</v>
      </c>
      <c r="L3" s="135" t="s">
        <v>3523</v>
      </c>
      <c r="M3" s="102" t="s">
        <v>3524</v>
      </c>
      <c r="N3" s="102"/>
      <c r="O3" s="136">
        <v>42156</v>
      </c>
      <c r="P3" s="136">
        <v>42886</v>
      </c>
      <c r="Q3" s="136">
        <v>42277</v>
      </c>
      <c r="R3" s="137">
        <v>539093.3</v>
      </c>
      <c r="S3" s="138" t="str">
        <f>R3/AA3</f>
        <v>0</v>
      </c>
      <c r="T3" s="139"/>
      <c r="U3" s="139"/>
      <c r="V3" s="139"/>
      <c r="W3" s="139"/>
      <c r="X3" s="139" t="str">
        <f>Y3-SUM(T3:W3)-R3</f>
        <v>0</v>
      </c>
      <c r="Y3" s="139">
        <v>539093.3</v>
      </c>
      <c r="Z3" s="212">
        <v>1006627.7</v>
      </c>
      <c r="AA3" s="137" t="str">
        <f>Y3+Z3</f>
        <v>0</v>
      </c>
      <c r="AB3" s="140" t="s">
        <v>96</v>
      </c>
      <c r="AC3" s="135"/>
      <c r="AD3" s="95">
        <v>42570</v>
      </c>
    </row>
    <row r="4" spans="1:30" customHeight="1" ht="225">
      <c r="A4" s="141" t="s">
        <v>3510</v>
      </c>
      <c r="B4" s="133" t="s">
        <v>3511</v>
      </c>
      <c r="C4" s="133">
        <v>2</v>
      </c>
      <c r="D4" s="134" t="s">
        <v>3525</v>
      </c>
      <c r="E4" s="135" t="s">
        <v>3525</v>
      </c>
      <c r="F4" s="135" t="s">
        <v>3526</v>
      </c>
      <c r="G4" s="135" t="s">
        <v>3527</v>
      </c>
      <c r="H4" s="102" t="s">
        <v>34</v>
      </c>
      <c r="I4" s="142" t="s">
        <v>21</v>
      </c>
      <c r="J4" s="135" t="s">
        <v>3528</v>
      </c>
      <c r="K4" s="142" t="s">
        <v>3529</v>
      </c>
      <c r="L4" s="135" t="s">
        <v>3530</v>
      </c>
      <c r="M4" s="161" t="s">
        <v>3531</v>
      </c>
      <c r="N4" s="161"/>
      <c r="O4" s="136">
        <v>42186</v>
      </c>
      <c r="P4" s="136">
        <v>42735</v>
      </c>
      <c r="Q4" s="136">
        <v>42285</v>
      </c>
      <c r="R4" s="137">
        <v>252416</v>
      </c>
      <c r="S4" s="138" t="str">
        <f>R4/AA4</f>
        <v>0</v>
      </c>
      <c r="T4" s="139"/>
      <c r="U4" s="139"/>
      <c r="V4" s="139"/>
      <c r="W4" s="139"/>
      <c r="X4" s="139" t="str">
        <f>Y4-SUM(T4:W4)-R4</f>
        <v>0</v>
      </c>
      <c r="Y4" s="139">
        <v>252416</v>
      </c>
      <c r="Z4" s="212">
        <v>493863</v>
      </c>
      <c r="AA4" s="137" t="str">
        <f>Y4+Z4</f>
        <v>0</v>
      </c>
      <c r="AB4" s="140" t="s">
        <v>143</v>
      </c>
      <c r="AC4" s="135"/>
      <c r="AD4" s="95">
        <v>42570</v>
      </c>
    </row>
    <row r="5" spans="1:30" customHeight="1" ht="330">
      <c r="A5" s="141" t="s">
        <v>3510</v>
      </c>
      <c r="B5" s="133" t="s">
        <v>3511</v>
      </c>
      <c r="C5" s="133">
        <v>2</v>
      </c>
      <c r="D5" s="134" t="s">
        <v>3532</v>
      </c>
      <c r="E5" s="135" t="s">
        <v>3533</v>
      </c>
      <c r="F5" s="135" t="s">
        <v>3534</v>
      </c>
      <c r="G5" s="135" t="s">
        <v>3535</v>
      </c>
      <c r="H5" s="102" t="s">
        <v>34</v>
      </c>
      <c r="I5" s="142" t="s">
        <v>3536</v>
      </c>
      <c r="J5" s="135" t="s">
        <v>3537</v>
      </c>
      <c r="K5" s="142" t="s">
        <v>3538</v>
      </c>
      <c r="L5" s="135" t="s">
        <v>3539</v>
      </c>
      <c r="M5" s="102" t="s">
        <v>3540</v>
      </c>
      <c r="N5" s="102"/>
      <c r="O5" s="136">
        <v>42125</v>
      </c>
      <c r="P5" s="136">
        <v>42887</v>
      </c>
      <c r="Q5" s="136">
        <v>42296</v>
      </c>
      <c r="R5" s="137">
        <v>698547.53</v>
      </c>
      <c r="S5" s="138" t="str">
        <f>R5/AA5</f>
        <v>0</v>
      </c>
      <c r="T5" s="139"/>
      <c r="U5" s="139"/>
      <c r="V5" s="139"/>
      <c r="W5" s="139"/>
      <c r="X5" s="139" t="str">
        <f>Y5-SUM(T5:W5)-R5</f>
        <v>0</v>
      </c>
      <c r="Y5" s="139">
        <v>698547.53</v>
      </c>
      <c r="Z5" s="212">
        <v>1297332.57</v>
      </c>
      <c r="AA5" s="137" t="str">
        <f>Y5+Z5</f>
        <v>0</v>
      </c>
      <c r="AB5" s="140" t="s">
        <v>150</v>
      </c>
      <c r="AC5" s="135"/>
      <c r="AD5" s="95">
        <v>42570</v>
      </c>
    </row>
    <row r="6" spans="1:30" customHeight="1" ht="120">
      <c r="A6" s="133" t="s">
        <v>3510</v>
      </c>
      <c r="B6" s="133" t="s">
        <v>3511</v>
      </c>
      <c r="C6" s="141">
        <v>2</v>
      </c>
      <c r="D6" s="144" t="s">
        <v>3541</v>
      </c>
      <c r="E6" s="135" t="s">
        <v>3541</v>
      </c>
      <c r="F6" s="102" t="s">
        <v>2954</v>
      </c>
      <c r="G6" s="135"/>
      <c r="H6" s="102" t="s">
        <v>34</v>
      </c>
      <c r="I6" s="145" t="s">
        <v>22</v>
      </c>
      <c r="J6" s="135" t="s">
        <v>3542</v>
      </c>
      <c r="K6" s="145" t="s">
        <v>3543</v>
      </c>
      <c r="L6" s="135" t="s">
        <v>2956</v>
      </c>
      <c r="M6" s="161" t="s">
        <v>3544</v>
      </c>
      <c r="N6" s="161"/>
      <c r="O6" s="146">
        <v>42156</v>
      </c>
      <c r="P6" s="146">
        <v>43465</v>
      </c>
      <c r="Q6" s="146">
        <v>42234</v>
      </c>
      <c r="R6" s="147">
        <v>200000</v>
      </c>
      <c r="S6" s="148" t="str">
        <f>R6/AA6</f>
        <v>0</v>
      </c>
      <c r="T6" s="147"/>
      <c r="U6" s="147"/>
      <c r="V6" s="147"/>
      <c r="W6" s="147"/>
      <c r="X6" s="139" t="str">
        <f>Y6-SUM(T6:W6)-R6</f>
        <v>0</v>
      </c>
      <c r="Y6" s="147">
        <v>200000</v>
      </c>
      <c r="Z6" s="213">
        <v>756009</v>
      </c>
      <c r="AA6" s="149" t="str">
        <f>Y6+Z6</f>
        <v>0</v>
      </c>
      <c r="AB6" s="140" t="s">
        <v>210</v>
      </c>
      <c r="AC6" s="135"/>
      <c r="AD6" s="95">
        <v>42570</v>
      </c>
    </row>
    <row r="7" spans="1:30" customHeight="1" ht="255">
      <c r="A7" s="83" t="s">
        <v>3510</v>
      </c>
      <c r="B7" s="84" t="s">
        <v>3511</v>
      </c>
      <c r="C7" s="84">
        <v>1</v>
      </c>
      <c r="D7" s="85" t="s">
        <v>3545</v>
      </c>
      <c r="E7" s="86" t="s">
        <v>3545</v>
      </c>
      <c r="F7" s="86" t="s">
        <v>1127</v>
      </c>
      <c r="G7" s="87" t="s">
        <v>3546</v>
      </c>
      <c r="H7" s="87" t="s">
        <v>34</v>
      </c>
      <c r="I7" s="88" t="s">
        <v>21</v>
      </c>
      <c r="J7" s="89" t="s">
        <v>3547</v>
      </c>
      <c r="K7" s="89" t="s">
        <v>3548</v>
      </c>
      <c r="L7" s="188" t="s">
        <v>1129</v>
      </c>
      <c r="M7" s="89" t="s">
        <v>3549</v>
      </c>
      <c r="N7" s="89"/>
      <c r="O7" s="90">
        <v>42278</v>
      </c>
      <c r="P7" s="90">
        <v>43008</v>
      </c>
      <c r="Q7" s="90">
        <v>42285</v>
      </c>
      <c r="R7" s="91">
        <v>538026.762</v>
      </c>
      <c r="S7" s="92" t="str">
        <f>R7/AA7</f>
        <v>0</v>
      </c>
      <c r="T7" s="93"/>
      <c r="U7" s="93">
        <v>230582.898</v>
      </c>
      <c r="V7" s="93"/>
      <c r="W7" s="93"/>
      <c r="X7" s="93" t="str">
        <f>Y7-SUM(T7:W7)-R7</f>
        <v>0</v>
      </c>
      <c r="Y7" s="93">
        <v>938261.04</v>
      </c>
      <c r="Z7" s="211">
        <v>598958.28</v>
      </c>
      <c r="AA7" s="91" t="str">
        <f>Y7+Z7</f>
        <v>0</v>
      </c>
      <c r="AB7" s="83" t="s">
        <v>3142</v>
      </c>
      <c r="AC7" s="94"/>
      <c r="AD7" s="95">
        <v>42570</v>
      </c>
    </row>
    <row r="8" spans="1:30" customHeight="1" ht="240">
      <c r="A8" s="141" t="s">
        <v>3510</v>
      </c>
      <c r="B8" s="133" t="s">
        <v>3511</v>
      </c>
      <c r="C8" s="133">
        <v>2</v>
      </c>
      <c r="D8" s="134" t="s">
        <v>3550</v>
      </c>
      <c r="E8" s="135" t="s">
        <v>3551</v>
      </c>
      <c r="F8" s="135" t="s">
        <v>3552</v>
      </c>
      <c r="G8" s="135"/>
      <c r="H8" s="102" t="s">
        <v>34</v>
      </c>
      <c r="I8" s="142" t="s">
        <v>21</v>
      </c>
      <c r="J8" s="135" t="s">
        <v>1505</v>
      </c>
      <c r="K8" s="142" t="s">
        <v>3553</v>
      </c>
      <c r="L8" s="135" t="s">
        <v>3554</v>
      </c>
      <c r="M8" s="143" t="s">
        <v>3555</v>
      </c>
      <c r="N8" s="143"/>
      <c r="O8" s="136">
        <v>42125</v>
      </c>
      <c r="P8" s="136">
        <v>43100</v>
      </c>
      <c r="Q8" s="136">
        <v>42289</v>
      </c>
      <c r="R8" s="137">
        <v>199500</v>
      </c>
      <c r="S8" s="138" t="str">
        <f>R8/AA8</f>
        <v>0</v>
      </c>
      <c r="T8" s="139"/>
      <c r="U8" s="139"/>
      <c r="V8" s="139"/>
      <c r="W8" s="139"/>
      <c r="X8" s="139" t="str">
        <f>Y8-SUM(T8:W8)-R8</f>
        <v>0</v>
      </c>
      <c r="Y8" s="139">
        <v>199500</v>
      </c>
      <c r="Z8" s="212">
        <v>622684</v>
      </c>
      <c r="AA8" s="137" t="str">
        <f>Y8+Z8</f>
        <v>0</v>
      </c>
      <c r="AB8" s="140" t="s">
        <v>236</v>
      </c>
      <c r="AC8" s="135"/>
      <c r="AD8" s="95">
        <v>42570</v>
      </c>
    </row>
    <row r="9" spans="1:30" customHeight="1" ht="225">
      <c r="A9" s="141" t="s">
        <v>3510</v>
      </c>
      <c r="B9" s="133" t="s">
        <v>3511</v>
      </c>
      <c r="C9" s="133">
        <v>2</v>
      </c>
      <c r="D9" s="134" t="s">
        <v>3556</v>
      </c>
      <c r="E9" s="135" t="s">
        <v>3557</v>
      </c>
      <c r="F9" s="135" t="s">
        <v>3558</v>
      </c>
      <c r="G9" s="135" t="s">
        <v>3559</v>
      </c>
      <c r="H9" s="102" t="s">
        <v>34</v>
      </c>
      <c r="I9" s="133" t="s">
        <v>21</v>
      </c>
      <c r="J9" s="135" t="s">
        <v>3560</v>
      </c>
      <c r="K9" s="133" t="s">
        <v>3561</v>
      </c>
      <c r="L9" s="135" t="s">
        <v>3562</v>
      </c>
      <c r="M9" s="143" t="s">
        <v>3563</v>
      </c>
      <c r="N9" s="143"/>
      <c r="O9" s="136">
        <v>42248</v>
      </c>
      <c r="P9" s="136">
        <v>42979</v>
      </c>
      <c r="Q9" s="136">
        <v>42297</v>
      </c>
      <c r="R9" s="137">
        <v>287913</v>
      </c>
      <c r="S9" s="138" t="str">
        <f>R9/AA9</f>
        <v>0</v>
      </c>
      <c r="T9" s="139"/>
      <c r="U9" s="139"/>
      <c r="V9" s="139"/>
      <c r="W9" s="139"/>
      <c r="X9" s="139" t="str">
        <f>Y9-SUM(T9:W9)-R9</f>
        <v>0</v>
      </c>
      <c r="Y9" s="139">
        <v>605674</v>
      </c>
      <c r="Z9" s="212">
        <v>217588</v>
      </c>
      <c r="AA9" s="137" t="str">
        <f>Y9+Z9</f>
        <v>0</v>
      </c>
      <c r="AB9" s="140" t="s">
        <v>3152</v>
      </c>
      <c r="AC9" s="135"/>
      <c r="AD9" s="95">
        <v>42570</v>
      </c>
    </row>
    <row r="10" spans="1:30" customHeight="1" ht="240">
      <c r="A10" s="133" t="s">
        <v>3510</v>
      </c>
      <c r="B10" s="133" t="s">
        <v>3511</v>
      </c>
      <c r="C10" s="133">
        <v>2</v>
      </c>
      <c r="D10" s="134" t="s">
        <v>3564</v>
      </c>
      <c r="E10" s="135" t="s">
        <v>3564</v>
      </c>
      <c r="F10" s="135" t="s">
        <v>847</v>
      </c>
      <c r="G10" s="135"/>
      <c r="H10" s="102" t="s">
        <v>34</v>
      </c>
      <c r="I10" s="133" t="s">
        <v>21</v>
      </c>
      <c r="J10" s="135" t="s">
        <v>3565</v>
      </c>
      <c r="K10" s="133" t="s">
        <v>3566</v>
      </c>
      <c r="L10" s="135" t="s">
        <v>3567</v>
      </c>
      <c r="M10" s="143" t="s">
        <v>3568</v>
      </c>
      <c r="N10" s="143"/>
      <c r="O10" s="136">
        <v>42125</v>
      </c>
      <c r="P10" s="136">
        <v>42735</v>
      </c>
      <c r="Q10" s="136">
        <v>42283</v>
      </c>
      <c r="R10" s="137">
        <v>167329.78</v>
      </c>
      <c r="S10" s="138" t="str">
        <f>R10/AA10</f>
        <v>0</v>
      </c>
      <c r="T10" s="139"/>
      <c r="U10" s="139"/>
      <c r="V10" s="139"/>
      <c r="W10" s="139"/>
      <c r="X10" s="139" t="str">
        <f>Y10-SUM(T10:W10)-R10</f>
        <v>0</v>
      </c>
      <c r="Y10" s="139">
        <v>167329.78</v>
      </c>
      <c r="Z10" s="212">
        <v>501989.36</v>
      </c>
      <c r="AA10" s="137" t="str">
        <f>Y10+Z10</f>
        <v>0</v>
      </c>
      <c r="AB10" s="140" t="s">
        <v>275</v>
      </c>
      <c r="AC10" s="135"/>
      <c r="AD10" s="95">
        <v>42570</v>
      </c>
    </row>
    <row r="11" spans="1:30" customHeight="1" ht="360">
      <c r="A11" s="141" t="s">
        <v>3510</v>
      </c>
      <c r="B11" s="133" t="s">
        <v>3511</v>
      </c>
      <c r="C11" s="133">
        <v>2</v>
      </c>
      <c r="D11" s="134" t="s">
        <v>3112</v>
      </c>
      <c r="E11" s="135" t="s">
        <v>3112</v>
      </c>
      <c r="F11" s="135" t="s">
        <v>3113</v>
      </c>
      <c r="G11" s="135"/>
      <c r="H11" s="102" t="s">
        <v>34</v>
      </c>
      <c r="I11" s="142" t="s">
        <v>21</v>
      </c>
      <c r="J11" s="135" t="s">
        <v>3114</v>
      </c>
      <c r="K11" s="142" t="s">
        <v>3548</v>
      </c>
      <c r="L11" s="135" t="s">
        <v>3115</v>
      </c>
      <c r="M11" s="102" t="s">
        <v>3569</v>
      </c>
      <c r="N11" s="102"/>
      <c r="O11" s="136">
        <v>42125</v>
      </c>
      <c r="P11" s="136">
        <v>42582</v>
      </c>
      <c r="Q11" s="136">
        <v>42234</v>
      </c>
      <c r="R11" s="137">
        <v>177292.3125</v>
      </c>
      <c r="S11" s="138" t="str">
        <f>R11/AA11</f>
        <v>0</v>
      </c>
      <c r="T11" s="139"/>
      <c r="U11" s="139"/>
      <c r="V11" s="139"/>
      <c r="W11" s="139"/>
      <c r="X11" s="139" t="str">
        <f>Y11-SUM(T11:W11)-R11</f>
        <v>0</v>
      </c>
      <c r="Y11" s="139">
        <v>177292.3125</v>
      </c>
      <c r="Z11" s="212">
        <v>531876.9375</v>
      </c>
      <c r="AA11" s="137" t="str">
        <f>Y11+Z11</f>
        <v>0</v>
      </c>
      <c r="AB11" s="140" t="s">
        <v>283</v>
      </c>
      <c r="AC11" s="135"/>
      <c r="AD11" s="95">
        <v>42570</v>
      </c>
    </row>
    <row r="12" spans="1:30" customHeight="1" ht="315">
      <c r="A12" s="141" t="s">
        <v>3510</v>
      </c>
      <c r="B12" s="133" t="s">
        <v>3511</v>
      </c>
      <c r="C12" s="133">
        <v>2</v>
      </c>
      <c r="D12" s="134" t="s">
        <v>3570</v>
      </c>
      <c r="E12" s="135" t="s">
        <v>3570</v>
      </c>
      <c r="F12" s="135" t="s">
        <v>3571</v>
      </c>
      <c r="G12" s="135"/>
      <c r="H12" s="102" t="s">
        <v>34</v>
      </c>
      <c r="I12" s="133" t="s">
        <v>23</v>
      </c>
      <c r="J12" s="135" t="s">
        <v>3102</v>
      </c>
      <c r="K12" s="133" t="s">
        <v>3572</v>
      </c>
      <c r="L12" s="135" t="s">
        <v>302</v>
      </c>
      <c r="M12" s="102" t="s">
        <v>3573</v>
      </c>
      <c r="N12" s="102"/>
      <c r="O12" s="136">
        <v>42278</v>
      </c>
      <c r="P12" s="136">
        <v>42916</v>
      </c>
      <c r="Q12" s="136">
        <v>42297</v>
      </c>
      <c r="R12" s="137">
        <v>195850</v>
      </c>
      <c r="S12" s="138" t="str">
        <f>R12/AA12</f>
        <v>0</v>
      </c>
      <c r="T12" s="139"/>
      <c r="U12" s="139"/>
      <c r="V12" s="139"/>
      <c r="W12" s="139"/>
      <c r="X12" s="139" t="str">
        <f>Y12-SUM(T12:W12)-R12</f>
        <v>0</v>
      </c>
      <c r="Y12" s="139">
        <v>195850</v>
      </c>
      <c r="Z12" s="212">
        <v>587550</v>
      </c>
      <c r="AA12" s="137" t="str">
        <f>Y12+Z12</f>
        <v>0</v>
      </c>
      <c r="AB12" s="140" t="s">
        <v>311</v>
      </c>
      <c r="AC12" s="135"/>
      <c r="AD12" s="95">
        <v>42570</v>
      </c>
    </row>
    <row r="13" spans="1:30" customHeight="1" ht="270">
      <c r="A13" s="133" t="s">
        <v>3510</v>
      </c>
      <c r="B13" s="133" t="s">
        <v>3511</v>
      </c>
      <c r="C13" s="133">
        <v>2</v>
      </c>
      <c r="D13" s="134" t="s">
        <v>3574</v>
      </c>
      <c r="E13" s="135" t="s">
        <v>3574</v>
      </c>
      <c r="F13" s="135" t="s">
        <v>1689</v>
      </c>
      <c r="G13" s="135" t="s">
        <v>3575</v>
      </c>
      <c r="H13" s="102" t="s">
        <v>34</v>
      </c>
      <c r="I13" s="133" t="s">
        <v>21</v>
      </c>
      <c r="J13" s="135" t="s">
        <v>3576</v>
      </c>
      <c r="K13" s="133" t="s">
        <v>3577</v>
      </c>
      <c r="L13" s="135" t="s">
        <v>3578</v>
      </c>
      <c r="M13" s="161" t="s">
        <v>3579</v>
      </c>
      <c r="N13" s="161"/>
      <c r="O13" s="136">
        <v>42125</v>
      </c>
      <c r="P13" s="136">
        <v>43100</v>
      </c>
      <c r="Q13" s="136">
        <v>42285</v>
      </c>
      <c r="R13" s="137">
        <v>460278</v>
      </c>
      <c r="S13" s="138" t="str">
        <f>R13/AA13</f>
        <v>0</v>
      </c>
      <c r="T13" s="139"/>
      <c r="U13" s="139"/>
      <c r="V13" s="139"/>
      <c r="W13" s="139"/>
      <c r="X13" s="139" t="str">
        <f>Y13-SUM(T13:W13)-R13</f>
        <v>0</v>
      </c>
      <c r="Y13" s="139">
        <v>460278</v>
      </c>
      <c r="Z13" s="212">
        <v>927802</v>
      </c>
      <c r="AA13" s="137" t="str">
        <f>Y13+Z13</f>
        <v>0</v>
      </c>
      <c r="AB13" s="140" t="s">
        <v>325</v>
      </c>
      <c r="AC13" s="135"/>
      <c r="AD13" s="95">
        <v>42570</v>
      </c>
    </row>
    <row r="14" spans="1:30" customHeight="1" ht="225">
      <c r="A14" s="141" t="s">
        <v>3510</v>
      </c>
      <c r="B14" s="133" t="s">
        <v>3511</v>
      </c>
      <c r="C14" s="133">
        <v>2</v>
      </c>
      <c r="D14" s="134" t="s">
        <v>3580</v>
      </c>
      <c r="E14" s="135" t="s">
        <v>3581</v>
      </c>
      <c r="F14" s="135" t="s">
        <v>3582</v>
      </c>
      <c r="G14" s="135" t="s">
        <v>3583</v>
      </c>
      <c r="H14" s="102" t="s">
        <v>34</v>
      </c>
      <c r="I14" s="133" t="s">
        <v>23</v>
      </c>
      <c r="J14" s="135" t="s">
        <v>3584</v>
      </c>
      <c r="K14" s="133" t="s">
        <v>3585</v>
      </c>
      <c r="L14" s="135" t="s">
        <v>3586</v>
      </c>
      <c r="M14" s="143" t="s">
        <v>3587</v>
      </c>
      <c r="N14" s="143"/>
      <c r="O14" s="136">
        <v>42125</v>
      </c>
      <c r="P14" s="136">
        <v>42855</v>
      </c>
      <c r="Q14" s="136">
        <v>42349</v>
      </c>
      <c r="R14" s="125" t="str">
        <f>462063.35+287568.75</f>
        <v>0</v>
      </c>
      <c r="S14" s="138" t="str">
        <f>R14/AA14</f>
        <v>0</v>
      </c>
      <c r="T14" s="139"/>
      <c r="U14" s="139"/>
      <c r="V14" s="139"/>
      <c r="W14" s="139"/>
      <c r="X14" s="139" t="str">
        <f>Y14-SUM(T14:W14)-R14</f>
        <v>0</v>
      </c>
      <c r="Y14" s="139" t="str">
        <f>R14</f>
        <v>0</v>
      </c>
      <c r="Z14" s="212" t="str">
        <f>858117.65+534056.25</f>
        <v>0</v>
      </c>
      <c r="AA14" s="137" t="str">
        <f>Y14+Z14</f>
        <v>0</v>
      </c>
      <c r="AB14" s="140" t="s">
        <v>331</v>
      </c>
      <c r="AC14" s="135"/>
      <c r="AD14" s="95">
        <v>42570</v>
      </c>
    </row>
    <row r="15" spans="1:30" customHeight="1" ht="135">
      <c r="A15" s="141" t="s">
        <v>3510</v>
      </c>
      <c r="B15" s="133" t="s">
        <v>3511</v>
      </c>
      <c r="C15" s="133">
        <v>2</v>
      </c>
      <c r="D15" s="134" t="s">
        <v>3588</v>
      </c>
      <c r="E15" s="135" t="s">
        <v>3589</v>
      </c>
      <c r="F15" s="135" t="s">
        <v>3590</v>
      </c>
      <c r="G15" s="135"/>
      <c r="H15" s="102" t="s">
        <v>34</v>
      </c>
      <c r="I15" s="133" t="s">
        <v>21</v>
      </c>
      <c r="J15" s="135" t="s">
        <v>3591</v>
      </c>
      <c r="K15" s="133" t="s">
        <v>3592</v>
      </c>
      <c r="L15" s="135" t="s">
        <v>3593</v>
      </c>
      <c r="M15" s="143" t="s">
        <v>3594</v>
      </c>
      <c r="N15" s="143"/>
      <c r="O15" s="136">
        <v>42095</v>
      </c>
      <c r="P15" s="136">
        <v>42551</v>
      </c>
      <c r="Q15" s="136">
        <v>42299</v>
      </c>
      <c r="R15" s="137">
        <v>106814</v>
      </c>
      <c r="S15" s="138" t="str">
        <f>R15/AA15</f>
        <v>0</v>
      </c>
      <c r="T15" s="139"/>
      <c r="U15" s="139"/>
      <c r="V15" s="139"/>
      <c r="W15" s="139"/>
      <c r="X15" s="139" t="str">
        <f>Y15-SUM(T15:W15)-R15</f>
        <v>0</v>
      </c>
      <c r="Y15" s="139">
        <v>106814</v>
      </c>
      <c r="Z15" s="212">
        <v>321001</v>
      </c>
      <c r="AA15" s="137" t="str">
        <f>Y15+Z15</f>
        <v>0</v>
      </c>
      <c r="AB15" s="140" t="s">
        <v>3159</v>
      </c>
      <c r="AC15" s="135"/>
      <c r="AD15" s="95">
        <v>42570</v>
      </c>
    </row>
    <row r="16" spans="1:30" customHeight="1" ht="409.5">
      <c r="A16" s="84" t="s">
        <v>3510</v>
      </c>
      <c r="B16" s="84" t="s">
        <v>3511</v>
      </c>
      <c r="C16" s="84">
        <v>1</v>
      </c>
      <c r="D16" s="85" t="s">
        <v>3595</v>
      </c>
      <c r="E16" s="86" t="s">
        <v>3596</v>
      </c>
      <c r="F16" s="86" t="s">
        <v>3597</v>
      </c>
      <c r="G16" s="86" t="s">
        <v>3598</v>
      </c>
      <c r="H16" s="87" t="s">
        <v>34</v>
      </c>
      <c r="I16" s="88" t="s">
        <v>21</v>
      </c>
      <c r="J16" s="86" t="s">
        <v>3599</v>
      </c>
      <c r="K16" s="88" t="s">
        <v>3600</v>
      </c>
      <c r="L16" s="86" t="s">
        <v>3601</v>
      </c>
      <c r="M16" s="89" t="s">
        <v>3602</v>
      </c>
      <c r="N16" s="89"/>
      <c r="O16" s="90">
        <v>42278</v>
      </c>
      <c r="P16" s="90">
        <v>43160</v>
      </c>
      <c r="Q16" s="90">
        <v>42342</v>
      </c>
      <c r="R16" s="96">
        <v>531314</v>
      </c>
      <c r="S16" s="92" t="str">
        <f>R16/AA16</f>
        <v>0</v>
      </c>
      <c r="T16" s="93">
        <v>0</v>
      </c>
      <c r="U16" s="93">
        <v>207783</v>
      </c>
      <c r="V16" s="93"/>
      <c r="W16" s="93">
        <v>14035</v>
      </c>
      <c r="X16" s="93" t="str">
        <f>Y16-SUM(T16:W16)-R16</f>
        <v>0</v>
      </c>
      <c r="Y16" s="93">
        <v>1072976</v>
      </c>
      <c r="Z16" s="214">
        <v>445067</v>
      </c>
      <c r="AA16" s="91" t="str">
        <f>Y16+Z16</f>
        <v>0</v>
      </c>
      <c r="AB16" s="97" t="s">
        <v>364</v>
      </c>
      <c r="AC16" s="86"/>
      <c r="AD16" s="95">
        <v>42570</v>
      </c>
    </row>
    <row r="17" spans="1:30" customHeight="1" ht="240">
      <c r="A17" s="83" t="s">
        <v>3510</v>
      </c>
      <c r="B17" s="84" t="s">
        <v>3511</v>
      </c>
      <c r="C17" s="84">
        <v>1</v>
      </c>
      <c r="D17" s="85" t="s">
        <v>3603</v>
      </c>
      <c r="E17" s="86" t="s">
        <v>3603</v>
      </c>
      <c r="F17" s="86" t="s">
        <v>3604</v>
      </c>
      <c r="G17" s="86" t="s">
        <v>3605</v>
      </c>
      <c r="H17" s="87" t="s">
        <v>34</v>
      </c>
      <c r="I17" s="84" t="s">
        <v>21</v>
      </c>
      <c r="J17" s="86" t="s">
        <v>3606</v>
      </c>
      <c r="K17" s="84" t="s">
        <v>3548</v>
      </c>
      <c r="L17" s="86" t="s">
        <v>3607</v>
      </c>
      <c r="M17" s="89" t="s">
        <v>3608</v>
      </c>
      <c r="N17" s="89"/>
      <c r="O17" s="90">
        <v>42156</v>
      </c>
      <c r="P17" s="90">
        <v>43708</v>
      </c>
      <c r="Q17" s="90">
        <v>42310</v>
      </c>
      <c r="R17" s="91">
        <v>870602.565</v>
      </c>
      <c r="S17" s="92" t="str">
        <f>R17/AA17</f>
        <v>0</v>
      </c>
      <c r="T17" s="93"/>
      <c r="U17" s="93">
        <v>373115.385</v>
      </c>
      <c r="V17" s="93"/>
      <c r="W17" s="93"/>
      <c r="X17" s="93" t="str">
        <f>Y17-SUM(T17:W17)-R17</f>
        <v>0</v>
      </c>
      <c r="Y17" s="93">
        <v>1243717.95</v>
      </c>
      <c r="Z17" s="211">
        <v>1243717.95</v>
      </c>
      <c r="AA17" s="91" t="str">
        <f>Y17+Z17</f>
        <v>0</v>
      </c>
      <c r="AB17" s="97" t="s">
        <v>371</v>
      </c>
      <c r="AC17" s="86"/>
      <c r="AD17" s="95">
        <v>42570</v>
      </c>
    </row>
    <row r="18" spans="1:30" customHeight="1" ht="210">
      <c r="A18" s="133" t="s">
        <v>3510</v>
      </c>
      <c r="B18" s="133" t="s">
        <v>3511</v>
      </c>
      <c r="C18" s="133">
        <v>2</v>
      </c>
      <c r="D18" s="134" t="s">
        <v>3609</v>
      </c>
      <c r="E18" s="135" t="s">
        <v>3610</v>
      </c>
      <c r="F18" s="135" t="s">
        <v>3611</v>
      </c>
      <c r="G18" s="135"/>
      <c r="H18" s="102" t="s">
        <v>34</v>
      </c>
      <c r="I18" s="133" t="s">
        <v>21</v>
      </c>
      <c r="J18" s="135" t="s">
        <v>3612</v>
      </c>
      <c r="K18" s="133" t="s">
        <v>3613</v>
      </c>
      <c r="L18" s="135" t="s">
        <v>3614</v>
      </c>
      <c r="M18" s="143" t="s">
        <v>3615</v>
      </c>
      <c r="N18" s="143"/>
      <c r="O18" s="136">
        <v>42248</v>
      </c>
      <c r="P18" s="136">
        <v>42979</v>
      </c>
      <c r="Q18" s="136">
        <v>42283</v>
      </c>
      <c r="R18" s="137">
        <v>130107</v>
      </c>
      <c r="S18" s="138" t="str">
        <f>R18/AA18</f>
        <v>0</v>
      </c>
      <c r="T18" s="139"/>
      <c r="U18" s="139"/>
      <c r="V18" s="139"/>
      <c r="W18" s="139"/>
      <c r="X18" s="139" t="str">
        <f>Y18-SUM(T18:W18)-R18</f>
        <v>0</v>
      </c>
      <c r="Y18" s="139">
        <v>130107</v>
      </c>
      <c r="Z18" s="212">
        <v>390324</v>
      </c>
      <c r="AA18" s="137" t="str">
        <f>Y18+Z18</f>
        <v>0</v>
      </c>
      <c r="AB18" s="140" t="s">
        <v>3165</v>
      </c>
      <c r="AC18" s="135"/>
      <c r="AD18" s="95">
        <v>42570</v>
      </c>
    </row>
    <row r="19" spans="1:30" customHeight="1" ht="165">
      <c r="A19" s="141" t="s">
        <v>3510</v>
      </c>
      <c r="B19" s="133" t="s">
        <v>3511</v>
      </c>
      <c r="C19" s="133">
        <v>2</v>
      </c>
      <c r="D19" s="134" t="s">
        <v>3616</v>
      </c>
      <c r="E19" s="135" t="s">
        <v>3617</v>
      </c>
      <c r="F19" s="135" t="s">
        <v>3618</v>
      </c>
      <c r="G19" s="135"/>
      <c r="H19" s="102" t="s">
        <v>34</v>
      </c>
      <c r="I19" s="142" t="s">
        <v>22</v>
      </c>
      <c r="J19" s="135" t="s">
        <v>3619</v>
      </c>
      <c r="K19" s="142" t="s">
        <v>3620</v>
      </c>
      <c r="L19" s="135" t="s">
        <v>2947</v>
      </c>
      <c r="M19" s="143" t="s">
        <v>3621</v>
      </c>
      <c r="N19" s="143"/>
      <c r="O19" s="136">
        <v>42125</v>
      </c>
      <c r="P19" s="136">
        <v>42855</v>
      </c>
      <c r="Q19" s="136">
        <v>42278</v>
      </c>
      <c r="R19" s="137">
        <v>59747.75</v>
      </c>
      <c r="S19" s="138" t="str">
        <f>R19/AA19</f>
        <v>0</v>
      </c>
      <c r="T19" s="139"/>
      <c r="U19" s="139"/>
      <c r="V19" s="139"/>
      <c r="W19" s="139"/>
      <c r="X19" s="139" t="str">
        <f>Y19-SUM(T19:W19)-R19</f>
        <v>0</v>
      </c>
      <c r="Y19" s="139">
        <v>59747.75</v>
      </c>
      <c r="Z19" s="212">
        <v>179243.25</v>
      </c>
      <c r="AA19" s="137" t="str">
        <f>Y19+Z19</f>
        <v>0</v>
      </c>
      <c r="AB19" s="140" t="s">
        <v>378</v>
      </c>
      <c r="AC19" s="135"/>
      <c r="AD19" s="95">
        <v>42570</v>
      </c>
    </row>
    <row r="20" spans="1:30" customHeight="1" ht="285">
      <c r="A20" s="141" t="s">
        <v>3510</v>
      </c>
      <c r="B20" s="133" t="s">
        <v>3511</v>
      </c>
      <c r="C20" s="133">
        <v>2</v>
      </c>
      <c r="D20" s="134" t="s">
        <v>3622</v>
      </c>
      <c r="E20" s="135" t="s">
        <v>3623</v>
      </c>
      <c r="F20" s="135" t="s">
        <v>3624</v>
      </c>
      <c r="G20" s="135" t="s">
        <v>3625</v>
      </c>
      <c r="H20" s="102" t="s">
        <v>34</v>
      </c>
      <c r="I20" s="142" t="s">
        <v>22</v>
      </c>
      <c r="J20" s="135" t="s">
        <v>2850</v>
      </c>
      <c r="K20" s="142" t="s">
        <v>3626</v>
      </c>
      <c r="L20" s="135" t="s">
        <v>2851</v>
      </c>
      <c r="M20" s="143" t="s">
        <v>3627</v>
      </c>
      <c r="N20" s="143"/>
      <c r="O20" s="136">
        <v>42124</v>
      </c>
      <c r="P20" s="136">
        <v>42978</v>
      </c>
      <c r="Q20" s="136">
        <v>42310</v>
      </c>
      <c r="R20" s="137">
        <v>301708</v>
      </c>
      <c r="S20" s="138" t="str">
        <f>R20/AA20</f>
        <v>0</v>
      </c>
      <c r="T20" s="139"/>
      <c r="U20" s="139"/>
      <c r="V20" s="139"/>
      <c r="W20" s="139"/>
      <c r="X20" s="139" t="str">
        <f>Y20-SUM(T20:W20)-R20</f>
        <v>0</v>
      </c>
      <c r="Y20" s="139">
        <v>301708</v>
      </c>
      <c r="Z20" s="212">
        <v>572501</v>
      </c>
      <c r="AA20" s="137" t="str">
        <f>Y20+Z20</f>
        <v>0</v>
      </c>
      <c r="AB20" s="140" t="s">
        <v>396</v>
      </c>
      <c r="AC20" s="135"/>
      <c r="AD20" s="110">
        <v>42635</v>
      </c>
    </row>
    <row r="21" spans="1:30" customHeight="1" ht="270">
      <c r="A21" s="133" t="s">
        <v>3510</v>
      </c>
      <c r="B21" s="133" t="s">
        <v>3511</v>
      </c>
      <c r="C21" s="133">
        <v>2</v>
      </c>
      <c r="D21" s="134" t="s">
        <v>3628</v>
      </c>
      <c r="E21" s="135" t="s">
        <v>3629</v>
      </c>
      <c r="F21" s="135" t="s">
        <v>3630</v>
      </c>
      <c r="G21" s="135"/>
      <c r="H21" s="102" t="s">
        <v>34</v>
      </c>
      <c r="I21" s="133" t="s">
        <v>21</v>
      </c>
      <c r="J21" s="135" t="s">
        <v>3631</v>
      </c>
      <c r="K21" s="133" t="s">
        <v>3632</v>
      </c>
      <c r="L21" s="135" t="s">
        <v>3633</v>
      </c>
      <c r="M21" s="143" t="s">
        <v>3634</v>
      </c>
      <c r="N21" s="143"/>
      <c r="O21" s="136">
        <v>42124</v>
      </c>
      <c r="P21" s="136">
        <v>42978</v>
      </c>
      <c r="Q21" s="136">
        <v>42296</v>
      </c>
      <c r="R21" s="137">
        <v>200000</v>
      </c>
      <c r="S21" s="138" t="str">
        <f>R21/AA21</f>
        <v>0</v>
      </c>
      <c r="T21" s="139"/>
      <c r="U21" s="139"/>
      <c r="V21" s="139"/>
      <c r="W21" s="139"/>
      <c r="X21" s="139" t="str">
        <f>Y21-SUM(T21:W21)-R21</f>
        <v>0</v>
      </c>
      <c r="Y21" s="139">
        <v>200000</v>
      </c>
      <c r="Z21" s="212">
        <v>919040</v>
      </c>
      <c r="AA21" s="137" t="str">
        <f>Y21+Z21</f>
        <v>0</v>
      </c>
      <c r="AB21" s="140" t="s">
        <v>408</v>
      </c>
      <c r="AC21" s="135"/>
      <c r="AD21" s="110">
        <v>42635</v>
      </c>
    </row>
    <row r="22" spans="1:30" customHeight="1" ht="225">
      <c r="A22" s="133" t="s">
        <v>3510</v>
      </c>
      <c r="B22" s="133" t="s">
        <v>3511</v>
      </c>
      <c r="C22" s="133">
        <v>2</v>
      </c>
      <c r="D22" s="134" t="s">
        <v>3635</v>
      </c>
      <c r="E22" s="135" t="s">
        <v>3636</v>
      </c>
      <c r="F22" s="135" t="s">
        <v>3637</v>
      </c>
      <c r="G22" s="135" t="s">
        <v>3638</v>
      </c>
      <c r="H22" s="102" t="s">
        <v>34</v>
      </c>
      <c r="I22" s="133" t="s">
        <v>21</v>
      </c>
      <c r="J22" s="135" t="s">
        <v>3639</v>
      </c>
      <c r="K22" s="133" t="s">
        <v>3548</v>
      </c>
      <c r="L22" s="135" t="s">
        <v>309</v>
      </c>
      <c r="M22" s="143" t="s">
        <v>3640</v>
      </c>
      <c r="N22" s="143"/>
      <c r="O22" s="136">
        <v>42248</v>
      </c>
      <c r="P22" s="136">
        <v>42978</v>
      </c>
      <c r="Q22" s="136">
        <v>42298</v>
      </c>
      <c r="R22" s="137">
        <v>304454</v>
      </c>
      <c r="S22" s="138" t="str">
        <f>R22/AA22</f>
        <v>0</v>
      </c>
      <c r="T22" s="139"/>
      <c r="U22" s="139"/>
      <c r="V22" s="139"/>
      <c r="W22" s="139"/>
      <c r="X22" s="139" t="str">
        <f>Y22-SUM(T22:W22)-R22</f>
        <v>0</v>
      </c>
      <c r="Y22" s="139">
        <v>304454</v>
      </c>
      <c r="Z22" s="212">
        <v>670400</v>
      </c>
      <c r="AA22" s="137" t="str">
        <f>Y22+Z22</f>
        <v>0</v>
      </c>
      <c r="AB22" s="140" t="s">
        <v>420</v>
      </c>
      <c r="AC22" s="135"/>
      <c r="AD22" s="110">
        <v>42635</v>
      </c>
    </row>
    <row r="23" spans="1:30" customHeight="1" ht="180">
      <c r="A23" s="133" t="s">
        <v>3510</v>
      </c>
      <c r="B23" s="133" t="s">
        <v>3511</v>
      </c>
      <c r="C23" s="133">
        <v>2</v>
      </c>
      <c r="D23" s="134" t="s">
        <v>3641</v>
      </c>
      <c r="E23" s="135" t="s">
        <v>3642</v>
      </c>
      <c r="F23" s="135" t="s">
        <v>3643</v>
      </c>
      <c r="G23" s="135" t="s">
        <v>3644</v>
      </c>
      <c r="H23" s="102" t="s">
        <v>34</v>
      </c>
      <c r="I23" s="133" t="s">
        <v>22</v>
      </c>
      <c r="J23" s="135" t="s">
        <v>3645</v>
      </c>
      <c r="K23" s="133" t="s">
        <v>3646</v>
      </c>
      <c r="L23" s="135" t="s">
        <v>3647</v>
      </c>
      <c r="M23" s="143" t="s">
        <v>3648</v>
      </c>
      <c r="N23" s="143"/>
      <c r="O23" s="136">
        <v>42217</v>
      </c>
      <c r="P23" s="136">
        <v>42947</v>
      </c>
      <c r="Q23" s="136">
        <v>42296</v>
      </c>
      <c r="R23" s="137">
        <v>315525</v>
      </c>
      <c r="S23" s="138" t="str">
        <f>R23/AA23</f>
        <v>0</v>
      </c>
      <c r="T23" s="139"/>
      <c r="U23" s="139"/>
      <c r="V23" s="139"/>
      <c r="W23" s="139"/>
      <c r="X23" s="139" t="str">
        <f>Y23-SUM(T23:W23)-R23</f>
        <v>0</v>
      </c>
      <c r="Y23" s="139">
        <v>315525</v>
      </c>
      <c r="Z23" s="212">
        <v>643134</v>
      </c>
      <c r="AA23" s="137" t="str">
        <f>Y23+Z23</f>
        <v>0</v>
      </c>
      <c r="AB23" s="140" t="s">
        <v>3649</v>
      </c>
      <c r="AC23" s="135"/>
      <c r="AD23" s="124">
        <v>42663</v>
      </c>
    </row>
    <row r="24" spans="1:30" customHeight="1" ht="255">
      <c r="A24" s="83" t="s">
        <v>3510</v>
      </c>
      <c r="B24" s="84" t="s">
        <v>3511</v>
      </c>
      <c r="C24" s="84">
        <v>1</v>
      </c>
      <c r="D24" s="85" t="s">
        <v>3650</v>
      </c>
      <c r="E24" s="86" t="s">
        <v>3650</v>
      </c>
      <c r="F24" s="86" t="s">
        <v>2404</v>
      </c>
      <c r="G24" s="86" t="s">
        <v>3651</v>
      </c>
      <c r="H24" s="87" t="s">
        <v>34</v>
      </c>
      <c r="I24" s="88" t="s">
        <v>21</v>
      </c>
      <c r="J24" s="86" t="s">
        <v>3652</v>
      </c>
      <c r="K24" s="88" t="s">
        <v>3600</v>
      </c>
      <c r="L24" s="86" t="s">
        <v>2406</v>
      </c>
      <c r="M24" s="89" t="s">
        <v>3653</v>
      </c>
      <c r="N24" s="89"/>
      <c r="O24" s="90">
        <v>42125</v>
      </c>
      <c r="P24" s="90">
        <v>43709</v>
      </c>
      <c r="Q24" s="90">
        <v>42307</v>
      </c>
      <c r="R24" s="91">
        <v>2089127.6</v>
      </c>
      <c r="S24" s="92" t="str">
        <f>R24/AA24</f>
        <v>0</v>
      </c>
      <c r="T24" s="93">
        <v>2089127.6</v>
      </c>
      <c r="U24" s="93">
        <v>1790680.8</v>
      </c>
      <c r="V24" s="93"/>
      <c r="W24" s="93"/>
      <c r="X24" s="93" t="str">
        <f>Y24-SUM(T24:W24)-R24</f>
        <v>0</v>
      </c>
      <c r="Y24" s="93">
        <v>8146654</v>
      </c>
      <c r="Z24" s="211">
        <v>3791218</v>
      </c>
      <c r="AA24" s="91" t="str">
        <f>Y24+Z24</f>
        <v>0</v>
      </c>
      <c r="AB24" s="97" t="s">
        <v>3654</v>
      </c>
      <c r="AC24" s="86"/>
      <c r="AD24" s="95">
        <v>42570</v>
      </c>
    </row>
    <row r="25" spans="1:30" customHeight="1" ht="270">
      <c r="A25" s="84" t="s">
        <v>3510</v>
      </c>
      <c r="B25" s="84" t="s">
        <v>3511</v>
      </c>
      <c r="C25" s="84">
        <v>1</v>
      </c>
      <c r="D25" s="85" t="s">
        <v>3655</v>
      </c>
      <c r="E25" s="86" t="s">
        <v>3656</v>
      </c>
      <c r="F25" s="86" t="s">
        <v>3657</v>
      </c>
      <c r="G25" s="86" t="s">
        <v>3658</v>
      </c>
      <c r="H25" s="87" t="s">
        <v>34</v>
      </c>
      <c r="I25" s="88" t="s">
        <v>21</v>
      </c>
      <c r="J25" s="86" t="s">
        <v>3659</v>
      </c>
      <c r="K25" s="88" t="s">
        <v>3660</v>
      </c>
      <c r="L25" s="86" t="s">
        <v>3661</v>
      </c>
      <c r="M25" s="89" t="s">
        <v>3662</v>
      </c>
      <c r="N25" s="89"/>
      <c r="O25" s="90">
        <v>42125</v>
      </c>
      <c r="P25" s="90">
        <v>42855</v>
      </c>
      <c r="Q25" s="90">
        <v>42289</v>
      </c>
      <c r="R25" s="91">
        <v>300532.05</v>
      </c>
      <c r="S25" s="92" t="str">
        <f>R25/AA25</f>
        <v>0</v>
      </c>
      <c r="T25" s="93"/>
      <c r="U25" s="93">
        <v>128799.45</v>
      </c>
      <c r="V25" s="93"/>
      <c r="W25" s="93"/>
      <c r="X25" s="93" t="str">
        <f>Y25-SUM(T25:W25)-R25</f>
        <v>0</v>
      </c>
      <c r="Y25" s="93">
        <v>581458</v>
      </c>
      <c r="Z25" s="211">
        <v>277205</v>
      </c>
      <c r="AA25" s="91" t="str">
        <f>Y25+Z25</f>
        <v>0</v>
      </c>
      <c r="AB25" s="97" t="s">
        <v>3663</v>
      </c>
      <c r="AC25" s="86"/>
      <c r="AD25" s="95">
        <v>42570</v>
      </c>
    </row>
    <row r="26" spans="1:30" customHeight="1" ht="150">
      <c r="A26" s="133" t="s">
        <v>3510</v>
      </c>
      <c r="B26" s="133" t="s">
        <v>3511</v>
      </c>
      <c r="C26" s="133">
        <v>2</v>
      </c>
      <c r="D26" s="134" t="s">
        <v>3664</v>
      </c>
      <c r="E26" s="135" t="s">
        <v>3665</v>
      </c>
      <c r="F26" s="135" t="s">
        <v>3666</v>
      </c>
      <c r="G26" s="135"/>
      <c r="H26" s="102" t="s">
        <v>34</v>
      </c>
      <c r="I26" s="133" t="s">
        <v>22</v>
      </c>
      <c r="J26" s="135" t="s">
        <v>3667</v>
      </c>
      <c r="K26" s="133" t="s">
        <v>3668</v>
      </c>
      <c r="L26" s="135" t="s">
        <v>3669</v>
      </c>
      <c r="M26" s="143" t="s">
        <v>3670</v>
      </c>
      <c r="N26" s="143"/>
      <c r="O26" s="136">
        <v>42124</v>
      </c>
      <c r="P26" s="136">
        <v>42978</v>
      </c>
      <c r="Q26" s="136">
        <v>42297</v>
      </c>
      <c r="R26" s="137">
        <v>104375</v>
      </c>
      <c r="S26" s="138" t="str">
        <f>R26/AA26</f>
        <v>0</v>
      </c>
      <c r="T26" s="139"/>
      <c r="U26" s="139"/>
      <c r="V26" s="139"/>
      <c r="W26" s="139"/>
      <c r="X26" s="139" t="str">
        <f>Y26-SUM(T26:W26)-R26</f>
        <v>0</v>
      </c>
      <c r="Y26" s="139">
        <v>104375</v>
      </c>
      <c r="Z26" s="212">
        <v>313125</v>
      </c>
      <c r="AA26" s="137" t="str">
        <f>Y26+Z26</f>
        <v>0</v>
      </c>
      <c r="AB26" s="140" t="s">
        <v>3671</v>
      </c>
      <c r="AC26" s="135"/>
      <c r="AD26" s="119">
        <v>42688</v>
      </c>
    </row>
    <row r="27" spans="1:30" customHeight="1" ht="285">
      <c r="A27" s="83" t="s">
        <v>3510</v>
      </c>
      <c r="B27" s="84" t="s">
        <v>3511</v>
      </c>
      <c r="C27" s="84">
        <v>1</v>
      </c>
      <c r="D27" s="85" t="s">
        <v>3672</v>
      </c>
      <c r="E27" s="86" t="s">
        <v>3673</v>
      </c>
      <c r="F27" s="86" t="s">
        <v>3674</v>
      </c>
      <c r="G27" s="86" t="s">
        <v>3675</v>
      </c>
      <c r="H27" s="87" t="s">
        <v>34</v>
      </c>
      <c r="I27" s="88" t="s">
        <v>21</v>
      </c>
      <c r="J27" s="86" t="s">
        <v>3676</v>
      </c>
      <c r="K27" s="88" t="s">
        <v>3677</v>
      </c>
      <c r="L27" s="193" t="s">
        <v>3678</v>
      </c>
      <c r="M27" s="89" t="s">
        <v>3679</v>
      </c>
      <c r="N27" s="89"/>
      <c r="O27" s="90">
        <v>42278</v>
      </c>
      <c r="P27" s="90">
        <v>43404</v>
      </c>
      <c r="Q27" s="90">
        <v>42324</v>
      </c>
      <c r="R27" s="91">
        <v>1012667.25</v>
      </c>
      <c r="S27" s="92" t="str">
        <f>R27/AA27</f>
        <v>0</v>
      </c>
      <c r="T27" s="93"/>
      <c r="U27" s="93">
        <v>434000.25</v>
      </c>
      <c r="V27" s="93"/>
      <c r="W27" s="93"/>
      <c r="X27" s="96">
        <v>411636</v>
      </c>
      <c r="Y27" s="93">
        <v>1446667.5</v>
      </c>
      <c r="Z27" s="211">
        <v>1446667.5</v>
      </c>
      <c r="AA27" s="91" t="str">
        <f>Y27+Z27</f>
        <v>0</v>
      </c>
      <c r="AB27" s="97" t="s">
        <v>3680</v>
      </c>
      <c r="AC27" s="86"/>
      <c r="AD27" s="95">
        <v>42570</v>
      </c>
    </row>
    <row r="28" spans="1:30" customHeight="1" ht="285">
      <c r="A28" s="133" t="s">
        <v>3510</v>
      </c>
      <c r="B28" s="133" t="s">
        <v>3511</v>
      </c>
      <c r="C28" s="133">
        <v>2</v>
      </c>
      <c r="D28" s="134" t="s">
        <v>3681</v>
      </c>
      <c r="E28" s="135" t="s">
        <v>3681</v>
      </c>
      <c r="F28" s="135" t="s">
        <v>3682</v>
      </c>
      <c r="G28" s="135"/>
      <c r="H28" s="102" t="s">
        <v>34</v>
      </c>
      <c r="I28" s="133" t="s">
        <v>23</v>
      </c>
      <c r="J28" s="135" t="s">
        <v>3102</v>
      </c>
      <c r="K28" s="133" t="s">
        <v>3572</v>
      </c>
      <c r="L28" s="135" t="s">
        <v>1910</v>
      </c>
      <c r="M28" s="143" t="s">
        <v>3683</v>
      </c>
      <c r="N28" s="143"/>
      <c r="O28" s="136">
        <v>42156</v>
      </c>
      <c r="P28" s="136">
        <v>42887</v>
      </c>
      <c r="Q28" s="136">
        <v>42285</v>
      </c>
      <c r="R28" s="137">
        <v>123035</v>
      </c>
      <c r="S28" s="138" t="str">
        <f>R28/AA28</f>
        <v>0</v>
      </c>
      <c r="T28" s="139"/>
      <c r="U28" s="139"/>
      <c r="V28" s="139"/>
      <c r="W28" s="139"/>
      <c r="X28" s="139" t="str">
        <f>Y28-SUM(T28:W28)-R28</f>
        <v>0</v>
      </c>
      <c r="Y28" s="139">
        <v>123035</v>
      </c>
      <c r="Z28" s="212">
        <v>379536</v>
      </c>
      <c r="AA28" s="137" t="str">
        <f>Y28+Z28</f>
        <v>0</v>
      </c>
      <c r="AB28" s="140" t="s">
        <v>3684</v>
      </c>
      <c r="AC28" s="135"/>
      <c r="AD28" s="119">
        <v>42688</v>
      </c>
    </row>
    <row r="29" spans="1:30" customHeight="1" ht="90">
      <c r="A29" s="133" t="s">
        <v>3510</v>
      </c>
      <c r="B29" s="133" t="s">
        <v>3511</v>
      </c>
      <c r="C29" s="133">
        <v>2</v>
      </c>
      <c r="D29" s="134" t="s">
        <v>3685</v>
      </c>
      <c r="E29" s="135" t="s">
        <v>3685</v>
      </c>
      <c r="F29" s="135" t="s">
        <v>3686</v>
      </c>
      <c r="G29" s="135" t="s">
        <v>3687</v>
      </c>
      <c r="H29" s="102" t="s">
        <v>34</v>
      </c>
      <c r="I29" s="142" t="s">
        <v>21</v>
      </c>
      <c r="J29" s="135" t="s">
        <v>3688</v>
      </c>
      <c r="K29" s="142" t="s">
        <v>3548</v>
      </c>
      <c r="L29" s="135" t="s">
        <v>3689</v>
      </c>
      <c r="M29" s="132" t="s">
        <v>3690</v>
      </c>
      <c r="N29" s="132"/>
      <c r="O29" s="136">
        <v>42125</v>
      </c>
      <c r="P29" s="136">
        <v>42735</v>
      </c>
      <c r="Q29" s="136">
        <v>42310</v>
      </c>
      <c r="R29" s="137">
        <v>207664.75</v>
      </c>
      <c r="S29" s="138" t="str">
        <f>R29/AA29</f>
        <v>0</v>
      </c>
      <c r="T29" s="139"/>
      <c r="U29" s="139"/>
      <c r="V29" s="139"/>
      <c r="W29" s="139"/>
      <c r="X29" s="139" t="str">
        <f>Y29-SUM(T29:W29)-R29</f>
        <v>0</v>
      </c>
      <c r="Y29" s="139">
        <v>207664.75</v>
      </c>
      <c r="Z29" s="212">
        <v>385663.12</v>
      </c>
      <c r="AA29" s="137" t="str">
        <f>Y29+Z29</f>
        <v>0</v>
      </c>
      <c r="AB29" s="140" t="s">
        <v>454</v>
      </c>
      <c r="AC29" s="135"/>
      <c r="AD29" s="119">
        <v>42688</v>
      </c>
    </row>
    <row r="30" spans="1:30" customHeight="1" ht="240">
      <c r="A30" s="98" t="s">
        <v>3510</v>
      </c>
      <c r="B30" s="84" t="s">
        <v>3511</v>
      </c>
      <c r="C30" s="84">
        <v>1</v>
      </c>
      <c r="D30" s="85" t="s">
        <v>3691</v>
      </c>
      <c r="E30" s="85" t="s">
        <v>3692</v>
      </c>
      <c r="F30" s="86" t="s">
        <v>3693</v>
      </c>
      <c r="G30" s="86" t="s">
        <v>3694</v>
      </c>
      <c r="H30" s="87" t="s">
        <v>34</v>
      </c>
      <c r="I30" s="88" t="s">
        <v>21</v>
      </c>
      <c r="J30" s="87" t="s">
        <v>3695</v>
      </c>
      <c r="K30" s="88" t="s">
        <v>3572</v>
      </c>
      <c r="L30" s="86" t="s">
        <v>3696</v>
      </c>
      <c r="M30" s="89" t="s">
        <v>3697</v>
      </c>
      <c r="N30" s="89"/>
      <c r="O30" s="90">
        <v>42125</v>
      </c>
      <c r="P30" s="90">
        <v>43616</v>
      </c>
      <c r="Q30" s="90">
        <v>42444</v>
      </c>
      <c r="R30" s="91">
        <v>997805.5</v>
      </c>
      <c r="S30" s="92" t="str">
        <f>R30/AA30</f>
        <v>0</v>
      </c>
      <c r="T30" s="93">
        <v>997805.5</v>
      </c>
      <c r="U30" s="93"/>
      <c r="V30" s="93"/>
      <c r="W30" s="96">
        <v>284668</v>
      </c>
      <c r="X30" s="93"/>
      <c r="Y30" s="93" t="str">
        <f>SUM(T30:X30)+R30</f>
        <v>0</v>
      </c>
      <c r="Z30" s="211">
        <v>3421466</v>
      </c>
      <c r="AA30" s="91" t="str">
        <f>Y30+Z30</f>
        <v>0</v>
      </c>
      <c r="AB30" s="97" t="s">
        <v>3698</v>
      </c>
      <c r="AC30" s="86"/>
      <c r="AD30" s="95">
        <v>42570</v>
      </c>
    </row>
    <row r="31" spans="1:30" customHeight="1" ht="195">
      <c r="A31" s="99" t="s">
        <v>3510</v>
      </c>
      <c r="B31" s="84" t="s">
        <v>3511</v>
      </c>
      <c r="C31" s="84">
        <v>1</v>
      </c>
      <c r="D31" s="85" t="s">
        <v>3699</v>
      </c>
      <c r="E31" s="86" t="s">
        <v>3700</v>
      </c>
      <c r="F31" s="86" t="s">
        <v>3701</v>
      </c>
      <c r="G31" s="86" t="s">
        <v>3702</v>
      </c>
      <c r="H31" s="87" t="s">
        <v>34</v>
      </c>
      <c r="I31" s="88" t="s">
        <v>21</v>
      </c>
      <c r="J31" s="86" t="s">
        <v>3703</v>
      </c>
      <c r="K31" s="88" t="s">
        <v>3704</v>
      </c>
      <c r="L31" s="86"/>
      <c r="M31" s="89" t="s">
        <v>3705</v>
      </c>
      <c r="N31" s="89"/>
      <c r="O31" s="90">
        <v>42125</v>
      </c>
      <c r="P31" s="90">
        <v>43100</v>
      </c>
      <c r="Q31" s="90">
        <v>42355</v>
      </c>
      <c r="R31" s="91">
        <v>978057</v>
      </c>
      <c r="S31" s="92" t="str">
        <f>R31/AA31</f>
        <v>0</v>
      </c>
      <c r="T31" s="93">
        <v>326018.99</v>
      </c>
      <c r="U31" s="93">
        <v>558889.81</v>
      </c>
      <c r="V31" s="93"/>
      <c r="W31" s="96"/>
      <c r="X31" s="96">
        <v>88983</v>
      </c>
      <c r="Y31" s="93">
        <v>1862965.8</v>
      </c>
      <c r="Z31" s="211">
        <v>1872966.2</v>
      </c>
      <c r="AA31" s="91" t="str">
        <f>Y31+Z31</f>
        <v>0</v>
      </c>
      <c r="AB31" s="97" t="s">
        <v>3706</v>
      </c>
      <c r="AC31" s="86"/>
      <c r="AD31" s="95">
        <v>42570</v>
      </c>
    </row>
    <row r="32" spans="1:30" customHeight="1" ht="165">
      <c r="A32" s="133" t="s">
        <v>3510</v>
      </c>
      <c r="B32" s="150" t="s">
        <v>3511</v>
      </c>
      <c r="C32" s="150">
        <v>2</v>
      </c>
      <c r="D32" s="134" t="s">
        <v>3707</v>
      </c>
      <c r="E32" s="135" t="s">
        <v>3707</v>
      </c>
      <c r="F32" s="135" t="s">
        <v>3708</v>
      </c>
      <c r="G32" s="135" t="s">
        <v>3709</v>
      </c>
      <c r="H32" s="102" t="s">
        <v>34</v>
      </c>
      <c r="I32" s="142" t="s">
        <v>21</v>
      </c>
      <c r="J32" s="135" t="s">
        <v>1598</v>
      </c>
      <c r="K32" s="142" t="s">
        <v>3710</v>
      </c>
      <c r="L32" s="135" t="s">
        <v>3711</v>
      </c>
      <c r="M32" s="143" t="s">
        <v>3712</v>
      </c>
      <c r="N32" s="143"/>
      <c r="O32" s="136">
        <v>42156</v>
      </c>
      <c r="P32" s="136">
        <v>42978</v>
      </c>
      <c r="Q32" s="136">
        <v>42296</v>
      </c>
      <c r="R32" s="137">
        <v>322604.1</v>
      </c>
      <c r="S32" s="138" t="str">
        <f>R32/AA32</f>
        <v>0</v>
      </c>
      <c r="T32" s="139"/>
      <c r="U32" s="139"/>
      <c r="V32" s="139"/>
      <c r="W32" s="139"/>
      <c r="X32" s="139" t="str">
        <f>Y32-SUM(T32:W32)-R32</f>
        <v>0</v>
      </c>
      <c r="Y32" s="139">
        <v>322604.1</v>
      </c>
      <c r="Z32" s="212">
        <v>599121.9</v>
      </c>
      <c r="AA32" s="137" t="str">
        <f>Y32+Z32</f>
        <v>0</v>
      </c>
      <c r="AB32" s="140" t="s">
        <v>463</v>
      </c>
      <c r="AC32" s="135"/>
      <c r="AD32" s="119">
        <v>42688</v>
      </c>
    </row>
    <row r="33" spans="1:30" customHeight="1" ht="240">
      <c r="A33" s="84" t="s">
        <v>3510</v>
      </c>
      <c r="B33" s="84" t="s">
        <v>3511</v>
      </c>
      <c r="C33" s="179">
        <v>1</v>
      </c>
      <c r="D33" s="85" t="s">
        <v>3713</v>
      </c>
      <c r="E33" s="86" t="s">
        <v>3714</v>
      </c>
      <c r="F33" s="186" t="s">
        <v>3715</v>
      </c>
      <c r="G33" s="86" t="s">
        <v>3716</v>
      </c>
      <c r="H33" s="87" t="s">
        <v>34</v>
      </c>
      <c r="I33" s="88" t="s">
        <v>23</v>
      </c>
      <c r="J33" s="86" t="s">
        <v>3717</v>
      </c>
      <c r="K33" s="88" t="s">
        <v>3572</v>
      </c>
      <c r="L33" s="86" t="s">
        <v>3430</v>
      </c>
      <c r="M33" s="89" t="s">
        <v>3718</v>
      </c>
      <c r="N33" s="89"/>
      <c r="O33" s="90">
        <v>42125</v>
      </c>
      <c r="P33" s="90">
        <v>43585</v>
      </c>
      <c r="Q33" s="90">
        <v>42355</v>
      </c>
      <c r="R33" s="91">
        <v>1982696.325</v>
      </c>
      <c r="S33" s="92" t="str">
        <f>R33/AA33</f>
        <v>0</v>
      </c>
      <c r="T33" s="93">
        <v>1982696</v>
      </c>
      <c r="U33" s="93">
        <v>426712.98638494</v>
      </c>
      <c r="V33" s="93"/>
      <c r="W33" s="93">
        <v>976975.06480919</v>
      </c>
      <c r="X33" s="93" t="str">
        <f>Y33-SUM(T33:W33)-R33</f>
        <v>0</v>
      </c>
      <c r="Y33" s="93">
        <v>5369080.3761941</v>
      </c>
      <c r="Z33" s="211">
        <v>5960609.5157606</v>
      </c>
      <c r="AA33" s="91" t="str">
        <f>Y33+Z33</f>
        <v>0</v>
      </c>
      <c r="AB33" s="97" t="s">
        <v>3186</v>
      </c>
      <c r="AC33" s="86"/>
      <c r="AD33" s="95">
        <v>42570</v>
      </c>
    </row>
    <row r="34" spans="1:30" customHeight="1" ht="180">
      <c r="A34" s="155" t="s">
        <v>3510</v>
      </c>
      <c r="B34" s="176" t="s">
        <v>3511</v>
      </c>
      <c r="C34" s="180">
        <v>3</v>
      </c>
      <c r="D34" s="153" t="s">
        <v>3719</v>
      </c>
      <c r="E34" s="153" t="s">
        <v>3719</v>
      </c>
      <c r="F34" s="154" t="s">
        <v>3720</v>
      </c>
      <c r="G34" s="135"/>
      <c r="H34" s="102" t="s">
        <v>34</v>
      </c>
      <c r="I34" s="133" t="s">
        <v>23</v>
      </c>
      <c r="J34" s="162" t="s">
        <v>3721</v>
      </c>
      <c r="K34" s="133" t="s">
        <v>3722</v>
      </c>
      <c r="L34" s="194" t="s">
        <v>3723</v>
      </c>
      <c r="M34" s="196" t="s">
        <v>3724</v>
      </c>
      <c r="N34" s="196"/>
      <c r="O34" s="136">
        <v>42430</v>
      </c>
      <c r="P34" s="136">
        <v>43830</v>
      </c>
      <c r="Q34" s="136">
        <v>42499</v>
      </c>
      <c r="R34" s="137">
        <v>166408</v>
      </c>
      <c r="S34" s="138">
        <v>0.3458</v>
      </c>
      <c r="T34" s="139"/>
      <c r="U34" s="139"/>
      <c r="V34" s="139"/>
      <c r="W34" s="139"/>
      <c r="X34" s="139"/>
      <c r="Y34" s="197" t="str">
        <f>R34</f>
        <v>0</v>
      </c>
      <c r="Z34" s="215">
        <v>314772.21</v>
      </c>
      <c r="AA34" s="137" t="str">
        <f>Y34+Z34</f>
        <v>0</v>
      </c>
      <c r="AB34" s="140" t="s">
        <v>3725</v>
      </c>
      <c r="AC34" s="135"/>
      <c r="AD34" s="119">
        <v>42688</v>
      </c>
    </row>
    <row r="35" spans="1:30" customHeight="1" ht="195">
      <c r="A35" s="98" t="s">
        <v>3510</v>
      </c>
      <c r="B35" s="84" t="s">
        <v>3726</v>
      </c>
      <c r="C35" s="179">
        <v>1</v>
      </c>
      <c r="D35" s="85" t="s">
        <v>3727</v>
      </c>
      <c r="E35" s="86" t="s">
        <v>3728</v>
      </c>
      <c r="F35" s="86" t="s">
        <v>3729</v>
      </c>
      <c r="G35" s="189" t="s">
        <v>3730</v>
      </c>
      <c r="H35" s="87" t="s">
        <v>34</v>
      </c>
      <c r="I35" s="84" t="s">
        <v>23</v>
      </c>
      <c r="J35" s="101" t="s">
        <v>3731</v>
      </c>
      <c r="K35" s="84" t="s">
        <v>3522</v>
      </c>
      <c r="L35" s="86" t="s">
        <v>3732</v>
      </c>
      <c r="M35" s="89" t="s">
        <v>3733</v>
      </c>
      <c r="N35" s="89"/>
      <c r="O35" s="90">
        <v>42430</v>
      </c>
      <c r="P35" s="90">
        <v>43160</v>
      </c>
      <c r="Q35" s="90">
        <v>42481</v>
      </c>
      <c r="R35" s="91">
        <v>108395.7</v>
      </c>
      <c r="S35" s="92">
        <v>0.35</v>
      </c>
      <c r="T35" s="93"/>
      <c r="U35" s="93"/>
      <c r="V35" s="93"/>
      <c r="W35" s="93"/>
      <c r="X35" s="93"/>
      <c r="Y35" s="91" t="str">
        <f>R35</f>
        <v>0</v>
      </c>
      <c r="Z35" s="216">
        <v>201306</v>
      </c>
      <c r="AA35" s="91" t="str">
        <f>Y35+Z35</f>
        <v>0</v>
      </c>
      <c r="AB35" s="97" t="s">
        <v>979</v>
      </c>
      <c r="AC35" s="86"/>
      <c r="AD35" s="95">
        <v>42570</v>
      </c>
    </row>
    <row r="36" spans="1:30" customHeight="1" ht="409.5">
      <c r="A36" s="155" t="s">
        <v>3510</v>
      </c>
      <c r="B36" s="132" t="s">
        <v>3511</v>
      </c>
      <c r="C36" s="177">
        <v>3</v>
      </c>
      <c r="D36" s="164" t="s">
        <v>3734</v>
      </c>
      <c r="E36" s="182" t="s">
        <v>3735</v>
      </c>
      <c r="F36" s="164" t="s">
        <v>3736</v>
      </c>
      <c r="G36" s="128" t="s">
        <v>3737</v>
      </c>
      <c r="H36" s="144" t="s">
        <v>34</v>
      </c>
      <c r="I36" s="132" t="s">
        <v>23</v>
      </c>
      <c r="J36" s="128" t="s">
        <v>3102</v>
      </c>
      <c r="K36" s="128" t="s">
        <v>3572</v>
      </c>
      <c r="L36" s="128" t="s">
        <v>3738</v>
      </c>
      <c r="M36" s="102" t="s">
        <v>3739</v>
      </c>
      <c r="N36" s="102"/>
      <c r="O36" s="165">
        <v>42370</v>
      </c>
      <c r="P36" s="165">
        <v>43405</v>
      </c>
      <c r="Q36" s="165">
        <v>42570</v>
      </c>
      <c r="R36" s="137">
        <v>262500</v>
      </c>
      <c r="S36" s="166" t="str">
        <f>R36/AA36</f>
        <v>0</v>
      </c>
      <c r="T36" s="132"/>
      <c r="U36" s="132"/>
      <c r="V36" s="132"/>
      <c r="W36" s="132"/>
      <c r="X36" s="132"/>
      <c r="Y36" s="125" t="str">
        <f>X36+U36+R36</f>
        <v>0</v>
      </c>
      <c r="Z36" s="212">
        <v>487500</v>
      </c>
      <c r="AA36" s="137">
        <v>750000</v>
      </c>
      <c r="AB36" s="167" t="s">
        <v>3740</v>
      </c>
      <c r="AC36" s="128"/>
      <c r="AD36" s="119">
        <v>42688</v>
      </c>
    </row>
    <row r="37" spans="1:30" customHeight="1" ht="255">
      <c r="A37" s="155" t="s">
        <v>3510</v>
      </c>
      <c r="B37" s="133" t="s">
        <v>3511</v>
      </c>
      <c r="C37" s="151">
        <v>3</v>
      </c>
      <c r="D37" s="135" t="s">
        <v>3741</v>
      </c>
      <c r="E37" s="135" t="s">
        <v>3741</v>
      </c>
      <c r="F37" s="133" t="s">
        <v>3742</v>
      </c>
      <c r="G37" s="135" t="s">
        <v>3743</v>
      </c>
      <c r="H37" s="102" t="s">
        <v>34</v>
      </c>
      <c r="I37" s="133" t="s">
        <v>21</v>
      </c>
      <c r="J37" s="102" t="s">
        <v>3744</v>
      </c>
      <c r="K37" s="133" t="s">
        <v>3548</v>
      </c>
      <c r="L37" s="135" t="s">
        <v>3745</v>
      </c>
      <c r="M37" s="143" t="s">
        <v>3746</v>
      </c>
      <c r="N37" s="143"/>
      <c r="O37" s="136">
        <v>42339</v>
      </c>
      <c r="P37" s="136">
        <v>43190</v>
      </c>
      <c r="Q37" s="136">
        <v>42481</v>
      </c>
      <c r="R37" s="137">
        <v>270955</v>
      </c>
      <c r="S37" s="138">
        <v>0.35</v>
      </c>
      <c r="T37" s="139"/>
      <c r="U37" s="139">
        <v>116123</v>
      </c>
      <c r="V37" s="139"/>
      <c r="W37" s="139"/>
      <c r="X37" s="139">
        <v>350090</v>
      </c>
      <c r="Y37" s="139" t="str">
        <f>R37+U37+X37</f>
        <v>0</v>
      </c>
      <c r="Z37" s="212" t="str">
        <f>774156-Y37</f>
        <v>0</v>
      </c>
      <c r="AA37" s="137" t="str">
        <f>Z37+Y37</f>
        <v>0</v>
      </c>
      <c r="AB37" s="140" t="s">
        <v>987</v>
      </c>
      <c r="AC37" s="135"/>
      <c r="AD37" s="124">
        <v>42688</v>
      </c>
    </row>
    <row r="38" spans="1:30" customHeight="1" ht="255">
      <c r="A38" s="155" t="s">
        <v>3510</v>
      </c>
      <c r="B38" s="133" t="s">
        <v>3511</v>
      </c>
      <c r="C38" s="151">
        <v>3</v>
      </c>
      <c r="D38" s="134" t="s">
        <v>3747</v>
      </c>
      <c r="E38" s="135" t="s">
        <v>3747</v>
      </c>
      <c r="F38" s="184" t="s">
        <v>3742</v>
      </c>
      <c r="G38" s="135" t="s">
        <v>3748</v>
      </c>
      <c r="H38" s="102" t="s">
        <v>34</v>
      </c>
      <c r="I38" s="133" t="s">
        <v>23</v>
      </c>
      <c r="J38" s="102" t="s">
        <v>3744</v>
      </c>
      <c r="K38" s="133" t="s">
        <v>3722</v>
      </c>
      <c r="L38" s="135" t="s">
        <v>3745</v>
      </c>
      <c r="M38" s="143" t="s">
        <v>3749</v>
      </c>
      <c r="N38" s="143"/>
      <c r="O38" s="136">
        <v>42336</v>
      </c>
      <c r="P38" s="136">
        <v>43556</v>
      </c>
      <c r="Q38" s="136">
        <v>42461</v>
      </c>
      <c r="R38" s="137">
        <v>743005</v>
      </c>
      <c r="S38" s="138" t="str">
        <f>743005/2122870</f>
        <v>0</v>
      </c>
      <c r="T38" s="139"/>
      <c r="U38" s="139"/>
      <c r="V38" s="139"/>
      <c r="W38" s="139"/>
      <c r="X38" s="139"/>
      <c r="Y38" s="139" t="str">
        <f>AA38-Z38</f>
        <v>0</v>
      </c>
      <c r="Z38" s="212" t="str">
        <f>10301+2671+60874+10148+61126</f>
        <v>0</v>
      </c>
      <c r="AA38" s="137">
        <v>2122870</v>
      </c>
      <c r="AB38" s="140" t="s">
        <v>1001</v>
      </c>
      <c r="AC38" s="135"/>
      <c r="AD38" s="119">
        <v>42688</v>
      </c>
    </row>
    <row r="39" spans="1:30" customHeight="1" ht="409.5">
      <c r="A39" s="155" t="s">
        <v>3510</v>
      </c>
      <c r="B39" s="133" t="s">
        <v>3511</v>
      </c>
      <c r="C39" s="151">
        <v>3</v>
      </c>
      <c r="D39" s="134" t="s">
        <v>3750</v>
      </c>
      <c r="E39" s="135" t="s">
        <v>3751</v>
      </c>
      <c r="F39" s="152" t="s">
        <v>3752</v>
      </c>
      <c r="G39" s="135" t="s">
        <v>3753</v>
      </c>
      <c r="H39" s="102" t="s">
        <v>34</v>
      </c>
      <c r="I39" s="133" t="s">
        <v>3754</v>
      </c>
      <c r="J39" s="163" t="s">
        <v>3755</v>
      </c>
      <c r="K39" s="133" t="s">
        <v>3548</v>
      </c>
      <c r="L39" s="135" t="s">
        <v>3756</v>
      </c>
      <c r="M39" s="143" t="s">
        <v>3757</v>
      </c>
      <c r="N39" s="143"/>
      <c r="O39" s="136">
        <v>42461</v>
      </c>
      <c r="P39" s="136">
        <v>43555</v>
      </c>
      <c r="Q39" s="136">
        <v>42507</v>
      </c>
      <c r="R39" s="137">
        <v>492620</v>
      </c>
      <c r="S39" s="138" t="str">
        <f>743005/2122870</f>
        <v>0</v>
      </c>
      <c r="T39" s="139"/>
      <c r="U39" s="137">
        <v>211123</v>
      </c>
      <c r="V39" s="139"/>
      <c r="W39" s="139"/>
      <c r="X39" s="137">
        <v>370744</v>
      </c>
      <c r="Y39" s="139" t="str">
        <f>AA39-Z39</f>
        <v>0</v>
      </c>
      <c r="Z39" s="212">
        <v>333000</v>
      </c>
      <c r="AA39" s="137">
        <v>1407487</v>
      </c>
      <c r="AB39" s="140" t="s">
        <v>3758</v>
      </c>
      <c r="AC39" s="135"/>
      <c r="AD39" s="119">
        <v>42688</v>
      </c>
    </row>
    <row r="40" spans="1:30" customHeight="1" ht="330">
      <c r="A40" s="98" t="s">
        <v>3510</v>
      </c>
      <c r="B40" s="84" t="s">
        <v>3726</v>
      </c>
      <c r="C40" s="179">
        <v>1</v>
      </c>
      <c r="D40" s="85" t="s">
        <v>3759</v>
      </c>
      <c r="E40" s="181" t="s">
        <v>3759</v>
      </c>
      <c r="F40" s="86" t="s">
        <v>3760</v>
      </c>
      <c r="G40" s="188" t="s">
        <v>3761</v>
      </c>
      <c r="H40" s="190" t="s">
        <v>34</v>
      </c>
      <c r="I40" s="192" t="s">
        <v>21</v>
      </c>
      <c r="J40" s="101" t="s">
        <v>3762</v>
      </c>
      <c r="K40" s="192" t="s">
        <v>3548</v>
      </c>
      <c r="L40" s="86" t="s">
        <v>3763</v>
      </c>
      <c r="M40" s="102" t="s">
        <v>3764</v>
      </c>
      <c r="N40" s="102"/>
      <c r="O40" s="90">
        <v>42337</v>
      </c>
      <c r="P40" s="90">
        <v>43131</v>
      </c>
      <c r="Q40" s="90">
        <v>42450</v>
      </c>
      <c r="R40" s="91">
        <v>82110</v>
      </c>
      <c r="S40" s="92" t="str">
        <f>82110/280788</f>
        <v>0</v>
      </c>
      <c r="T40" s="93"/>
      <c r="U40" s="93"/>
      <c r="V40" s="93"/>
      <c r="W40" s="93"/>
      <c r="X40" s="93"/>
      <c r="Y40" s="91" t="str">
        <f>82110+35190</f>
        <v>0</v>
      </c>
      <c r="Z40" s="216" t="str">
        <f>82348+81140</f>
        <v>0</v>
      </c>
      <c r="AA40" s="91">
        <v>280788</v>
      </c>
      <c r="AB40" s="97" t="s">
        <v>3765</v>
      </c>
      <c r="AC40" s="86"/>
      <c r="AD40" s="95">
        <v>42570</v>
      </c>
    </row>
    <row r="41" spans="1:30" customHeight="1" ht="409.5">
      <c r="A41" s="155" t="s">
        <v>3510</v>
      </c>
      <c r="B41" s="132" t="s">
        <v>3511</v>
      </c>
      <c r="C41" s="177">
        <v>3</v>
      </c>
      <c r="D41" s="128" t="s">
        <v>3766</v>
      </c>
      <c r="E41" s="128" t="s">
        <v>3766</v>
      </c>
      <c r="F41" s="183" t="s">
        <v>42</v>
      </c>
      <c r="G41" s="128" t="s">
        <v>3767</v>
      </c>
      <c r="H41" s="132" t="s">
        <v>34</v>
      </c>
      <c r="I41" s="132" t="s">
        <v>23</v>
      </c>
      <c r="J41" s="128" t="s">
        <v>3768</v>
      </c>
      <c r="K41" s="128" t="s">
        <v>3522</v>
      </c>
      <c r="L41" s="128" t="s">
        <v>3769</v>
      </c>
      <c r="M41" s="102" t="s">
        <v>3770</v>
      </c>
      <c r="N41" s="102"/>
      <c r="O41" s="165">
        <v>42370</v>
      </c>
      <c r="P41" s="165">
        <v>43830</v>
      </c>
      <c r="Q41" s="165">
        <v>42537</v>
      </c>
      <c r="R41" s="137">
        <v>820433</v>
      </c>
      <c r="S41" s="166" t="str">
        <f>R41/AA41</f>
        <v>0</v>
      </c>
      <c r="T41" s="132"/>
      <c r="U41" s="132"/>
      <c r="V41" s="132"/>
      <c r="W41" s="132"/>
      <c r="X41" s="132"/>
      <c r="Y41" s="125" t="str">
        <f>X41+U41+R41</f>
        <v>0</v>
      </c>
      <c r="Z41" s="212">
        <v>1705129</v>
      </c>
      <c r="AA41" s="137">
        <v>2525562</v>
      </c>
      <c r="AB41" s="126" t="s">
        <v>3771</v>
      </c>
      <c r="AC41" s="128"/>
      <c r="AD41" s="119">
        <v>42688</v>
      </c>
    </row>
    <row r="42" spans="1:30" customHeight="1" ht="409.5">
      <c r="A42" s="98" t="s">
        <v>3510</v>
      </c>
      <c r="B42" s="116" t="s">
        <v>3726</v>
      </c>
      <c r="C42" s="116">
        <v>1</v>
      </c>
      <c r="D42" s="117" t="s">
        <v>3772</v>
      </c>
      <c r="E42" s="117" t="s">
        <v>3773</v>
      </c>
      <c r="F42" s="116" t="s">
        <v>3774</v>
      </c>
      <c r="G42" s="117"/>
      <c r="H42" s="105" t="s">
        <v>34</v>
      </c>
      <c r="I42" s="116" t="s">
        <v>23</v>
      </c>
      <c r="J42" s="117" t="s">
        <v>3775</v>
      </c>
      <c r="K42" s="117" t="s">
        <v>3538</v>
      </c>
      <c r="L42" s="117" t="s">
        <v>3776</v>
      </c>
      <c r="M42" s="87" t="s">
        <v>3777</v>
      </c>
      <c r="N42" s="87"/>
      <c r="O42" s="119">
        <v>42552</v>
      </c>
      <c r="P42" s="119">
        <v>43465</v>
      </c>
      <c r="Q42" s="119">
        <v>42537</v>
      </c>
      <c r="R42" s="91">
        <v>2466269</v>
      </c>
      <c r="S42" s="120" t="str">
        <f>R42/AA42</f>
        <v>0</v>
      </c>
      <c r="T42" s="116"/>
      <c r="U42" s="116"/>
      <c r="V42" s="116"/>
      <c r="W42" s="116"/>
      <c r="X42" s="116"/>
      <c r="Y42" s="96" t="str">
        <f>X42+U42+R42</f>
        <v>0</v>
      </c>
      <c r="Z42" s="211">
        <v>4594223</v>
      </c>
      <c r="AA42" s="91">
        <v>7060492</v>
      </c>
      <c r="AB42" s="121" t="s">
        <v>3778</v>
      </c>
      <c r="AC42" s="117"/>
      <c r="AD42" s="95">
        <v>42570</v>
      </c>
    </row>
    <row r="43" spans="1:30" customHeight="1" ht="409.5">
      <c r="A43" s="98" t="s">
        <v>3510</v>
      </c>
      <c r="B43" s="116" t="s">
        <v>3726</v>
      </c>
      <c r="C43" s="178">
        <v>1</v>
      </c>
      <c r="D43" s="117" t="s">
        <v>3779</v>
      </c>
      <c r="E43" s="117" t="s">
        <v>3780</v>
      </c>
      <c r="F43" s="185" t="s">
        <v>115</v>
      </c>
      <c r="G43" s="187" t="s">
        <v>3781</v>
      </c>
      <c r="H43" s="116" t="s">
        <v>34</v>
      </c>
      <c r="I43" s="116" t="s">
        <v>21</v>
      </c>
      <c r="J43" s="187" t="s">
        <v>3782</v>
      </c>
      <c r="K43" s="118" t="s">
        <v>3783</v>
      </c>
      <c r="L43" s="117" t="s">
        <v>3784</v>
      </c>
      <c r="M43" s="102" t="s">
        <v>3785</v>
      </c>
      <c r="N43" s="102"/>
      <c r="O43" s="119">
        <v>42339</v>
      </c>
      <c r="P43" s="119">
        <v>43282</v>
      </c>
      <c r="Q43" s="119">
        <v>42571</v>
      </c>
      <c r="R43" s="91">
        <v>3302054</v>
      </c>
      <c r="S43" s="120" t="str">
        <f>R43/AA43</f>
        <v>0</v>
      </c>
      <c r="T43" s="116"/>
      <c r="U43" s="91">
        <v>1415166</v>
      </c>
      <c r="V43" s="91">
        <v>430000</v>
      </c>
      <c r="W43" s="116"/>
      <c r="X43" s="116"/>
      <c r="Y43" s="96" t="str">
        <f>X43+U43+R43</f>
        <v>0</v>
      </c>
      <c r="Z43" s="217" t="str">
        <f>AA43-Y43</f>
        <v>0</v>
      </c>
      <c r="AA43" s="91">
        <v>9410759</v>
      </c>
      <c r="AB43" s="116" t="s">
        <v>3786</v>
      </c>
      <c r="AC43" s="117"/>
      <c r="AD43" s="95">
        <v>42570</v>
      </c>
    </row>
    <row r="44" spans="1:30" customHeight="1" ht="409.5">
      <c r="A44" s="98" t="s">
        <v>3510</v>
      </c>
      <c r="B44" s="84" t="s">
        <v>3726</v>
      </c>
      <c r="C44" s="84">
        <v>1</v>
      </c>
      <c r="D44" s="85" t="s">
        <v>3787</v>
      </c>
      <c r="E44" s="86" t="s">
        <v>3787</v>
      </c>
      <c r="F44" s="86" t="s">
        <v>3788</v>
      </c>
      <c r="G44" s="100" t="s">
        <v>3789</v>
      </c>
      <c r="H44" s="87" t="s">
        <v>34</v>
      </c>
      <c r="I44" s="84" t="s">
        <v>21</v>
      </c>
      <c r="J44" s="103" t="s">
        <v>3790</v>
      </c>
      <c r="K44" s="84" t="s">
        <v>3600</v>
      </c>
      <c r="L44" s="86" t="s">
        <v>3791</v>
      </c>
      <c r="M44" s="102" t="s">
        <v>3792</v>
      </c>
      <c r="N44" s="102"/>
      <c r="O44" s="90">
        <v>42338</v>
      </c>
      <c r="P44" s="90">
        <v>43190</v>
      </c>
      <c r="Q44" s="90">
        <v>42467</v>
      </c>
      <c r="R44" s="91">
        <v>77875</v>
      </c>
      <c r="S44" s="92">
        <v>0.338</v>
      </c>
      <c r="T44" s="93"/>
      <c r="U44" s="93">
        <v>33375</v>
      </c>
      <c r="V44" s="93"/>
      <c r="W44" s="93"/>
      <c r="X44" s="93"/>
      <c r="Y44" s="91">
        <v>111250</v>
      </c>
      <c r="Z44" s="216">
        <v>119125</v>
      </c>
      <c r="AA44" s="91">
        <v>230375</v>
      </c>
      <c r="AB44" s="97" t="s">
        <v>1024</v>
      </c>
      <c r="AC44" s="86"/>
      <c r="AD44" s="95">
        <v>42570</v>
      </c>
    </row>
    <row r="45" spans="1:30" customHeight="1" ht="330">
      <c r="A45" s="98" t="s">
        <v>3510</v>
      </c>
      <c r="B45" s="98" t="s">
        <v>3726</v>
      </c>
      <c r="C45" s="98">
        <v>1</v>
      </c>
      <c r="D45" s="85" t="s">
        <v>3793</v>
      </c>
      <c r="E45" s="85" t="s">
        <v>3793</v>
      </c>
      <c r="F45" s="85" t="s">
        <v>3794</v>
      </c>
      <c r="G45" s="100" t="s">
        <v>3795</v>
      </c>
      <c r="H45" s="105" t="s">
        <v>34</v>
      </c>
      <c r="I45" s="98" t="s">
        <v>22</v>
      </c>
      <c r="J45" s="108" t="s">
        <v>3796</v>
      </c>
      <c r="K45" s="98" t="s">
        <v>3797</v>
      </c>
      <c r="L45" s="98" t="s">
        <v>2466</v>
      </c>
      <c r="M45" s="105" t="s">
        <v>3798</v>
      </c>
      <c r="N45" s="105"/>
      <c r="O45" s="106">
        <v>42339</v>
      </c>
      <c r="P45" s="106">
        <v>43190</v>
      </c>
      <c r="Q45" s="106">
        <v>42625</v>
      </c>
      <c r="R45" s="96">
        <v>745706</v>
      </c>
      <c r="S45" s="107">
        <v>0.35</v>
      </c>
      <c r="T45" s="96"/>
      <c r="U45" s="96"/>
      <c r="V45" s="96">
        <v>319587</v>
      </c>
      <c r="W45" s="96"/>
      <c r="X45" s="96">
        <v>165716</v>
      </c>
      <c r="Y45" s="96" t="str">
        <f>R45+V45+X45</f>
        <v>0</v>
      </c>
      <c r="Z45" s="216">
        <v>899585</v>
      </c>
      <c r="AA45" s="96" t="str">
        <f>Z45+Y45</f>
        <v>0</v>
      </c>
      <c r="AB45" s="98" t="s">
        <v>3799</v>
      </c>
      <c r="AC45" s="98"/>
      <c r="AD45" s="95">
        <v>42570</v>
      </c>
    </row>
    <row r="46" spans="1:30" customHeight="1" ht="390">
      <c r="A46" s="155" t="s">
        <v>3510</v>
      </c>
      <c r="B46" s="155" t="s">
        <v>3726</v>
      </c>
      <c r="C46" s="155">
        <v>1</v>
      </c>
      <c r="D46" s="156" t="s">
        <v>3800</v>
      </c>
      <c r="E46" s="134" t="s">
        <v>3801</v>
      </c>
      <c r="F46" s="155" t="s">
        <v>3802</v>
      </c>
      <c r="G46" s="157" t="s">
        <v>3803</v>
      </c>
      <c r="H46" s="144" t="s">
        <v>34</v>
      </c>
      <c r="I46" s="155" t="s">
        <v>22</v>
      </c>
      <c r="J46" s="144" t="s">
        <v>3804</v>
      </c>
      <c r="K46" s="155" t="s">
        <v>3805</v>
      </c>
      <c r="L46" s="134" t="s">
        <v>3806</v>
      </c>
      <c r="M46" s="195" t="s">
        <v>3807</v>
      </c>
      <c r="N46" s="195"/>
      <c r="O46" s="158">
        <v>42370</v>
      </c>
      <c r="P46" s="158">
        <v>44561</v>
      </c>
      <c r="Q46" s="158">
        <v>42509</v>
      </c>
      <c r="R46" s="125">
        <v>2800000</v>
      </c>
      <c r="S46" s="159" t="str">
        <f>R46/AA46</f>
        <v>0</v>
      </c>
      <c r="T46" s="125"/>
      <c r="U46" s="125"/>
      <c r="V46" s="125"/>
      <c r="W46" s="125"/>
      <c r="X46" s="125"/>
      <c r="Y46" s="125" t="str">
        <f>SUM(T46:X46,R46)</f>
        <v>0</v>
      </c>
      <c r="Z46" s="218">
        <v>5800000</v>
      </c>
      <c r="AA46" s="125" t="str">
        <f>Y46+Z46</f>
        <v>0</v>
      </c>
      <c r="AB46" s="160" t="s">
        <v>1031</v>
      </c>
      <c r="AC46" s="134"/>
      <c r="AD46" s="110">
        <v>42570</v>
      </c>
    </row>
    <row r="47" spans="1:30" customHeight="1" ht="409.5">
      <c r="A47" s="98" t="s">
        <v>3510</v>
      </c>
      <c r="B47" s="112" t="s">
        <v>3511</v>
      </c>
      <c r="C47" s="112">
        <v>1</v>
      </c>
      <c r="D47" s="117" t="s">
        <v>3808</v>
      </c>
      <c r="E47" s="117" t="s">
        <v>3808</v>
      </c>
      <c r="F47" s="117" t="s">
        <v>3809</v>
      </c>
      <c r="G47" s="122" t="s">
        <v>3810</v>
      </c>
      <c r="H47" s="116" t="s">
        <v>34</v>
      </c>
      <c r="I47" s="112" t="s">
        <v>21</v>
      </c>
      <c r="J47" s="122" t="s">
        <v>3811</v>
      </c>
      <c r="K47" s="122" t="s">
        <v>3548</v>
      </c>
      <c r="L47" s="116" t="s">
        <v>3812</v>
      </c>
      <c r="M47" s="87" t="s">
        <v>3813</v>
      </c>
      <c r="N47" s="87"/>
      <c r="O47" s="119">
        <v>42349</v>
      </c>
      <c r="P47" s="119">
        <v>43343</v>
      </c>
      <c r="Q47" s="119">
        <v>42608</v>
      </c>
      <c r="R47" s="96">
        <v>535294.63</v>
      </c>
      <c r="S47" s="115" t="str">
        <f>R47/AA47</f>
        <v>0</v>
      </c>
      <c r="T47" s="96">
        <v>206074.89</v>
      </c>
      <c r="U47" s="123"/>
      <c r="V47" s="123"/>
      <c r="W47" s="123"/>
      <c r="X47" s="123"/>
      <c r="Y47" s="96" t="str">
        <f>X47+U47+R47</f>
        <v>0</v>
      </c>
      <c r="Z47" s="216">
        <v>788043.73</v>
      </c>
      <c r="AA47" s="96">
        <v>1529413.25</v>
      </c>
      <c r="AB47" s="121" t="s">
        <v>1037</v>
      </c>
      <c r="AC47" s="123"/>
      <c r="AD47" s="95">
        <v>42570</v>
      </c>
    </row>
    <row r="48" spans="1:30" customHeight="1" ht="409.5">
      <c r="A48" s="98" t="s">
        <v>3510</v>
      </c>
      <c r="B48" s="98" t="s">
        <v>3511</v>
      </c>
      <c r="C48" s="98">
        <v>1</v>
      </c>
      <c r="D48" s="98" t="s">
        <v>3814</v>
      </c>
      <c r="E48" s="85" t="s">
        <v>3814</v>
      </c>
      <c r="F48" s="98" t="s">
        <v>3815</v>
      </c>
      <c r="G48" s="85" t="s">
        <v>3816</v>
      </c>
      <c r="H48" s="105" t="s">
        <v>34</v>
      </c>
      <c r="I48" s="98" t="s">
        <v>21</v>
      </c>
      <c r="J48" s="109" t="s">
        <v>3817</v>
      </c>
      <c r="K48" s="98" t="s">
        <v>3548</v>
      </c>
      <c r="L48" s="98" t="s">
        <v>3818</v>
      </c>
      <c r="M48" s="104" t="s">
        <v>3819</v>
      </c>
      <c r="N48" s="104"/>
      <c r="O48" s="110">
        <v>42354</v>
      </c>
      <c r="P48" s="110">
        <v>43465</v>
      </c>
      <c r="Q48" s="110">
        <v>42614</v>
      </c>
      <c r="R48" s="96">
        <v>566585</v>
      </c>
      <c r="S48" s="107">
        <v>0.35</v>
      </c>
      <c r="T48" s="98"/>
      <c r="U48" s="96">
        <v>241957</v>
      </c>
      <c r="V48" s="96"/>
      <c r="W48" s="96"/>
      <c r="X48" s="96">
        <v>323619</v>
      </c>
      <c r="Y48" s="96" t="str">
        <f>X48+U48+R48</f>
        <v>0</v>
      </c>
      <c r="Z48" s="216">
        <v>486654</v>
      </c>
      <c r="AA48" s="96" t="str">
        <f>Z48+Y48</f>
        <v>0</v>
      </c>
      <c r="AB48" s="199" t="s">
        <v>3820</v>
      </c>
      <c r="AC48" s="199"/>
      <c r="AD48" s="95">
        <v>42570</v>
      </c>
    </row>
    <row r="49" spans="1:30" customHeight="1" ht="409.5">
      <c r="A49" s="85" t="s">
        <v>3510</v>
      </c>
      <c r="B49" s="122" t="s">
        <v>3511</v>
      </c>
      <c r="C49" s="122">
        <v>1</v>
      </c>
      <c r="D49" s="117" t="s">
        <v>3821</v>
      </c>
      <c r="E49" s="117" t="s">
        <v>3822</v>
      </c>
      <c r="F49" s="113" t="s">
        <v>3823</v>
      </c>
      <c r="G49" s="128" t="s">
        <v>3824</v>
      </c>
      <c r="H49" s="144" t="s">
        <v>34</v>
      </c>
      <c r="I49" s="111" t="s">
        <v>21</v>
      </c>
      <c r="J49" s="128" t="s">
        <v>3825</v>
      </c>
      <c r="K49" s="128" t="s">
        <v>3826</v>
      </c>
      <c r="L49" s="128" t="s">
        <v>3827</v>
      </c>
      <c r="M49" s="128" t="s">
        <v>3828</v>
      </c>
      <c r="N49" s="128"/>
      <c r="O49" s="165">
        <v>42426</v>
      </c>
      <c r="P49" s="165">
        <v>43890</v>
      </c>
      <c r="Q49" s="165">
        <v>42716</v>
      </c>
      <c r="R49" s="125">
        <v>1588673</v>
      </c>
      <c r="S49" s="166" t="str">
        <f>R49/AA49</f>
        <v>0</v>
      </c>
      <c r="T49" s="173">
        <v>529558</v>
      </c>
      <c r="U49" s="137">
        <v>842151</v>
      </c>
      <c r="V49" s="123"/>
      <c r="W49" s="123"/>
      <c r="X49" s="123"/>
      <c r="Y49" s="174" t="str">
        <f>SUM(R49,T49,U49,V49,W49,X49)</f>
        <v>0</v>
      </c>
      <c r="Z49" s="212">
        <v>3170646</v>
      </c>
      <c r="AA49" s="137">
        <v>6131028</v>
      </c>
      <c r="AB49" s="172" t="s">
        <v>3829</v>
      </c>
      <c r="AC49" s="175"/>
      <c r="AD49" s="119">
        <v>42716</v>
      </c>
    </row>
    <row r="50" spans="1:30" customHeight="1" ht="409.5">
      <c r="A50" s="98" t="s">
        <v>3510</v>
      </c>
      <c r="B50" s="111" t="s">
        <v>3511</v>
      </c>
      <c r="C50" s="112">
        <v>1</v>
      </c>
      <c r="D50" s="113" t="s">
        <v>3830</v>
      </c>
      <c r="E50" s="113" t="s">
        <v>3830</v>
      </c>
      <c r="F50" s="113" t="s">
        <v>3831</v>
      </c>
      <c r="G50" s="113" t="s">
        <v>3832</v>
      </c>
      <c r="H50" s="105" t="s">
        <v>34</v>
      </c>
      <c r="I50" s="111" t="s">
        <v>21</v>
      </c>
      <c r="J50" s="109" t="s">
        <v>3833</v>
      </c>
      <c r="K50" s="111" t="s">
        <v>3834</v>
      </c>
      <c r="L50" s="111" t="s">
        <v>3835</v>
      </c>
      <c r="M50" s="105" t="s">
        <v>3836</v>
      </c>
      <c r="N50" s="105"/>
      <c r="O50" s="114">
        <v>42430</v>
      </c>
      <c r="P50" s="114">
        <v>43616</v>
      </c>
      <c r="Q50" s="114">
        <v>42634</v>
      </c>
      <c r="R50" s="96">
        <v>640291.5</v>
      </c>
      <c r="S50" s="115" t="str">
        <f>R50/AA50</f>
        <v>0</v>
      </c>
      <c r="T50" s="96">
        <v>213430.5</v>
      </c>
      <c r="U50" s="96">
        <v>250000</v>
      </c>
      <c r="V50" s="96"/>
      <c r="W50" s="96"/>
      <c r="X50" s="96"/>
      <c r="Y50" s="96">
        <v>1103722</v>
      </c>
      <c r="Z50" s="216">
        <v>1338539</v>
      </c>
      <c r="AA50" s="96">
        <v>2442261</v>
      </c>
      <c r="AB50" s="98" t="s">
        <v>3837</v>
      </c>
      <c r="AC50" s="111"/>
      <c r="AD50" s="95">
        <v>42570</v>
      </c>
    </row>
    <row r="51" spans="1:30" customHeight="1" ht="409.5">
      <c r="A51" s="98" t="s">
        <v>3510</v>
      </c>
      <c r="B51" s="112" t="s">
        <v>3511</v>
      </c>
      <c r="C51" s="112">
        <v>1</v>
      </c>
      <c r="D51" s="113" t="s">
        <v>3838</v>
      </c>
      <c r="E51" s="122" t="s">
        <v>3839</v>
      </c>
      <c r="F51" s="122" t="s">
        <v>3604</v>
      </c>
      <c r="G51" s="122" t="s">
        <v>3840</v>
      </c>
      <c r="H51" s="105" t="s">
        <v>34</v>
      </c>
      <c r="I51" s="112" t="s">
        <v>21</v>
      </c>
      <c r="J51" s="122" t="s">
        <v>3841</v>
      </c>
      <c r="K51" s="122" t="s">
        <v>3548</v>
      </c>
      <c r="L51" s="111" t="s">
        <v>3756</v>
      </c>
      <c r="M51" s="105" t="s">
        <v>3842</v>
      </c>
      <c r="N51" s="105"/>
      <c r="O51" s="124">
        <v>42430</v>
      </c>
      <c r="P51" s="124">
        <v>43890</v>
      </c>
      <c r="Q51" s="124">
        <v>42570</v>
      </c>
      <c r="R51" s="125">
        <v>763632.75</v>
      </c>
      <c r="S51" s="115" t="str">
        <f>R51/AA51</f>
        <v>0</v>
      </c>
      <c r="T51" s="125">
        <v>254544.25</v>
      </c>
      <c r="U51" s="125">
        <v>436362</v>
      </c>
      <c r="V51" s="111"/>
      <c r="W51" s="111"/>
      <c r="X51" s="111"/>
      <c r="Y51" s="96" t="str">
        <f>X51+U51+R51+T51</f>
        <v>0</v>
      </c>
      <c r="Z51" s="218">
        <v>1454539</v>
      </c>
      <c r="AA51" s="125">
        <v>2909078</v>
      </c>
      <c r="AB51" s="126" t="s">
        <v>3843</v>
      </c>
      <c r="AC51" s="127"/>
      <c r="AD51" s="95">
        <v>42570</v>
      </c>
    </row>
    <row r="52" spans="1:30" customHeight="1" ht="409.5">
      <c r="A52" s="98" t="s">
        <v>3510</v>
      </c>
      <c r="B52" s="98" t="s">
        <v>3511</v>
      </c>
      <c r="C52" s="99">
        <v>1</v>
      </c>
      <c r="D52" s="99" t="s">
        <v>3844</v>
      </c>
      <c r="E52" s="105" t="s">
        <v>3844</v>
      </c>
      <c r="F52" s="98" t="s">
        <v>3845</v>
      </c>
      <c r="G52" s="85" t="s">
        <v>3846</v>
      </c>
      <c r="H52" s="105" t="s">
        <v>34</v>
      </c>
      <c r="I52" s="98" t="s">
        <v>21</v>
      </c>
      <c r="J52" s="85" t="s">
        <v>3847</v>
      </c>
      <c r="K52" s="85" t="s">
        <v>3848</v>
      </c>
      <c r="L52" s="200" t="s">
        <v>3849</v>
      </c>
      <c r="M52" s="105" t="s">
        <v>3850</v>
      </c>
      <c r="N52" s="105"/>
      <c r="O52" s="106">
        <v>42430</v>
      </c>
      <c r="P52" s="106">
        <v>43646</v>
      </c>
      <c r="Q52" s="106">
        <v>42541</v>
      </c>
      <c r="R52" s="96">
        <v>1012552.5</v>
      </c>
      <c r="S52" s="107">
        <v>0.2428</v>
      </c>
      <c r="T52" s="96">
        <v>337517.5</v>
      </c>
      <c r="U52" s="96">
        <v>625670</v>
      </c>
      <c r="V52" s="96"/>
      <c r="W52" s="96"/>
      <c r="X52" s="96">
        <v>190517.5</v>
      </c>
      <c r="Y52" s="96">
        <v>2166257.5</v>
      </c>
      <c r="Z52" s="216">
        <v>2004877.5</v>
      </c>
      <c r="AA52" s="96">
        <v>4171135</v>
      </c>
      <c r="AB52" s="198" t="s">
        <v>3851</v>
      </c>
      <c r="AC52" s="85"/>
      <c r="AD52" s="95">
        <v>42570</v>
      </c>
    </row>
    <row r="53" spans="1:30" customHeight="1" ht="195">
      <c r="A53" s="155" t="s">
        <v>3510</v>
      </c>
      <c r="B53" s="111" t="s">
        <v>3511</v>
      </c>
      <c r="C53" s="111">
        <v>1</v>
      </c>
      <c r="D53" s="113" t="s">
        <v>3852</v>
      </c>
      <c r="E53" s="113" t="s">
        <v>3853</v>
      </c>
      <c r="F53" s="113" t="s">
        <v>42</v>
      </c>
      <c r="G53" s="113" t="s">
        <v>3854</v>
      </c>
      <c r="H53" s="144" t="s">
        <v>34</v>
      </c>
      <c r="I53" s="111" t="s">
        <v>23</v>
      </c>
      <c r="J53" s="168" t="s">
        <v>3855</v>
      </c>
      <c r="K53" s="113" t="s">
        <v>3856</v>
      </c>
      <c r="L53" s="113" t="s">
        <v>3857</v>
      </c>
      <c r="M53" s="168" t="s">
        <v>3858</v>
      </c>
      <c r="N53" s="168"/>
      <c r="O53" s="114">
        <v>42644</v>
      </c>
      <c r="P53" s="114">
        <v>44196</v>
      </c>
      <c r="Q53" s="114">
        <v>42703</v>
      </c>
      <c r="R53" s="170">
        <v>569243</v>
      </c>
      <c r="S53" s="171">
        <v>0.2522</v>
      </c>
      <c r="T53" s="170">
        <v>189747</v>
      </c>
      <c r="U53" s="172">
        <v>0.0841</v>
      </c>
      <c r="V53" s="170"/>
      <c r="W53" s="170"/>
      <c r="X53" s="170">
        <v>941843</v>
      </c>
      <c r="Y53" s="170" t="str">
        <f>R53+T53+X53</f>
        <v>0</v>
      </c>
      <c r="Z53" s="219">
        <v>555927</v>
      </c>
      <c r="AA53" s="170" t="str">
        <f>Y53+Z53</f>
        <v>0</v>
      </c>
      <c r="AB53" s="172" t="s">
        <v>3859</v>
      </c>
      <c r="AC53" s="111"/>
      <c r="AD53" s="124">
        <v>42705</v>
      </c>
    </row>
    <row r="54" spans="1:30" customHeight="1" ht="409.5">
      <c r="A54" s="98" t="s">
        <v>3510</v>
      </c>
      <c r="B54" s="112" t="s">
        <v>3511</v>
      </c>
      <c r="C54" s="112">
        <v>1</v>
      </c>
      <c r="D54" s="117" t="s">
        <v>3860</v>
      </c>
      <c r="E54" s="117" t="s">
        <v>3860</v>
      </c>
      <c r="F54" s="122" t="s">
        <v>3861</v>
      </c>
      <c r="G54" s="122" t="s">
        <v>3862</v>
      </c>
      <c r="H54" s="191" t="s">
        <v>34</v>
      </c>
      <c r="I54" s="112" t="s">
        <v>21</v>
      </c>
      <c r="J54" s="122" t="s">
        <v>3863</v>
      </c>
      <c r="K54" s="122" t="s">
        <v>3864</v>
      </c>
      <c r="L54" s="116" t="s">
        <v>3865</v>
      </c>
      <c r="M54" s="104" t="s">
        <v>3866</v>
      </c>
      <c r="N54" s="104"/>
      <c r="O54" s="119">
        <v>42556</v>
      </c>
      <c r="P54" s="119">
        <v>42551</v>
      </c>
      <c r="Q54" s="119">
        <v>42625</v>
      </c>
      <c r="R54" s="96">
        <v>567853.92</v>
      </c>
      <c r="S54" s="115" t="str">
        <f>R54/AA54</f>
        <v>0</v>
      </c>
      <c r="T54" s="91"/>
      <c r="U54" s="91">
        <v>231521.29</v>
      </c>
      <c r="V54" s="91"/>
      <c r="W54" s="91"/>
      <c r="X54" s="91"/>
      <c r="Y54" s="96" t="str">
        <f>X54+U54+R54</f>
        <v>0</v>
      </c>
      <c r="Z54" s="211">
        <v>839778.82</v>
      </c>
      <c r="AA54" s="96">
        <v>1648154.03</v>
      </c>
      <c r="AB54" s="121" t="s">
        <v>1088</v>
      </c>
      <c r="AC54" s="116"/>
      <c r="AD54" s="95">
        <v>42570</v>
      </c>
    </row>
    <row r="55" spans="1:30" customHeight="1" ht="409.5">
      <c r="A55" s="155" t="s">
        <v>3510</v>
      </c>
      <c r="B55" s="111" t="s">
        <v>3511</v>
      </c>
      <c r="C55" s="111">
        <v>1</v>
      </c>
      <c r="D55" s="113" t="s">
        <v>3867</v>
      </c>
      <c r="E55" s="113" t="s">
        <v>3868</v>
      </c>
      <c r="F55" s="113" t="s">
        <v>3869</v>
      </c>
      <c r="G55" s="113" t="s">
        <v>3870</v>
      </c>
      <c r="H55" s="144" t="s">
        <v>34</v>
      </c>
      <c r="I55" s="111" t="s">
        <v>21</v>
      </c>
      <c r="J55" s="168" t="s">
        <v>3871</v>
      </c>
      <c r="K55" s="111" t="s">
        <v>3548</v>
      </c>
      <c r="L55" s="111" t="s">
        <v>3872</v>
      </c>
      <c r="M55" s="113" t="s">
        <v>3873</v>
      </c>
      <c r="N55" s="113"/>
      <c r="O55" s="114">
        <v>42614</v>
      </c>
      <c r="P55" s="114">
        <v>44075</v>
      </c>
      <c r="Q55" s="114">
        <v>42692</v>
      </c>
      <c r="R55" s="125">
        <v>939431</v>
      </c>
      <c r="S55" s="169">
        <v>0.3392</v>
      </c>
      <c r="T55" s="125"/>
      <c r="U55" s="125">
        <v>360750</v>
      </c>
      <c r="V55" s="125"/>
      <c r="W55" s="125"/>
      <c r="X55" s="125">
        <v>495175</v>
      </c>
      <c r="Y55" s="125" t="str">
        <f>R55+U55+X55</f>
        <v>0</v>
      </c>
      <c r="Z55" s="218">
        <v>973963</v>
      </c>
      <c r="AA55" s="125" t="str">
        <f>Y55+Z55</f>
        <v>0</v>
      </c>
      <c r="AB55" s="155" t="s">
        <v>1117</v>
      </c>
      <c r="AC55" s="111"/>
      <c r="AD55" s="124">
        <v>42695</v>
      </c>
    </row>
    <row r="56" spans="1:30" customHeight="1" ht="61.5">
      <c r="A56" s="98" t="s">
        <v>3510</v>
      </c>
      <c r="B56" s="122" t="s">
        <v>3511</v>
      </c>
      <c r="C56" s="122">
        <v>1</v>
      </c>
      <c r="D56" s="128" t="s">
        <v>3874</v>
      </c>
      <c r="E56" s="128" t="s">
        <v>3874</v>
      </c>
      <c r="F56" s="122" t="s">
        <v>3875</v>
      </c>
      <c r="G56" s="122" t="s">
        <v>3876</v>
      </c>
      <c r="H56" s="105" t="s">
        <v>34</v>
      </c>
      <c r="I56" s="112" t="s">
        <v>21</v>
      </c>
      <c r="J56" s="122" t="s">
        <v>3877</v>
      </c>
      <c r="K56" s="122" t="s">
        <v>3548</v>
      </c>
      <c r="L56" s="129" t="s">
        <v>3878</v>
      </c>
      <c r="M56" s="102" t="s">
        <v>3879</v>
      </c>
      <c r="N56" s="102"/>
      <c r="O56" s="119">
        <v>42429</v>
      </c>
      <c r="P56" s="119" t="s">
        <v>3880</v>
      </c>
      <c r="Q56" s="119">
        <v>42612</v>
      </c>
      <c r="R56" s="96">
        <v>965635</v>
      </c>
      <c r="S56" s="115" t="str">
        <f>R56/AA56</f>
        <v>0</v>
      </c>
      <c r="T56" s="130"/>
      <c r="U56" s="91">
        <v>413844</v>
      </c>
      <c r="V56" s="130"/>
      <c r="W56" s="130"/>
      <c r="X56" s="130"/>
      <c r="Y56" s="96" t="str">
        <f>X56+U56+R56</f>
        <v>0</v>
      </c>
      <c r="Z56" s="211">
        <v>1379479</v>
      </c>
      <c r="AA56" s="96">
        <v>2758958</v>
      </c>
      <c r="AB56" s="121" t="s">
        <v>3881</v>
      </c>
      <c r="AC56" s="123"/>
      <c r="AD56" s="95">
        <v>42570</v>
      </c>
    </row>
    <row r="57" spans="1:30" customHeight="1" ht="99.75">
      <c r="A57" s="98" t="s">
        <v>3510</v>
      </c>
      <c r="B57" s="112" t="s">
        <v>3511</v>
      </c>
      <c r="C57" s="112">
        <v>1</v>
      </c>
      <c r="D57" s="117" t="s">
        <v>3882</v>
      </c>
      <c r="E57" s="117" t="s">
        <v>3882</v>
      </c>
      <c r="F57" s="122" t="s">
        <v>3883</v>
      </c>
      <c r="G57" s="122" t="s">
        <v>3884</v>
      </c>
      <c r="H57" s="116" t="s">
        <v>34</v>
      </c>
      <c r="I57" s="112" t="s">
        <v>21</v>
      </c>
      <c r="J57" s="122" t="s">
        <v>3885</v>
      </c>
      <c r="K57" s="131" t="s">
        <v>3548</v>
      </c>
      <c r="L57" s="132" t="s">
        <v>3886</v>
      </c>
      <c r="M57" s="87" t="s">
        <v>3887</v>
      </c>
      <c r="N57" s="87"/>
      <c r="O57" s="119">
        <v>42614</v>
      </c>
      <c r="P57" s="119">
        <v>43921</v>
      </c>
      <c r="Q57" s="119">
        <v>42614</v>
      </c>
      <c r="R57" s="96">
        <v>284652</v>
      </c>
      <c r="S57" s="120" t="str">
        <f>R57/AA57</f>
        <v>0</v>
      </c>
      <c r="T57" s="96">
        <v>853955</v>
      </c>
      <c r="U57" s="96">
        <v>487975</v>
      </c>
      <c r="V57" s="91"/>
      <c r="W57" s="91"/>
      <c r="X57" s="91"/>
      <c r="Y57" s="96" t="str">
        <f>X57+U57+R57+T57</f>
        <v>0</v>
      </c>
      <c r="Z57" s="211">
        <v>1626583</v>
      </c>
      <c r="AA57" s="96">
        <v>3253165</v>
      </c>
      <c r="AB57" s="121" t="s">
        <v>3888</v>
      </c>
      <c r="AC57" s="123"/>
      <c r="AD57" s="95">
        <v>42570</v>
      </c>
    </row>
    <row r="58" spans="1:30" customHeight="1" ht="108.75">
      <c r="A58" s="98" t="s">
        <v>3510</v>
      </c>
      <c r="B58" s="112" t="s">
        <v>3511</v>
      </c>
      <c r="C58" s="112">
        <v>1</v>
      </c>
      <c r="D58" s="117" t="s">
        <v>3889</v>
      </c>
      <c r="E58" s="122" t="s">
        <v>3890</v>
      </c>
      <c r="F58" s="122" t="s">
        <v>3604</v>
      </c>
      <c r="G58" s="117" t="s">
        <v>3891</v>
      </c>
      <c r="H58" s="105" t="s">
        <v>34</v>
      </c>
      <c r="I58" s="112" t="s">
        <v>21</v>
      </c>
      <c r="J58" s="122" t="s">
        <v>3841</v>
      </c>
      <c r="K58" s="122" t="s">
        <v>3548</v>
      </c>
      <c r="L58" s="132" t="s">
        <v>3756</v>
      </c>
      <c r="M58" s="87" t="s">
        <v>3892</v>
      </c>
      <c r="N58" s="87"/>
      <c r="O58" s="119">
        <v>42429</v>
      </c>
      <c r="P58" s="119">
        <v>43830</v>
      </c>
      <c r="Q58" s="119">
        <v>42636</v>
      </c>
      <c r="R58" s="96">
        <v>853082</v>
      </c>
      <c r="S58" s="115" t="str">
        <f>R58/AA58</f>
        <v>0</v>
      </c>
      <c r="T58" s="96">
        <v>853082</v>
      </c>
      <c r="U58" s="96">
        <v>731214</v>
      </c>
      <c r="V58" s="123"/>
      <c r="W58" s="123"/>
      <c r="X58" s="123"/>
      <c r="Y58" s="96" t="str">
        <f>X58+U58+R58+T58</f>
        <v>0</v>
      </c>
      <c r="Z58" s="216">
        <v>2437383</v>
      </c>
      <c r="AA58" s="96">
        <v>4874761</v>
      </c>
      <c r="AB58" s="121" t="s">
        <v>3893</v>
      </c>
      <c r="AC58" s="123"/>
      <c r="AD58" s="95">
        <v>42570</v>
      </c>
    </row>
    <row r="59" spans="1:30" customHeight="1" ht="62.25">
      <c r="A59" s="87" t="s">
        <v>3510</v>
      </c>
      <c r="B59" s="86" t="s">
        <v>3726</v>
      </c>
      <c r="C59" s="86">
        <v>1</v>
      </c>
      <c r="D59" s="86" t="s">
        <v>3894</v>
      </c>
      <c r="E59" s="86" t="s">
        <v>3894</v>
      </c>
      <c r="F59" s="86" t="s">
        <v>3895</v>
      </c>
      <c r="G59" s="87" t="s">
        <v>3896</v>
      </c>
      <c r="H59" s="87" t="s">
        <v>34</v>
      </c>
      <c r="I59" s="230" t="s">
        <v>21</v>
      </c>
      <c r="J59" s="89" t="s">
        <v>3897</v>
      </c>
      <c r="K59" s="89" t="s">
        <v>3710</v>
      </c>
      <c r="L59" s="86" t="s">
        <v>3898</v>
      </c>
      <c r="M59" s="231" t="s">
        <v>3899</v>
      </c>
      <c r="N59" s="231"/>
      <c r="O59" s="90">
        <v>42799</v>
      </c>
      <c r="P59" s="90">
        <v>43891</v>
      </c>
      <c r="Q59" s="90">
        <v>42978</v>
      </c>
      <c r="R59" s="232">
        <v>1274490</v>
      </c>
      <c r="S59" s="233">
        <v>0.35</v>
      </c>
      <c r="T59" s="234"/>
      <c r="U59" s="234">
        <v>546210</v>
      </c>
      <c r="V59" s="234"/>
      <c r="W59" s="234"/>
      <c r="X59" s="234">
        <v>677360</v>
      </c>
      <c r="Y59" s="234">
        <v>2498060</v>
      </c>
      <c r="Z59" s="235">
        <v>1143340</v>
      </c>
      <c r="AA59" s="232">
        <v>3641400</v>
      </c>
      <c r="AB59" s="87" t="s">
        <v>2091</v>
      </c>
      <c r="AC59" s="94"/>
      <c r="AD59" s="236">
        <v>43010</v>
      </c>
    </row>
    <row r="60" spans="1:30" s="121" customFormat="1">
      <c r="A60" s="98" t="s">
        <v>3510</v>
      </c>
      <c r="B60" s="201" t="s">
        <v>3726</v>
      </c>
      <c r="C60" s="201" t="s">
        <v>40</v>
      </c>
      <c r="D60" s="202" t="s">
        <v>3900</v>
      </c>
      <c r="E60" s="127"/>
      <c r="F60" s="203" t="s">
        <v>3901</v>
      </c>
      <c r="G60" s="201" t="s">
        <v>3902</v>
      </c>
      <c r="H60" s="127" t="s">
        <v>34</v>
      </c>
      <c r="I60" s="127" t="s">
        <v>23</v>
      </c>
      <c r="J60" s="127" t="s">
        <v>3903</v>
      </c>
      <c r="K60" s="127" t="s">
        <v>3904</v>
      </c>
      <c r="L60" s="127" t="s">
        <v>3905</v>
      </c>
      <c r="M60" s="127" t="s">
        <v>3906</v>
      </c>
      <c r="N60" s="127"/>
      <c r="O60" s="204">
        <v>42736</v>
      </c>
      <c r="P60" s="204">
        <v>44196</v>
      </c>
      <c r="Q60" s="204">
        <v>42835</v>
      </c>
      <c r="R60" s="205">
        <v>398887.72</v>
      </c>
      <c r="S60" s="206" t="str">
        <f>R60/AA60</f>
        <v>0</v>
      </c>
      <c r="T60" s="207"/>
      <c r="U60" s="207">
        <v>164417</v>
      </c>
      <c r="V60" s="207"/>
      <c r="W60" s="207"/>
      <c r="X60" s="207"/>
      <c r="Y60" s="207" t="str">
        <f>R60+T60+U60+V60+W60</f>
        <v>0</v>
      </c>
      <c r="Z60" s="220">
        <v>576374.48</v>
      </c>
      <c r="AA60" s="207" t="str">
        <f>Y60+Z60</f>
        <v>0</v>
      </c>
      <c r="AB60" s="202" t="s">
        <v>3907</v>
      </c>
      <c r="AC60" s="127"/>
      <c r="AD60" s="127"/>
    </row>
    <row r="61" spans="1:30" s="121" customFormat="1">
      <c r="A61" s="98" t="s">
        <v>3510</v>
      </c>
      <c r="B61" s="201" t="s">
        <v>3511</v>
      </c>
      <c r="C61" s="203" t="s">
        <v>40</v>
      </c>
      <c r="D61" s="202" t="s">
        <v>3908</v>
      </c>
      <c r="E61" s="127" t="s">
        <v>3909</v>
      </c>
      <c r="F61" s="203" t="s">
        <v>3910</v>
      </c>
      <c r="G61" s="127" t="s">
        <v>3911</v>
      </c>
      <c r="H61" s="127" t="s">
        <v>34</v>
      </c>
      <c r="I61" s="127" t="s">
        <v>21</v>
      </c>
      <c r="J61" s="127" t="s">
        <v>3912</v>
      </c>
      <c r="K61" s="127" t="s">
        <v>3600</v>
      </c>
      <c r="L61" s="208" t="s">
        <v>3913</v>
      </c>
      <c r="M61" s="127" t="s">
        <v>3914</v>
      </c>
      <c r="N61" s="127"/>
      <c r="O61" s="204">
        <v>43101</v>
      </c>
      <c r="P61" s="204">
        <v>44681</v>
      </c>
      <c r="Q61" s="204">
        <v>43013</v>
      </c>
      <c r="R61" s="205">
        <v>1747496.55</v>
      </c>
      <c r="S61" s="206" t="str">
        <f>R61/AA61</f>
        <v>0</v>
      </c>
      <c r="T61" s="209">
        <v>582500.51</v>
      </c>
      <c r="U61" s="209">
        <v>998570.17</v>
      </c>
      <c r="V61" s="207"/>
      <c r="W61" s="207"/>
      <c r="X61" s="207"/>
      <c r="Y61" s="207" t="str">
        <f>R61+T61+U61+V61+W61</f>
        <v>0</v>
      </c>
      <c r="Z61" s="220">
        <v>3741059.74</v>
      </c>
      <c r="AA61" s="207" t="str">
        <f>Y61+Z61</f>
        <v>0</v>
      </c>
      <c r="AB61" s="202" t="s">
        <v>3915</v>
      </c>
      <c r="AC61" s="127"/>
      <c r="AD61" s="127"/>
    </row>
    <row r="62" spans="1:30" customHeight="1" ht="198.75">
      <c r="A62" s="87" t="s">
        <v>3510</v>
      </c>
      <c r="B62" s="86" t="s">
        <v>3726</v>
      </c>
      <c r="C62" s="86">
        <v>1</v>
      </c>
      <c r="D62" s="86" t="s">
        <v>3916</v>
      </c>
      <c r="E62" s="86" t="s">
        <v>3917</v>
      </c>
      <c r="F62" s="86" t="s">
        <v>3918</v>
      </c>
      <c r="G62" s="87" t="s">
        <v>3919</v>
      </c>
      <c r="H62" s="87" t="s">
        <v>34</v>
      </c>
      <c r="I62" s="230" t="s">
        <v>21</v>
      </c>
      <c r="J62" s="89" t="s">
        <v>818</v>
      </c>
      <c r="K62" s="89" t="s">
        <v>3548</v>
      </c>
      <c r="L62" s="86" t="s">
        <v>3920</v>
      </c>
      <c r="M62" s="237" t="s">
        <v>3921</v>
      </c>
      <c r="N62" s="237"/>
      <c r="O62" s="90">
        <v>42979</v>
      </c>
      <c r="P62" s="90">
        <v>43709</v>
      </c>
      <c r="Q62" s="90">
        <v>42942</v>
      </c>
      <c r="R62" s="238">
        <v>137506.25</v>
      </c>
      <c r="S62" s="206" t="str">
        <f>R62/AA62</f>
        <v>0</v>
      </c>
      <c r="T62" s="239"/>
      <c r="U62" s="239">
        <v>58931.25</v>
      </c>
      <c r="V62" s="239"/>
      <c r="W62" s="239"/>
      <c r="X62" s="239"/>
      <c r="Y62" s="207" t="str">
        <f>R62+T62+U62+V62+W62</f>
        <v>0</v>
      </c>
      <c r="Z62" s="240">
        <v>196437.5</v>
      </c>
      <c r="AA62" s="207" t="str">
        <f>Y62+Z62</f>
        <v>0</v>
      </c>
      <c r="AB62" s="87" t="s">
        <v>2010</v>
      </c>
      <c r="AC62" s="94"/>
      <c r="AD62" s="236">
        <v>43059</v>
      </c>
    </row>
    <row r="63" spans="1:30" customHeight="1" ht="142.5" s="121" customFormat="1">
      <c r="A63" s="105" t="s">
        <v>3510</v>
      </c>
      <c r="B63" s="201" t="s">
        <v>3511</v>
      </c>
      <c r="C63" s="203" t="s">
        <v>40</v>
      </c>
      <c r="D63" s="223" t="s">
        <v>3922</v>
      </c>
      <c r="E63" s="223" t="s">
        <v>3923</v>
      </c>
      <c r="F63" s="223" t="s">
        <v>3924</v>
      </c>
      <c r="G63" s="223" t="s">
        <v>3925</v>
      </c>
      <c r="H63" s="105" t="s">
        <v>34</v>
      </c>
      <c r="I63" s="223" t="s">
        <v>21</v>
      </c>
      <c r="J63" s="223" t="s">
        <v>3926</v>
      </c>
      <c r="K63" s="223" t="s">
        <v>3927</v>
      </c>
      <c r="L63" s="208" t="s">
        <v>3928</v>
      </c>
      <c r="M63" s="223" t="s">
        <v>3929</v>
      </c>
      <c r="N63" s="223"/>
      <c r="O63" s="204">
        <v>42522</v>
      </c>
      <c r="P63" s="204">
        <v>43281</v>
      </c>
      <c r="Q63" s="204">
        <v>42863</v>
      </c>
      <c r="R63" s="224">
        <v>178893</v>
      </c>
      <c r="S63" s="206" t="str">
        <f>R63/AA63</f>
        <v>0</v>
      </c>
      <c r="T63" s="223">
        <v>0</v>
      </c>
      <c r="U63" s="224">
        <v>260884</v>
      </c>
      <c r="V63" s="127"/>
      <c r="W63" s="127"/>
      <c r="X63" s="127"/>
      <c r="Y63" s="207" t="str">
        <f>R63+T63+U63+V63+W63</f>
        <v>0</v>
      </c>
      <c r="Z63" s="221">
        <v>1299468</v>
      </c>
      <c r="AA63" s="207" t="str">
        <f>Y63+Z63</f>
        <v>0</v>
      </c>
      <c r="AB63" s="203" t="s">
        <v>1080</v>
      </c>
      <c r="AC63" s="127"/>
      <c r="AD63" s="127"/>
    </row>
    <row r="64" spans="1:30" customHeight="1" ht="205.5" s="121" customFormat="1">
      <c r="A64" s="98" t="s">
        <v>3510</v>
      </c>
      <c r="B64" s="201" t="s">
        <v>3726</v>
      </c>
      <c r="C64" s="201" t="s">
        <v>40</v>
      </c>
      <c r="D64" s="223" t="s">
        <v>3930</v>
      </c>
      <c r="E64" s="223" t="s">
        <v>3931</v>
      </c>
      <c r="F64" s="223" t="s">
        <v>3604</v>
      </c>
      <c r="G64" s="223" t="s">
        <v>3932</v>
      </c>
      <c r="H64" s="105" t="s">
        <v>34</v>
      </c>
      <c r="I64" s="223" t="s">
        <v>21</v>
      </c>
      <c r="J64" s="223" t="s">
        <v>3841</v>
      </c>
      <c r="K64" s="223" t="s">
        <v>3548</v>
      </c>
      <c r="L64" s="208" t="s">
        <v>3933</v>
      </c>
      <c r="M64" s="241" t="s">
        <v>3934</v>
      </c>
      <c r="N64" s="241"/>
      <c r="O64" s="204">
        <v>42795</v>
      </c>
      <c r="P64" s="204">
        <v>44255</v>
      </c>
      <c r="Q64" s="204">
        <v>42930</v>
      </c>
      <c r="R64" s="224">
        <v>2499998</v>
      </c>
      <c r="S64" s="206" t="str">
        <f>R64/AA64</f>
        <v>0</v>
      </c>
      <c r="T64" s="223">
        <v>0</v>
      </c>
      <c r="U64" s="224">
        <v>1071428</v>
      </c>
      <c r="V64" s="127"/>
      <c r="W64" s="127"/>
      <c r="X64" s="127"/>
      <c r="Y64" s="207" t="str">
        <f>R64+T64+U64+V64+W64</f>
        <v>0</v>
      </c>
      <c r="Z64" s="221">
        <v>3571427</v>
      </c>
      <c r="AA64" s="207" t="str">
        <f>Y64+Z64</f>
        <v>0</v>
      </c>
      <c r="AB64" s="203" t="s">
        <v>1969</v>
      </c>
      <c r="AC64" s="127" t="s">
        <v>3935</v>
      </c>
      <c r="AD64" s="127"/>
    </row>
    <row r="65" spans="1:30" customHeight="1" ht="60" s="121" customFormat="1">
      <c r="A65" s="98" t="s">
        <v>3510</v>
      </c>
      <c r="B65" s="201" t="s">
        <v>3726</v>
      </c>
      <c r="C65" s="201" t="s">
        <v>40</v>
      </c>
      <c r="D65" s="223" t="s">
        <v>3936</v>
      </c>
      <c r="E65" s="223" t="s">
        <v>3937</v>
      </c>
      <c r="F65" s="223" t="s">
        <v>3938</v>
      </c>
      <c r="G65" s="223" t="s">
        <v>3939</v>
      </c>
      <c r="H65" s="105" t="s">
        <v>34</v>
      </c>
      <c r="I65" s="223" t="s">
        <v>3940</v>
      </c>
      <c r="J65" s="223" t="s">
        <v>3941</v>
      </c>
      <c r="K65" s="223" t="s">
        <v>3942</v>
      </c>
      <c r="L65" s="208" t="s">
        <v>3943</v>
      </c>
      <c r="M65" s="127" t="s">
        <v>3944</v>
      </c>
      <c r="N65" s="127"/>
      <c r="O65" s="204">
        <v>42796</v>
      </c>
      <c r="P65" s="204">
        <v>44256</v>
      </c>
      <c r="Q65" s="204">
        <v>42956</v>
      </c>
      <c r="R65" s="224">
        <v>1132902.5</v>
      </c>
      <c r="S65" s="206" t="str">
        <f>R65/AA65</f>
        <v>0</v>
      </c>
      <c r="T65" s="223">
        <v>0</v>
      </c>
      <c r="U65" s="224">
        <v>598141.5</v>
      </c>
      <c r="V65" s="127"/>
      <c r="W65" s="127"/>
      <c r="X65" s="127"/>
      <c r="Y65" s="207" t="str">
        <f>R65+T65+U65+V65+W65</f>
        <v>0</v>
      </c>
      <c r="Z65" s="221">
        <v>2256566</v>
      </c>
      <c r="AA65" s="207" t="str">
        <f>Y65+Z65</f>
        <v>0</v>
      </c>
      <c r="AB65" s="203" t="s">
        <v>3945</v>
      </c>
      <c r="AC65" s="127"/>
      <c r="AD65" s="127"/>
    </row>
    <row r="66" spans="1:30" customHeight="1" ht="60" s="121" customFormat="1">
      <c r="A66" s="105" t="s">
        <v>3510</v>
      </c>
      <c r="B66" s="201" t="s">
        <v>3726</v>
      </c>
      <c r="C66" s="201" t="s">
        <v>40</v>
      </c>
      <c r="D66" s="223" t="s">
        <v>3946</v>
      </c>
      <c r="E66" s="223" t="s">
        <v>3946</v>
      </c>
      <c r="F66" s="223" t="s">
        <v>3947</v>
      </c>
      <c r="G66" s="223"/>
      <c r="H66" s="105" t="s">
        <v>34</v>
      </c>
      <c r="I66" s="223" t="s">
        <v>22</v>
      </c>
      <c r="J66" s="223" t="s">
        <v>3948</v>
      </c>
      <c r="K66" s="223" t="s">
        <v>3543</v>
      </c>
      <c r="L66" s="208" t="s">
        <v>3949</v>
      </c>
      <c r="M66" s="127" t="s">
        <v>3950</v>
      </c>
      <c r="N66" s="127"/>
      <c r="O66" s="204">
        <v>42828</v>
      </c>
      <c r="P66" s="204">
        <v>44135</v>
      </c>
      <c r="Q66" s="204">
        <v>42956</v>
      </c>
      <c r="R66" s="224">
        <v>180000</v>
      </c>
      <c r="S66" s="206" t="str">
        <f>R66/AA66</f>
        <v>0</v>
      </c>
      <c r="T66" s="223">
        <v>0</v>
      </c>
      <c r="U66" s="223">
        <v>0</v>
      </c>
      <c r="V66" s="127"/>
      <c r="W66" s="127"/>
      <c r="X66" s="127"/>
      <c r="Y66" s="207" t="str">
        <f>R66+T66+U66+V66+W66</f>
        <v>0</v>
      </c>
      <c r="Z66" s="221">
        <v>569351</v>
      </c>
      <c r="AA66" s="207" t="str">
        <f>Y66+Z66</f>
        <v>0</v>
      </c>
      <c r="AB66" s="203" t="s">
        <v>2017</v>
      </c>
      <c r="AC66" s="127"/>
      <c r="AD66" s="127"/>
    </row>
    <row r="67" spans="1:30" customHeight="1" ht="150" s="121" customFormat="1">
      <c r="A67" s="105" t="s">
        <v>3510</v>
      </c>
      <c r="B67" s="201" t="s">
        <v>3511</v>
      </c>
      <c r="C67" s="203" t="s">
        <v>40</v>
      </c>
      <c r="D67" s="223" t="s">
        <v>3951</v>
      </c>
      <c r="E67" s="223" t="s">
        <v>3951</v>
      </c>
      <c r="F67" s="223" t="s">
        <v>3952</v>
      </c>
      <c r="G67" s="223" t="s">
        <v>3953</v>
      </c>
      <c r="H67" s="105" t="s">
        <v>34</v>
      </c>
      <c r="I67" s="223" t="s">
        <v>22</v>
      </c>
      <c r="J67" s="223" t="s">
        <v>3954</v>
      </c>
      <c r="K67" s="223" t="s">
        <v>3646</v>
      </c>
      <c r="L67" s="208" t="s">
        <v>3955</v>
      </c>
      <c r="M67" s="127" t="s">
        <v>3956</v>
      </c>
      <c r="N67" s="127"/>
      <c r="O67" s="204">
        <v>42796</v>
      </c>
      <c r="P67" s="204">
        <v>44256</v>
      </c>
      <c r="Q67" s="204">
        <v>42975</v>
      </c>
      <c r="R67" s="224">
        <v>1474360.9</v>
      </c>
      <c r="S67" s="206" t="str">
        <f>R67/AA67</f>
        <v>0</v>
      </c>
      <c r="T67" s="223">
        <v>0</v>
      </c>
      <c r="U67" s="223"/>
      <c r="V67" s="127">
        <v>210622.99</v>
      </c>
      <c r="W67" s="127"/>
      <c r="X67" s="127"/>
      <c r="Y67" s="207" t="str">
        <f>R67+T67+U67+V67+W67</f>
        <v>0</v>
      </c>
      <c r="Z67" s="221">
        <v>2527475.82</v>
      </c>
      <c r="AA67" s="207" t="str">
        <f>Y67+Z67</f>
        <v>0</v>
      </c>
      <c r="AB67" s="203" t="s">
        <v>2055</v>
      </c>
      <c r="AC67" s="127"/>
      <c r="AD67" s="127"/>
    </row>
    <row r="68" spans="1:30" customHeight="1" ht="90" s="121" customFormat="1">
      <c r="A68" s="98" t="s">
        <v>3510</v>
      </c>
      <c r="B68" s="201" t="s">
        <v>3726</v>
      </c>
      <c r="C68" s="201" t="s">
        <v>40</v>
      </c>
      <c r="D68" s="223" t="s">
        <v>3957</v>
      </c>
      <c r="E68" s="127" t="s">
        <v>3958</v>
      </c>
      <c r="F68" s="223" t="s">
        <v>3959</v>
      </c>
      <c r="G68" s="223" t="s">
        <v>3960</v>
      </c>
      <c r="H68" s="105" t="s">
        <v>34</v>
      </c>
      <c r="I68" s="223" t="s">
        <v>21</v>
      </c>
      <c r="J68" s="223" t="s">
        <v>3961</v>
      </c>
      <c r="K68" s="223" t="s">
        <v>3600</v>
      </c>
      <c r="L68" s="208" t="s">
        <v>3962</v>
      </c>
      <c r="M68" s="127" t="s">
        <v>3963</v>
      </c>
      <c r="N68" s="127"/>
      <c r="O68" s="204">
        <v>42887</v>
      </c>
      <c r="P68" s="204">
        <v>43982</v>
      </c>
      <c r="Q68" s="204">
        <v>42975</v>
      </c>
      <c r="R68" s="224">
        <v>793319</v>
      </c>
      <c r="S68" s="206" t="str">
        <f>R68/AA68</f>
        <v>0</v>
      </c>
      <c r="T68" s="223">
        <v>0</v>
      </c>
      <c r="U68" s="224">
        <v>339994</v>
      </c>
      <c r="V68" s="127"/>
      <c r="W68" s="127"/>
      <c r="X68" s="127"/>
      <c r="Y68" s="207" t="str">
        <f>R68+T68+U68+V68+W68</f>
        <v>0</v>
      </c>
      <c r="Z68" s="221">
        <v>1133313</v>
      </c>
      <c r="AA68" s="207" t="str">
        <f>Y68+Z68</f>
        <v>0</v>
      </c>
      <c r="AB68" s="203" t="s">
        <v>3964</v>
      </c>
      <c r="AC68" s="127"/>
      <c r="AD68" s="127"/>
    </row>
    <row r="69" spans="1:30" customHeight="1" ht="105" s="121" customFormat="1">
      <c r="A69" s="98" t="s">
        <v>3510</v>
      </c>
      <c r="B69" s="201" t="s">
        <v>3511</v>
      </c>
      <c r="C69" s="203" t="s">
        <v>40</v>
      </c>
      <c r="D69" s="223" t="s">
        <v>3965</v>
      </c>
      <c r="E69" s="127" t="s">
        <v>3966</v>
      </c>
      <c r="F69" s="223" t="s">
        <v>3967</v>
      </c>
      <c r="G69" s="223" t="s">
        <v>3968</v>
      </c>
      <c r="H69" s="105" t="s">
        <v>34</v>
      </c>
      <c r="I69" s="223" t="s">
        <v>22</v>
      </c>
      <c r="J69" s="223" t="s">
        <v>3969</v>
      </c>
      <c r="K69" s="223" t="s">
        <v>3970</v>
      </c>
      <c r="L69" s="208" t="s">
        <v>3971</v>
      </c>
      <c r="M69" s="127" t="s">
        <v>3972</v>
      </c>
      <c r="N69" s="127"/>
      <c r="O69" s="204">
        <v>42772</v>
      </c>
      <c r="P69" s="204">
        <v>43861</v>
      </c>
      <c r="Q69" s="204">
        <v>42978</v>
      </c>
      <c r="R69" s="224">
        <v>1038456</v>
      </c>
      <c r="S69" s="206" t="str">
        <f>R69/AA69</f>
        <v>0</v>
      </c>
      <c r="T69" s="224">
        <v>346152</v>
      </c>
      <c r="U69" s="223">
        <v>0</v>
      </c>
      <c r="V69" s="127"/>
      <c r="W69" s="127"/>
      <c r="X69" s="127"/>
      <c r="Y69" s="207" t="str">
        <f>R69+T69+U69+V69+W69</f>
        <v>0</v>
      </c>
      <c r="Z69" s="221">
        <v>2571983</v>
      </c>
      <c r="AA69" s="207" t="str">
        <f>Y69+Z69</f>
        <v>0</v>
      </c>
      <c r="AB69" s="203" t="s">
        <v>3973</v>
      </c>
      <c r="AC69" s="127"/>
      <c r="AD69" s="127"/>
    </row>
    <row r="70" spans="1:30" customHeight="1" ht="75" s="121" customFormat="1">
      <c r="A70" s="105" t="s">
        <v>3510</v>
      </c>
      <c r="B70" s="201" t="s">
        <v>3726</v>
      </c>
      <c r="C70" s="201" t="s">
        <v>40</v>
      </c>
      <c r="D70" s="223" t="s">
        <v>3974</v>
      </c>
      <c r="E70" s="127"/>
      <c r="F70" s="223" t="s">
        <v>3975</v>
      </c>
      <c r="G70" s="223" t="s">
        <v>3976</v>
      </c>
      <c r="H70" s="105" t="s">
        <v>34</v>
      </c>
      <c r="I70" s="223" t="s">
        <v>21</v>
      </c>
      <c r="J70" s="223" t="s">
        <v>3977</v>
      </c>
      <c r="K70" s="223" t="s">
        <v>3848</v>
      </c>
      <c r="L70" s="208" t="s">
        <v>3978</v>
      </c>
      <c r="M70" s="127" t="s">
        <v>3979</v>
      </c>
      <c r="N70" s="127"/>
      <c r="O70" s="204">
        <v>42856</v>
      </c>
      <c r="P70" s="204">
        <v>43951</v>
      </c>
      <c r="Q70" s="204">
        <v>42978</v>
      </c>
      <c r="R70" s="224">
        <v>109677.96</v>
      </c>
      <c r="S70" s="206" t="str">
        <f>R70/AA70</f>
        <v>0</v>
      </c>
      <c r="T70" s="223">
        <v>0</v>
      </c>
      <c r="U70" s="224">
        <v>47004.84</v>
      </c>
      <c r="V70" s="127"/>
      <c r="W70" s="127"/>
      <c r="X70" s="127"/>
      <c r="Y70" s="207" t="str">
        <f>R70+T70+U70+V70+W70</f>
        <v>0</v>
      </c>
      <c r="Z70" s="221" t="str">
        <f>104100+21500+31082.8</f>
        <v>0</v>
      </c>
      <c r="AA70" s="207" t="str">
        <f>Y70+Z70</f>
        <v>0</v>
      </c>
      <c r="AB70" s="203" t="s">
        <v>3980</v>
      </c>
      <c r="AC70" s="127"/>
      <c r="AD70" s="127"/>
    </row>
    <row r="71" spans="1:30" customHeight="1" ht="90" s="121" customFormat="1">
      <c r="A71" s="105" t="s">
        <v>3510</v>
      </c>
      <c r="B71" s="201" t="s">
        <v>3726</v>
      </c>
      <c r="C71" s="201" t="s">
        <v>40</v>
      </c>
      <c r="D71" s="223" t="s">
        <v>3981</v>
      </c>
      <c r="E71" s="223" t="s">
        <v>3981</v>
      </c>
      <c r="F71" s="223" t="s">
        <v>3982</v>
      </c>
      <c r="G71" s="223" t="s">
        <v>3983</v>
      </c>
      <c r="H71" s="105" t="s">
        <v>34</v>
      </c>
      <c r="I71" s="223" t="s">
        <v>21</v>
      </c>
      <c r="J71" s="223" t="s">
        <v>3984</v>
      </c>
      <c r="K71" s="223" t="s">
        <v>3985</v>
      </c>
      <c r="L71" s="208" t="s">
        <v>3986</v>
      </c>
      <c r="M71" s="127" t="s">
        <v>3987</v>
      </c>
      <c r="N71" s="127"/>
      <c r="O71" s="204">
        <v>42796</v>
      </c>
      <c r="P71" s="204">
        <v>43524</v>
      </c>
      <c r="Q71" s="204">
        <v>42978</v>
      </c>
      <c r="R71" s="224">
        <v>317266</v>
      </c>
      <c r="S71" s="206" t="str">
        <f>R71/AA71</f>
        <v>0</v>
      </c>
      <c r="T71" s="223">
        <v>0</v>
      </c>
      <c r="U71" s="224">
        <v>90647</v>
      </c>
      <c r="V71" s="127"/>
      <c r="W71" s="127"/>
      <c r="X71" s="127"/>
      <c r="Y71" s="207" t="str">
        <f>R71+T71+U71+V71+W71</f>
        <v>0</v>
      </c>
      <c r="Z71" s="221">
        <v>498560</v>
      </c>
      <c r="AA71" s="207" t="str">
        <f>Y71+Z71</f>
        <v>0</v>
      </c>
      <c r="AB71" s="203" t="s">
        <v>3988</v>
      </c>
      <c r="AC71" s="127"/>
      <c r="AD71" s="127"/>
    </row>
    <row r="72" spans="1:30" customHeight="1" ht="105" s="121" customFormat="1">
      <c r="A72" s="98" t="s">
        <v>3510</v>
      </c>
      <c r="B72" s="201" t="s">
        <v>3511</v>
      </c>
      <c r="C72" s="203" t="s">
        <v>40</v>
      </c>
      <c r="D72" s="223" t="s">
        <v>3989</v>
      </c>
      <c r="E72" s="223" t="s">
        <v>3990</v>
      </c>
      <c r="F72" s="223" t="s">
        <v>3991</v>
      </c>
      <c r="G72" s="223" t="s">
        <v>3992</v>
      </c>
      <c r="H72" s="105" t="s">
        <v>34</v>
      </c>
      <c r="I72" s="223" t="s">
        <v>3993</v>
      </c>
      <c r="J72" s="223" t="s">
        <v>3994</v>
      </c>
      <c r="K72" s="225" t="s">
        <v>3783</v>
      </c>
      <c r="L72" s="208" t="s">
        <v>3995</v>
      </c>
      <c r="M72" s="127" t="s">
        <v>3996</v>
      </c>
      <c r="N72" s="127"/>
      <c r="O72" s="204">
        <v>42795</v>
      </c>
      <c r="P72" s="204">
        <v>43830</v>
      </c>
      <c r="Q72" s="204">
        <v>42997</v>
      </c>
      <c r="R72" s="224">
        <v>772286.46</v>
      </c>
      <c r="S72" s="206" t="str">
        <f>R72/AA72</f>
        <v>0</v>
      </c>
      <c r="T72" s="224">
        <v>257428.83</v>
      </c>
      <c r="U72" s="224">
        <v>441306.55</v>
      </c>
      <c r="V72" s="127"/>
      <c r="W72" s="127"/>
      <c r="X72" s="127"/>
      <c r="Y72" s="207" t="str">
        <f>R72+T72+U72+V72+W72</f>
        <v>0</v>
      </c>
      <c r="Z72" s="221">
        <v>1471021.85</v>
      </c>
      <c r="AA72" s="207" t="str">
        <f>Y72+Z72</f>
        <v>0</v>
      </c>
      <c r="AB72" s="203" t="s">
        <v>3997</v>
      </c>
      <c r="AC72" s="127"/>
      <c r="AD72" s="127"/>
    </row>
    <row r="73" spans="1:30" customHeight="1" ht="390">
      <c r="A73" s="83" t="s">
        <v>3510</v>
      </c>
      <c r="B73" s="84" t="s">
        <v>3511</v>
      </c>
      <c r="C73" s="84">
        <v>1</v>
      </c>
      <c r="D73" s="85" t="s">
        <v>3998</v>
      </c>
      <c r="E73" s="86"/>
      <c r="F73" s="86" t="s">
        <v>3999</v>
      </c>
      <c r="G73" s="87" t="s">
        <v>4000</v>
      </c>
      <c r="H73" s="87" t="s">
        <v>34</v>
      </c>
      <c r="I73" s="88" t="s">
        <v>23</v>
      </c>
      <c r="J73" s="89" t="s">
        <v>4001</v>
      </c>
      <c r="K73" s="89" t="s">
        <v>3722</v>
      </c>
      <c r="L73" s="86" t="s">
        <v>4002</v>
      </c>
      <c r="M73" s="89" t="s">
        <v>4003</v>
      </c>
      <c r="N73" s="89"/>
      <c r="O73" s="226">
        <v>42795</v>
      </c>
      <c r="P73" s="90">
        <v>44196</v>
      </c>
      <c r="Q73" s="90">
        <v>43073</v>
      </c>
      <c r="R73" s="91">
        <v>886029</v>
      </c>
      <c r="S73" s="107" t="str">
        <f>R73/AA73</f>
        <v>0</v>
      </c>
      <c r="T73" s="93">
        <v>295343</v>
      </c>
      <c r="U73" s="93"/>
      <c r="V73" s="93"/>
      <c r="W73" s="93">
        <v>325000</v>
      </c>
      <c r="X73" s="93"/>
      <c r="Y73" s="93" t="str">
        <f>R73+T73+W73</f>
        <v>0</v>
      </c>
      <c r="Z73" s="93">
        <v>2555288</v>
      </c>
      <c r="AA73" s="91" t="str">
        <f>Y73+Z73</f>
        <v>0</v>
      </c>
      <c r="AB73" s="83" t="s">
        <v>4004</v>
      </c>
      <c r="AC73" s="94"/>
      <c r="AD73" s="95"/>
    </row>
    <row r="74" spans="1:30" customHeight="1" ht="180">
      <c r="A74" s="98" t="s">
        <v>3510</v>
      </c>
      <c r="B74" s="84" t="s">
        <v>3726</v>
      </c>
      <c r="C74" s="84">
        <v>1</v>
      </c>
      <c r="D74" s="227" t="s">
        <v>4005</v>
      </c>
      <c r="E74" s="227" t="s">
        <v>4005</v>
      </c>
      <c r="F74" s="86" t="s">
        <v>115</v>
      </c>
      <c r="G74" s="84" t="s">
        <v>4006</v>
      </c>
      <c r="H74" s="87" t="s">
        <v>34</v>
      </c>
      <c r="I74" s="84" t="s">
        <v>21</v>
      </c>
      <c r="J74" s="101" t="s">
        <v>4007</v>
      </c>
      <c r="K74" s="228" t="s">
        <v>3783</v>
      </c>
      <c r="L74" s="86" t="s">
        <v>4008</v>
      </c>
      <c r="M74" s="89" t="s">
        <v>4009</v>
      </c>
      <c r="N74" s="89"/>
      <c r="O74" s="90">
        <v>42795</v>
      </c>
      <c r="P74" s="90">
        <v>43647</v>
      </c>
      <c r="Q74" s="90">
        <v>43090</v>
      </c>
      <c r="R74" s="91">
        <v>488099.08</v>
      </c>
      <c r="S74" s="92">
        <v>0.35</v>
      </c>
      <c r="T74" s="93"/>
      <c r="U74" s="93">
        <v>46800.19</v>
      </c>
      <c r="V74" s="93"/>
      <c r="W74" s="93"/>
      <c r="X74" s="93">
        <v>64549.77</v>
      </c>
      <c r="Y74" s="91" t="str">
        <f>R74+U74+X74</f>
        <v>0</v>
      </c>
      <c r="Z74" s="229">
        <v>795119.76</v>
      </c>
      <c r="AA74" s="91" t="str">
        <f>Y74+Z74</f>
        <v>0</v>
      </c>
      <c r="AB74" s="97" t="s">
        <v>4010</v>
      </c>
      <c r="AC74" s="86"/>
      <c r="AD74" s="95"/>
    </row>
    <row r="75" spans="1:30" customHeight="1" ht="240">
      <c r="A75" s="111" t="s">
        <v>3510</v>
      </c>
      <c r="B75" s="111" t="s">
        <v>3511</v>
      </c>
      <c r="C75" s="111">
        <v>2</v>
      </c>
      <c r="D75" s="242" t="s">
        <v>4011</v>
      </c>
      <c r="E75" s="128" t="s">
        <v>4012</v>
      </c>
      <c r="F75" s="243" t="s">
        <v>4013</v>
      </c>
      <c r="G75" s="132"/>
      <c r="H75" s="132" t="s">
        <v>34</v>
      </c>
      <c r="I75" s="132" t="s">
        <v>23</v>
      </c>
      <c r="J75" s="244" t="s">
        <v>4014</v>
      </c>
      <c r="K75" s="132" t="s">
        <v>3522</v>
      </c>
      <c r="L75" s="132" t="s">
        <v>4015</v>
      </c>
      <c r="M75" s="128" t="s">
        <v>4016</v>
      </c>
      <c r="N75" s="128"/>
      <c r="O75" s="245">
        <v>42979</v>
      </c>
      <c r="P75" s="245">
        <v>43707</v>
      </c>
      <c r="Q75" s="245">
        <v>43076</v>
      </c>
      <c r="R75" s="246">
        <v>175784</v>
      </c>
      <c r="S75" s="247">
        <v>0.25</v>
      </c>
      <c r="T75" s="116"/>
      <c r="U75" s="116"/>
      <c r="V75" s="116"/>
      <c r="W75" s="116"/>
      <c r="X75" s="116"/>
      <c r="Y75" s="246">
        <v>175784</v>
      </c>
      <c r="Z75" s="246">
        <v>527353</v>
      </c>
      <c r="AA75" s="246">
        <v>703137</v>
      </c>
      <c r="AB75" s="248" t="s">
        <v>4017</v>
      </c>
      <c r="AC75" s="116"/>
      <c r="AD75" s="119">
        <v>43193</v>
      </c>
    </row>
    <row r="76" spans="1:30" customHeight="1" ht="345">
      <c r="A76" s="111" t="s">
        <v>3510</v>
      </c>
      <c r="B76" s="111" t="s">
        <v>3511</v>
      </c>
      <c r="C76" s="111">
        <v>2</v>
      </c>
      <c r="D76" s="242" t="s">
        <v>4018</v>
      </c>
      <c r="E76" s="132" t="s">
        <v>4019</v>
      </c>
      <c r="F76" s="243" t="s">
        <v>4020</v>
      </c>
      <c r="G76" s="132"/>
      <c r="H76" s="132" t="s">
        <v>34</v>
      </c>
      <c r="I76" s="132" t="s">
        <v>4021</v>
      </c>
      <c r="J76" s="244" t="s">
        <v>4022</v>
      </c>
      <c r="K76" s="132" t="s">
        <v>4023</v>
      </c>
      <c r="L76" s="132" t="s">
        <v>4024</v>
      </c>
      <c r="M76" s="249" t="s">
        <v>4025</v>
      </c>
      <c r="N76" s="249"/>
      <c r="O76" s="245">
        <v>42979</v>
      </c>
      <c r="P76" s="245">
        <v>43921</v>
      </c>
      <c r="Q76" s="245">
        <v>43160</v>
      </c>
      <c r="R76" s="246">
        <v>218372.02</v>
      </c>
      <c r="S76" s="247">
        <v>0.25</v>
      </c>
      <c r="T76" s="132"/>
      <c r="U76" s="132"/>
      <c r="V76" s="132"/>
      <c r="W76" s="132"/>
      <c r="X76" s="132"/>
      <c r="Y76" s="250">
        <v>218372.02</v>
      </c>
      <c r="Z76" s="246">
        <v>655116.06</v>
      </c>
      <c r="AA76" s="246">
        <v>873488.08</v>
      </c>
      <c r="AB76" s="248" t="s">
        <v>4026</v>
      </c>
      <c r="AC76" s="132"/>
      <c r="AD76" s="132"/>
    </row>
    <row r="77" spans="1:30" customHeight="1" ht="217.5">
      <c r="A77" s="111" t="s">
        <v>3510</v>
      </c>
      <c r="B77" s="111" t="s">
        <v>3511</v>
      </c>
      <c r="C77" s="111">
        <v>2</v>
      </c>
      <c r="D77" s="244" t="s">
        <v>4027</v>
      </c>
      <c r="E77" s="244" t="s">
        <v>4027</v>
      </c>
      <c r="F77" s="243" t="s">
        <v>4028</v>
      </c>
      <c r="G77" s="251" t="s">
        <v>4029</v>
      </c>
      <c r="H77" s="132" t="s">
        <v>34</v>
      </c>
      <c r="I77" s="132" t="s">
        <v>4021</v>
      </c>
      <c r="J77" s="244" t="s">
        <v>4030</v>
      </c>
      <c r="K77" s="132" t="s">
        <v>3600</v>
      </c>
      <c r="L77" s="132" t="s">
        <v>4031</v>
      </c>
      <c r="M77" s="249" t="s">
        <v>4032</v>
      </c>
      <c r="N77" s="249"/>
      <c r="O77" s="245">
        <v>43101</v>
      </c>
      <c r="P77" s="245">
        <v>44196</v>
      </c>
      <c r="Q77" s="245">
        <v>43119</v>
      </c>
      <c r="R77" s="246">
        <v>401643</v>
      </c>
      <c r="S77" s="247">
        <v>0.3423</v>
      </c>
      <c r="T77" s="246"/>
      <c r="U77" s="246"/>
      <c r="V77" s="246"/>
      <c r="W77" s="246"/>
      <c r="X77" s="246"/>
      <c r="Y77" s="246">
        <v>401643</v>
      </c>
      <c r="Z77" s="246">
        <v>771732</v>
      </c>
      <c r="AA77" s="246">
        <v>1173375</v>
      </c>
      <c r="AB77" s="248" t="s">
        <v>2916</v>
      </c>
      <c r="AC77" s="132"/>
      <c r="AD77" s="132"/>
    </row>
    <row r="78" spans="1:30" customHeight="1" ht="90">
      <c r="A78" s="111" t="s">
        <v>3510</v>
      </c>
      <c r="B78" s="111" t="s">
        <v>3511</v>
      </c>
      <c r="C78" s="111">
        <v>2</v>
      </c>
      <c r="D78" s="132" t="s">
        <v>4033</v>
      </c>
      <c r="E78" s="132" t="s">
        <v>4033</v>
      </c>
      <c r="F78" s="132" t="s">
        <v>4034</v>
      </c>
      <c r="G78" s="128" t="s">
        <v>4035</v>
      </c>
      <c r="H78" s="132" t="s">
        <v>34</v>
      </c>
      <c r="I78" s="132" t="s">
        <v>23</v>
      </c>
      <c r="J78" s="128" t="s">
        <v>4036</v>
      </c>
      <c r="K78" s="132" t="s">
        <v>3572</v>
      </c>
      <c r="L78" s="132" t="s">
        <v>4037</v>
      </c>
      <c r="M78" s="175" t="s">
        <v>4038</v>
      </c>
      <c r="N78" s="175"/>
      <c r="O78" s="245">
        <v>42979</v>
      </c>
      <c r="P78" s="245">
        <v>43891</v>
      </c>
      <c r="Q78" s="245">
        <v>43081</v>
      </c>
      <c r="R78" s="246">
        <v>576525</v>
      </c>
      <c r="S78" s="247">
        <v>0.35</v>
      </c>
      <c r="T78" s="132"/>
      <c r="U78" s="132"/>
      <c r="V78" s="132"/>
      <c r="W78" s="132"/>
      <c r="X78" s="132"/>
      <c r="Y78" s="246">
        <v>576525</v>
      </c>
      <c r="Z78" s="246">
        <v>1070690</v>
      </c>
      <c r="AA78" s="246">
        <v>1647215</v>
      </c>
      <c r="AB78" s="248" t="s">
        <v>4039</v>
      </c>
      <c r="AC78" s="132"/>
      <c r="AD78" s="132"/>
    </row>
    <row r="79" spans="1:30" customHeight="1" ht="225">
      <c r="A79" s="111" t="s">
        <v>3510</v>
      </c>
      <c r="B79" s="111" t="s">
        <v>3511</v>
      </c>
      <c r="C79" s="111">
        <v>2</v>
      </c>
      <c r="D79" s="132" t="s">
        <v>4040</v>
      </c>
      <c r="E79" s="132" t="s">
        <v>4041</v>
      </c>
      <c r="F79" s="132" t="s">
        <v>4042</v>
      </c>
      <c r="G79" s="132"/>
      <c r="H79" s="132" t="s">
        <v>34</v>
      </c>
      <c r="I79" s="132" t="s">
        <v>4021</v>
      </c>
      <c r="J79" s="128" t="s">
        <v>4043</v>
      </c>
      <c r="K79" s="132" t="s">
        <v>3677</v>
      </c>
      <c r="L79" s="132" t="s">
        <v>4044</v>
      </c>
      <c r="M79" s="128" t="s">
        <v>4045</v>
      </c>
      <c r="N79" s="128"/>
      <c r="O79" s="245">
        <v>42917</v>
      </c>
      <c r="P79" s="245">
        <v>43646</v>
      </c>
      <c r="Q79" s="245">
        <v>43060</v>
      </c>
      <c r="R79" s="246">
        <v>62794</v>
      </c>
      <c r="S79" s="247">
        <v>0.25</v>
      </c>
      <c r="T79" s="132"/>
      <c r="U79" s="132"/>
      <c r="V79" s="132"/>
      <c r="W79" s="132"/>
      <c r="X79" s="246"/>
      <c r="Y79" s="246">
        <v>62794</v>
      </c>
      <c r="Z79" s="246">
        <v>188381</v>
      </c>
      <c r="AA79" s="246">
        <v>251175</v>
      </c>
      <c r="AB79" s="248" t="s">
        <v>2948</v>
      </c>
      <c r="AC79" s="132"/>
      <c r="AD79" s="132"/>
    </row>
    <row r="80" spans="1:30" customHeight="1" ht="210">
      <c r="A80" s="111" t="s">
        <v>3510</v>
      </c>
      <c r="B80" s="111" t="s">
        <v>3511</v>
      </c>
      <c r="C80" s="111">
        <v>2</v>
      </c>
      <c r="D80" s="132" t="s">
        <v>4046</v>
      </c>
      <c r="E80" s="128" t="s">
        <v>4047</v>
      </c>
      <c r="F80" s="132" t="s">
        <v>4048</v>
      </c>
      <c r="G80" s="132"/>
      <c r="H80" s="132" t="s">
        <v>34</v>
      </c>
      <c r="I80" s="132" t="s">
        <v>4021</v>
      </c>
      <c r="J80" s="128" t="s">
        <v>4049</v>
      </c>
      <c r="K80" s="132" t="s">
        <v>4050</v>
      </c>
      <c r="L80" s="132" t="s">
        <v>4051</v>
      </c>
      <c r="M80" s="135" t="s">
        <v>4052</v>
      </c>
      <c r="N80" s="135"/>
      <c r="O80" s="245">
        <v>42979</v>
      </c>
      <c r="P80" s="245">
        <v>43465</v>
      </c>
      <c r="Q80" s="245">
        <v>43069</v>
      </c>
      <c r="R80" s="246">
        <v>247000</v>
      </c>
      <c r="S80" s="247">
        <v>0.207</v>
      </c>
      <c r="T80" s="132"/>
      <c r="U80" s="132"/>
      <c r="V80" s="132"/>
      <c r="W80" s="132"/>
      <c r="X80" s="132"/>
      <c r="Y80" s="246">
        <v>247000</v>
      </c>
      <c r="Z80" s="246">
        <v>946247</v>
      </c>
      <c r="AA80" s="246">
        <v>1193247</v>
      </c>
      <c r="AB80" s="248" t="s">
        <v>2951</v>
      </c>
      <c r="AC80" s="132"/>
      <c r="AD80" s="132"/>
    </row>
    <row r="81" spans="1:30" customHeight="1" ht="153">
      <c r="A81" s="111" t="s">
        <v>3510</v>
      </c>
      <c r="B81" s="111" t="s">
        <v>3511</v>
      </c>
      <c r="C81" s="111">
        <v>2</v>
      </c>
      <c r="D81" s="132" t="s">
        <v>4053</v>
      </c>
      <c r="E81" s="132" t="s">
        <v>4053</v>
      </c>
      <c r="F81" s="132" t="s">
        <v>4054</v>
      </c>
      <c r="G81" s="132" t="s">
        <v>4055</v>
      </c>
      <c r="H81" s="132" t="s">
        <v>34</v>
      </c>
      <c r="I81" s="132" t="s">
        <v>4021</v>
      </c>
      <c r="J81" s="128" t="s">
        <v>4056</v>
      </c>
      <c r="K81" s="132" t="s">
        <v>4057</v>
      </c>
      <c r="L81" s="132" t="s">
        <v>4058</v>
      </c>
      <c r="M81" s="252" t="s">
        <v>4059</v>
      </c>
      <c r="N81" s="252"/>
      <c r="O81" s="245">
        <v>42912</v>
      </c>
      <c r="P81" s="245">
        <v>44104</v>
      </c>
      <c r="Q81" s="245">
        <v>43158</v>
      </c>
      <c r="R81" s="246" t="s">
        <v>4060</v>
      </c>
      <c r="S81" s="247">
        <v>0.343</v>
      </c>
      <c r="T81" s="132"/>
      <c r="U81" s="132"/>
      <c r="V81" s="132"/>
      <c r="W81" s="132"/>
      <c r="X81" s="132"/>
      <c r="Y81" s="246" t="s">
        <v>4060</v>
      </c>
      <c r="Z81" s="246">
        <v>1116052.8</v>
      </c>
      <c r="AA81" s="246">
        <v>1698173.8</v>
      </c>
      <c r="AB81" s="248" t="s">
        <v>3422</v>
      </c>
      <c r="AC81" s="132"/>
      <c r="AD81" s="132"/>
    </row>
    <row r="82" spans="1:30" customHeight="1" ht="204">
      <c r="A82" s="111" t="s">
        <v>3510</v>
      </c>
      <c r="B82" s="111" t="s">
        <v>3511</v>
      </c>
      <c r="C82" s="111">
        <v>2</v>
      </c>
      <c r="D82" s="132" t="s">
        <v>4061</v>
      </c>
      <c r="E82" s="128" t="s">
        <v>4062</v>
      </c>
      <c r="F82" s="132" t="s">
        <v>4063</v>
      </c>
      <c r="G82" s="132"/>
      <c r="H82" s="132" t="s">
        <v>34</v>
      </c>
      <c r="I82" s="132" t="s">
        <v>22</v>
      </c>
      <c r="J82" s="128" t="s">
        <v>4064</v>
      </c>
      <c r="K82" s="132" t="s">
        <v>4065</v>
      </c>
      <c r="L82" s="132" t="s">
        <v>4066</v>
      </c>
      <c r="M82" s="253" t="s">
        <v>4067</v>
      </c>
      <c r="N82" s="253"/>
      <c r="O82" s="245">
        <v>43070</v>
      </c>
      <c r="P82" s="245">
        <v>43951</v>
      </c>
      <c r="Q82" s="245">
        <v>43185</v>
      </c>
      <c r="R82" s="246">
        <v>154441</v>
      </c>
      <c r="S82" s="247">
        <v>0.156</v>
      </c>
      <c r="T82" s="132"/>
      <c r="U82" s="132"/>
      <c r="V82" s="246">
        <v>50000</v>
      </c>
      <c r="W82" s="132"/>
      <c r="X82" s="132"/>
      <c r="Y82" s="246" t="str">
        <f>V82+R82</f>
        <v>0</v>
      </c>
      <c r="Z82" s="246">
        <v>782869.44</v>
      </c>
      <c r="AA82" s="246">
        <v>987310.44</v>
      </c>
      <c r="AB82" s="248" t="s">
        <v>2957</v>
      </c>
      <c r="AC82" s="132"/>
      <c r="AD82" s="132"/>
    </row>
    <row r="83" spans="1:30" customHeight="1" ht="153">
      <c r="A83" s="111" t="s">
        <v>3510</v>
      </c>
      <c r="B83" s="111" t="s">
        <v>3511</v>
      </c>
      <c r="C83" s="111">
        <v>2</v>
      </c>
      <c r="D83" s="132" t="s">
        <v>4068</v>
      </c>
      <c r="E83" s="128" t="s">
        <v>4069</v>
      </c>
      <c r="F83" s="254" t="s">
        <v>3582</v>
      </c>
      <c r="G83" s="132" t="s">
        <v>4070</v>
      </c>
      <c r="H83" s="132" t="s">
        <v>34</v>
      </c>
      <c r="I83" s="132" t="s">
        <v>23</v>
      </c>
      <c r="J83" s="128" t="s">
        <v>4071</v>
      </c>
      <c r="K83" s="128" t="s">
        <v>3585</v>
      </c>
      <c r="L83" s="132" t="s">
        <v>4072</v>
      </c>
      <c r="M83" s="253" t="s">
        <v>4073</v>
      </c>
      <c r="N83" s="253"/>
      <c r="O83" s="245">
        <v>42917</v>
      </c>
      <c r="P83" s="245">
        <v>43647</v>
      </c>
      <c r="Q83" s="245">
        <v>43139</v>
      </c>
      <c r="R83" s="246">
        <v>738426</v>
      </c>
      <c r="S83" s="247">
        <v>0.35</v>
      </c>
      <c r="T83" s="132"/>
      <c r="U83" s="132"/>
      <c r="V83" s="132"/>
      <c r="W83" s="132"/>
      <c r="X83" s="132"/>
      <c r="Y83" s="246">
        <v>738426</v>
      </c>
      <c r="Z83" s="246">
        <v>1371362</v>
      </c>
      <c r="AA83" s="246">
        <v>2109788</v>
      </c>
      <c r="AB83" s="248" t="s">
        <v>4074</v>
      </c>
      <c r="AC83" s="132"/>
      <c r="AD83" s="132"/>
    </row>
    <row r="84" spans="1:30" customHeight="1" ht="135">
      <c r="A84" s="111" t="s">
        <v>3510</v>
      </c>
      <c r="B84" s="111" t="s">
        <v>3511</v>
      </c>
      <c r="C84" s="111">
        <v>2</v>
      </c>
      <c r="D84" s="132" t="s">
        <v>4075</v>
      </c>
      <c r="E84" s="132" t="s">
        <v>4076</v>
      </c>
      <c r="F84" s="132" t="s">
        <v>4077</v>
      </c>
      <c r="G84" s="132" t="s">
        <v>4078</v>
      </c>
      <c r="H84" s="132" t="s">
        <v>34</v>
      </c>
      <c r="I84" s="132" t="s">
        <v>4021</v>
      </c>
      <c r="J84" s="128" t="s">
        <v>4079</v>
      </c>
      <c r="K84" s="132" t="s">
        <v>4080</v>
      </c>
      <c r="L84" s="132" t="s">
        <v>4081</v>
      </c>
      <c r="M84" s="128" t="s">
        <v>4082</v>
      </c>
      <c r="N84" s="128"/>
      <c r="O84" s="245">
        <v>42917</v>
      </c>
      <c r="P84" s="245">
        <v>43646</v>
      </c>
      <c r="Q84" s="245">
        <v>43082</v>
      </c>
      <c r="R84" s="246">
        <v>250000</v>
      </c>
      <c r="S84" s="247">
        <v>0.248</v>
      </c>
      <c r="T84" s="246"/>
      <c r="U84" s="246"/>
      <c r="V84" s="246"/>
      <c r="W84" s="246"/>
      <c r="X84" s="246"/>
      <c r="Y84" s="246">
        <v>250000</v>
      </c>
      <c r="Z84" s="246">
        <v>757927</v>
      </c>
      <c r="AA84" s="246">
        <v>1007927</v>
      </c>
      <c r="AB84" s="248" t="s">
        <v>4083</v>
      </c>
      <c r="AC84" s="132"/>
      <c r="AD84" s="132"/>
    </row>
    <row r="85" spans="1:30">
      <c r="X85" s="222"/>
      <c r="Z85" s="222"/>
    </row>
    <row r="86" spans="1:30">
      <c r="X86" s="222"/>
      <c r="Z86" s="222"/>
    </row>
    <row r="87" spans="1:30">
      <c r="X87" s="222"/>
      <c r="Z87" s="222"/>
    </row>
    <row r="88" spans="1:30">
      <c r="X88" s="222"/>
      <c r="Z88" s="222"/>
    </row>
    <row r="89" spans="1:30">
      <c r="X89" s="222"/>
      <c r="Z89" s="222"/>
    </row>
    <row r="90" spans="1:30">
      <c r="X90" s="222"/>
      <c r="Z90" s="222"/>
    </row>
    <row r="91" spans="1:30">
      <c r="X91" s="222"/>
      <c r="Z91" s="222"/>
    </row>
    <row r="92" spans="1:30">
      <c r="X92" s="222"/>
      <c r="Z92" s="222"/>
    </row>
    <row r="93" spans="1:30">
      <c r="X93" s="222"/>
      <c r="Z93" s="222"/>
    </row>
    <row r="94" spans="1:30">
      <c r="X94" s="222"/>
      <c r="Z94" s="222"/>
    </row>
    <row r="95" spans="1:30">
      <c r="X95" s="222"/>
      <c r="Z95" s="222"/>
    </row>
    <row r="96" spans="1:30">
      <c r="X96" s="222"/>
      <c r="Z96" s="222"/>
    </row>
    <row r="97" spans="1:30">
      <c r="X97" s="222"/>
      <c r="Z97" s="222"/>
    </row>
    <row r="98" spans="1:30">
      <c r="X98" s="222"/>
      <c r="Z98" s="222"/>
    </row>
    <row r="99" spans="1:30">
      <c r="X99" s="222"/>
      <c r="Z99" s="222"/>
    </row>
    <row r="100" spans="1:30">
      <c r="X100" s="222"/>
      <c r="Z100" s="222"/>
    </row>
    <row r="101" spans="1:30">
      <c r="X101" s="222"/>
      <c r="Z101" s="222"/>
    </row>
    <row r="102" spans="1:30">
      <c r="X102" s="222"/>
      <c r="Z102" s="2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1:AD74"/>
  <conditionalFormatting sqref="X1">
    <cfRule type="cellIs" dxfId="0" priority="1" operator="between">
      <formula>-1</formula>
      <formula>1</formula>
    </cfRule>
  </conditionalFormatting>
  <conditionalFormatting sqref="X2:X26">
    <cfRule type="cellIs" dxfId="0" priority="2" operator="between">
      <formula>-1</formula>
      <formula>1</formula>
    </cfRule>
  </conditionalFormatting>
  <conditionalFormatting sqref="X28:X30">
    <cfRule type="cellIs" dxfId="0" priority="3" operator="between">
      <formula>-1</formula>
      <formula>1</formula>
    </cfRule>
  </conditionalFormatting>
  <conditionalFormatting sqref="X32">
    <cfRule type="cellIs" dxfId="0" priority="4" operator="between">
      <formula>-1</formula>
      <formula>1</formula>
    </cfRule>
  </conditionalFormatting>
  <conditionalFormatting sqref="X33">
    <cfRule type="cellIs" dxfId="0" priority="5" operator="between">
      <formula>-1</formula>
      <formula>1</formula>
    </cfRule>
  </conditionalFormatting>
  <conditionalFormatting sqref="X35:X37">
    <cfRule type="cellIs" dxfId="0" priority="6" operator="between">
      <formula>-1</formula>
      <formula>1</formula>
    </cfRule>
  </conditionalFormatting>
  <conditionalFormatting sqref="X34">
    <cfRule type="cellIs" dxfId="0" priority="7" operator="between">
      <formula>-1</formula>
      <formula>1</formula>
    </cfRule>
  </conditionalFormatting>
  <conditionalFormatting sqref="X38:X41">
    <cfRule type="cellIs" dxfId="0" priority="8" operator="between">
      <formula>-1</formula>
      <formula>1</formula>
    </cfRule>
  </conditionalFormatting>
  <conditionalFormatting sqref="X43">
    <cfRule type="cellIs" dxfId="0" priority="9" operator="between">
      <formula>-1</formula>
      <formula>1</formula>
    </cfRule>
  </conditionalFormatting>
  <conditionalFormatting sqref="X27">
    <cfRule type="cellIs" dxfId="0" priority="10" operator="between">
      <formula>-1</formula>
      <formula>1</formula>
    </cfRule>
  </conditionalFormatting>
  <conditionalFormatting sqref="X31">
    <cfRule type="cellIs" dxfId="0" priority="11" operator="between">
      <formula>-1</formula>
      <formula>1</formula>
    </cfRule>
  </conditionalFormatting>
  <conditionalFormatting sqref="X45">
    <cfRule type="cellIs" dxfId="0" priority="12" operator="between">
      <formula>-1</formula>
      <formula>1</formula>
    </cfRule>
  </conditionalFormatting>
  <conditionalFormatting sqref="X56">
    <cfRule type="cellIs" dxfId="0" priority="13" operator="between">
      <formula>-1</formula>
      <formula>1</formula>
    </cfRule>
  </conditionalFormatting>
  <conditionalFormatting sqref="X73">
    <cfRule type="cellIs" dxfId="0" priority="14" operator="between">
      <formula>-1</formula>
      <formula>1</formula>
    </cfRule>
  </conditionalFormatting>
  <conditionalFormatting sqref="X74">
    <cfRule type="cellIs" dxfId="0" priority="15" operator="between">
      <formula>-1</formula>
      <formula>1</formula>
    </cfRule>
  </conditionalFormatting>
  <hyperlinks>
    <hyperlink ref="L34" r:id="rId_hyperlink_1"/>
    <hyperlink ref="L56" r:id="rId_hyperlink_2"/>
    <hyperlink ref="L27" r:id="rId_hyperlink_3"/>
    <hyperlink ref="L52" r:id="rId_hyperlink_4"/>
    <hyperlink ref="L61" r:id="rId_hyperlink_5"/>
    <hyperlink ref="L63" r:id="rId_hyperlink_6"/>
    <hyperlink ref="L64" r:id="rId_hyperlink_7"/>
    <hyperlink ref="L65" r:id="rId_hyperlink_8"/>
    <hyperlink ref="L66" r:id="rId_hyperlink_9"/>
    <hyperlink ref="L67" r:id="rId_hyperlink_10"/>
    <hyperlink ref="L68" r:id="rId_hyperlink_11"/>
    <hyperlink ref="L69" r:id="rId_hyperlink_12"/>
    <hyperlink ref="L70" r:id="rId_hyperlink_13"/>
    <hyperlink ref="L71" r:id="rId_hyperlink_14"/>
    <hyperlink ref="L72" r:id="rId_hyperlink_15"/>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filterMode="1">
    <outlinePr summaryBelow="1" summaryRight="1"/>
  </sheetPr>
  <dimension ref="A1:AP90"/>
  <sheetViews>
    <sheetView tabSelected="0" workbookViewId="0" showGridLines="true" showRowColHeaders="1">
      <pane ySplit="55" topLeftCell="A56" activePane="bottomLeft" state="frozen"/>
      <selection pane="bottomLeft" activeCell="X1" sqref="X1"/>
    </sheetView>
  </sheetViews>
  <sheetFormatPr defaultRowHeight="14.4" outlineLevelRow="0" outlineLevelCol="0"/>
  <cols>
    <col min="1" max="1" width="14.5703125" customWidth="true" style="20"/>
    <col min="2" max="2" width="12.5703125" customWidth="true" style="20"/>
    <col min="3" max="3" width="12.5703125" customWidth="true" style="20"/>
    <col min="4" max="4" width="59.140625" customWidth="true" style="20"/>
    <col min="5" max="5" width="23" customWidth="true" style="20"/>
    <col min="6" max="6" width="12.5703125" customWidth="true" style="20"/>
    <col min="7" max="7" width="19.7109375" customWidth="true" style="20"/>
    <col min="8" max="8" width="10.42578125" customWidth="true" style="20"/>
    <col min="9" max="9" width="12.140625" customWidth="true" style="20"/>
    <col min="10" max="10" width="16.42578125" customWidth="true" style="20"/>
    <col min="11" max="11" width="15" customWidth="true" style="20"/>
    <col min="12" max="12" width="20" customWidth="true" style="20"/>
    <col min="13" max="13" width="49.28515625" customWidth="true" style="20"/>
    <col min="14" max="14" width="49.28515625" customWidth="true" style="20"/>
    <col min="15" max="15" width="11.5703125" customWidth="true" style="20"/>
    <col min="16" max="16" width="11.140625" customWidth="true" style="20"/>
    <col min="17" max="17" width="18.7109375" customWidth="true" style="20"/>
    <col min="18" max="18" width="12.85546875" customWidth="true" style="20"/>
    <col min="19" max="19" width="9.42578125" customWidth="true" style="20"/>
    <col min="20" max="20" width="9.140625" customWidth="true" style="20"/>
    <col min="21" max="21" width="13.140625" customWidth="true" style="20"/>
    <col min="22" max="22" width="9.140625" customWidth="true" style="20"/>
    <col min="23" max="23" width="11" customWidth="true" style="20"/>
    <col min="24" max="24" width="9.140625" customWidth="true" style="20"/>
    <col min="25" max="25" width="12.85546875" customWidth="true" style="20"/>
    <col min="26" max="26" width="12.85546875" customWidth="true" style="20"/>
    <col min="27" max="27" width="13.140625" customWidth="true" style="20"/>
    <col min="28" max="28" width="13.7109375" customWidth="true" style="20"/>
    <col min="29" max="29" width="14.7109375" customWidth="true" style="20"/>
    <col min="30" max="30" width="9.140625" customWidth="true" style="20"/>
  </cols>
  <sheetData>
    <row r="1" spans="1:42" customHeight="1" ht="63.75">
      <c r="A1" s="256" t="s">
        <v>2</v>
      </c>
      <c r="B1" s="257" t="s">
        <v>3</v>
      </c>
      <c r="C1" s="256" t="s">
        <v>3508</v>
      </c>
      <c r="D1" s="256" t="s">
        <v>4</v>
      </c>
      <c r="E1" s="256" t="s">
        <v>5</v>
      </c>
      <c r="F1" s="256" t="s">
        <v>6</v>
      </c>
      <c r="G1" s="256" t="s">
        <v>7</v>
      </c>
      <c r="H1" s="256" t="s">
        <v>8</v>
      </c>
      <c r="I1" s="256" t="s">
        <v>9</v>
      </c>
      <c r="J1" s="256" t="s">
        <v>10</v>
      </c>
      <c r="K1" s="256" t="s">
        <v>11</v>
      </c>
      <c r="L1" s="256" t="s">
        <v>12</v>
      </c>
      <c r="M1" s="256" t="s">
        <v>13</v>
      </c>
      <c r="N1" s="256" t="s">
        <v>3509</v>
      </c>
      <c r="O1" s="258" t="s">
        <v>14</v>
      </c>
      <c r="P1" s="258" t="s">
        <v>15</v>
      </c>
      <c r="Q1" s="258" t="s">
        <v>17</v>
      </c>
      <c r="R1" s="259" t="s">
        <v>4084</v>
      </c>
      <c r="S1" s="259" t="s">
        <v>4085</v>
      </c>
      <c r="T1" s="256" t="s">
        <v>20</v>
      </c>
      <c r="U1" s="256" t="s">
        <v>21</v>
      </c>
      <c r="V1" s="256" t="s">
        <v>22</v>
      </c>
      <c r="W1" s="256" t="s">
        <v>23</v>
      </c>
      <c r="X1" s="260" t="s">
        <v>24</v>
      </c>
      <c r="Y1" s="259" t="s">
        <v>25</v>
      </c>
      <c r="Z1" s="259" t="s">
        <v>26</v>
      </c>
      <c r="AA1" s="260" t="s">
        <v>4086</v>
      </c>
      <c r="AB1" s="261" t="s">
        <v>4087</v>
      </c>
      <c r="AC1" s="256" t="s">
        <v>29</v>
      </c>
    </row>
    <row r="2" spans="1:42" customHeight="1" ht="54.75">
      <c r="A2" s="262" t="s">
        <v>4088</v>
      </c>
      <c r="B2" s="262">
        <v>411</v>
      </c>
      <c r="C2" s="263" t="s">
        <v>4089</v>
      </c>
      <c r="D2" s="263" t="s">
        <v>4090</v>
      </c>
      <c r="E2" s="262" t="s">
        <v>4091</v>
      </c>
      <c r="F2" s="263" t="s">
        <v>4092</v>
      </c>
      <c r="G2" s="262" t="s">
        <v>43</v>
      </c>
      <c r="H2" s="263" t="s">
        <v>34</v>
      </c>
      <c r="I2" s="262" t="s">
        <v>21</v>
      </c>
      <c r="J2" s="262" t="s">
        <v>4093</v>
      </c>
      <c r="K2" s="262" t="s">
        <v>4094</v>
      </c>
      <c r="L2" s="262" t="s">
        <v>43</v>
      </c>
      <c r="M2" s="255" t="s">
        <v>4095</v>
      </c>
      <c r="N2" s="255"/>
      <c r="O2" s="264">
        <v>42430</v>
      </c>
      <c r="P2" s="264">
        <v>42825</v>
      </c>
      <c r="Q2" s="265">
        <v>42501</v>
      </c>
      <c r="R2" s="266">
        <v>40000</v>
      </c>
      <c r="S2" s="267">
        <v>1</v>
      </c>
      <c r="T2" s="267" t="s">
        <v>4096</v>
      </c>
      <c r="U2" s="255" t="s">
        <v>4096</v>
      </c>
      <c r="V2" s="263" t="s">
        <v>4096</v>
      </c>
      <c r="W2" s="263" t="s">
        <v>4096</v>
      </c>
      <c r="X2" s="268" t="s">
        <v>4096</v>
      </c>
      <c r="Y2" s="269">
        <v>40000</v>
      </c>
      <c r="Z2" s="269">
        <v>118179</v>
      </c>
      <c r="AA2" s="270">
        <v>158179</v>
      </c>
      <c r="AB2" s="271">
        <v>15204000005</v>
      </c>
      <c r="AC2" s="270"/>
    </row>
    <row r="3" spans="1:42" customHeight="1" ht="48">
      <c r="A3" s="262" t="s">
        <v>4088</v>
      </c>
      <c r="B3" s="262">
        <v>411</v>
      </c>
      <c r="C3" s="263" t="s">
        <v>4089</v>
      </c>
      <c r="D3" s="263" t="s">
        <v>4097</v>
      </c>
      <c r="E3" s="262" t="s">
        <v>4098</v>
      </c>
      <c r="F3" s="263" t="s">
        <v>4099</v>
      </c>
      <c r="G3" s="262" t="s">
        <v>43</v>
      </c>
      <c r="H3" s="263" t="s">
        <v>34</v>
      </c>
      <c r="I3" s="262" t="s">
        <v>21</v>
      </c>
      <c r="J3" s="262" t="s">
        <v>4100</v>
      </c>
      <c r="K3" s="262" t="s">
        <v>4101</v>
      </c>
      <c r="L3" s="262" t="s">
        <v>43</v>
      </c>
      <c r="M3" s="255" t="s">
        <v>4102</v>
      </c>
      <c r="N3" s="255"/>
      <c r="O3" s="264">
        <v>42401</v>
      </c>
      <c r="P3" s="264">
        <v>43100</v>
      </c>
      <c r="Q3" s="265">
        <v>42527</v>
      </c>
      <c r="R3" s="266">
        <v>19130.72</v>
      </c>
      <c r="S3" s="267">
        <v>1</v>
      </c>
      <c r="T3" s="267" t="s">
        <v>4096</v>
      </c>
      <c r="U3" s="255" t="s">
        <v>4096</v>
      </c>
      <c r="V3" s="263" t="s">
        <v>4096</v>
      </c>
      <c r="W3" s="263" t="s">
        <v>4096</v>
      </c>
      <c r="X3" s="268" t="s">
        <v>4096</v>
      </c>
      <c r="Y3" s="269">
        <v>19130.72</v>
      </c>
      <c r="Z3" s="269">
        <v>28130.72</v>
      </c>
      <c r="AA3" s="270">
        <v>47826.8</v>
      </c>
      <c r="AB3" s="271">
        <v>15204000014</v>
      </c>
      <c r="AC3" s="270"/>
    </row>
    <row r="4" spans="1:42" customHeight="1" ht="54">
      <c r="A4" s="262" t="s">
        <v>4088</v>
      </c>
      <c r="B4" s="262">
        <v>411</v>
      </c>
      <c r="C4" s="263" t="s">
        <v>4089</v>
      </c>
      <c r="D4" s="263" t="s">
        <v>4103</v>
      </c>
      <c r="E4" s="262" t="s">
        <v>4104</v>
      </c>
      <c r="F4" s="263" t="s">
        <v>4105</v>
      </c>
      <c r="G4" s="262" t="s">
        <v>43</v>
      </c>
      <c r="H4" s="263" t="s">
        <v>34</v>
      </c>
      <c r="I4" s="262" t="s">
        <v>21</v>
      </c>
      <c r="J4" s="262" t="s">
        <v>4106</v>
      </c>
      <c r="K4" s="262" t="s">
        <v>4107</v>
      </c>
      <c r="L4" s="262" t="s">
        <v>43</v>
      </c>
      <c r="M4" s="255" t="s">
        <v>4102</v>
      </c>
      <c r="N4" s="255"/>
      <c r="O4" s="264">
        <v>42370</v>
      </c>
      <c r="P4" s="264">
        <v>42795</v>
      </c>
      <c r="Q4" s="265">
        <v>42509</v>
      </c>
      <c r="R4" s="266">
        <v>9674.4</v>
      </c>
      <c r="S4" s="267">
        <v>1</v>
      </c>
      <c r="T4" s="267" t="s">
        <v>4096</v>
      </c>
      <c r="U4" s="255" t="s">
        <v>4096</v>
      </c>
      <c r="V4" s="263" t="s">
        <v>4096</v>
      </c>
      <c r="W4" s="263" t="s">
        <v>4096</v>
      </c>
      <c r="X4" s="268" t="s">
        <v>4096</v>
      </c>
      <c r="Y4" s="269">
        <v>9674.4</v>
      </c>
      <c r="Z4" s="269">
        <v>14511.6</v>
      </c>
      <c r="AA4" s="270">
        <v>24186</v>
      </c>
      <c r="AB4" s="271">
        <v>15204000018</v>
      </c>
      <c r="AC4" s="270"/>
    </row>
    <row r="5" spans="1:42" customHeight="1" ht="51.75">
      <c r="A5" s="262" t="s">
        <v>4088</v>
      </c>
      <c r="B5" s="262">
        <v>411</v>
      </c>
      <c r="C5" s="263" t="s">
        <v>4089</v>
      </c>
      <c r="D5" s="263" t="s">
        <v>4108</v>
      </c>
      <c r="E5" s="262" t="s">
        <v>4109</v>
      </c>
      <c r="F5" s="263" t="s">
        <v>4110</v>
      </c>
      <c r="G5" s="262" t="s">
        <v>43</v>
      </c>
      <c r="H5" s="263" t="s">
        <v>34</v>
      </c>
      <c r="I5" s="262" t="s">
        <v>21</v>
      </c>
      <c r="J5" s="262" t="s">
        <v>4111</v>
      </c>
      <c r="K5" s="262" t="s">
        <v>4112</v>
      </c>
      <c r="L5" s="262" t="s">
        <v>43</v>
      </c>
      <c r="M5" s="255" t="s">
        <v>4113</v>
      </c>
      <c r="N5" s="255"/>
      <c r="O5" s="264">
        <v>42349</v>
      </c>
      <c r="P5" s="264">
        <v>43080</v>
      </c>
      <c r="Q5" s="265">
        <v>42515</v>
      </c>
      <c r="R5" s="266">
        <v>40000</v>
      </c>
      <c r="S5" s="267">
        <v>1</v>
      </c>
      <c r="T5" s="267" t="s">
        <v>4096</v>
      </c>
      <c r="U5" s="255" t="s">
        <v>4096</v>
      </c>
      <c r="V5" s="263" t="s">
        <v>4096</v>
      </c>
      <c r="W5" s="263" t="s">
        <v>4096</v>
      </c>
      <c r="X5" s="268" t="s">
        <v>4096</v>
      </c>
      <c r="Y5" s="269">
        <v>40000</v>
      </c>
      <c r="Z5" s="269">
        <v>67015</v>
      </c>
      <c r="AA5" s="270">
        <v>107015</v>
      </c>
      <c r="AB5" s="271">
        <v>15204000019</v>
      </c>
      <c r="AC5" s="270"/>
    </row>
    <row r="6" spans="1:42" customHeight="1" ht="46.5">
      <c r="A6" s="262" t="s">
        <v>4088</v>
      </c>
      <c r="B6" s="262">
        <v>411</v>
      </c>
      <c r="C6" s="263" t="s">
        <v>4089</v>
      </c>
      <c r="D6" s="263" t="s">
        <v>4114</v>
      </c>
      <c r="E6" s="262" t="s">
        <v>4115</v>
      </c>
      <c r="F6" s="263" t="s">
        <v>4116</v>
      </c>
      <c r="G6" s="262" t="s">
        <v>43</v>
      </c>
      <c r="H6" s="263" t="s">
        <v>34</v>
      </c>
      <c r="I6" s="262" t="s">
        <v>21</v>
      </c>
      <c r="J6" s="262" t="s">
        <v>4117</v>
      </c>
      <c r="K6" s="262" t="s">
        <v>4118</v>
      </c>
      <c r="L6" s="262" t="s">
        <v>43</v>
      </c>
      <c r="M6" s="255" t="s">
        <v>4119</v>
      </c>
      <c r="N6" s="255"/>
      <c r="O6" s="264">
        <v>42370</v>
      </c>
      <c r="P6" s="272">
        <v>42735</v>
      </c>
      <c r="Q6" s="265">
        <v>42572</v>
      </c>
      <c r="R6" s="266">
        <v>40000</v>
      </c>
      <c r="S6" s="267">
        <v>1</v>
      </c>
      <c r="T6" s="267" t="s">
        <v>4096</v>
      </c>
      <c r="U6" s="255" t="s">
        <v>4096</v>
      </c>
      <c r="V6" s="263" t="s">
        <v>4096</v>
      </c>
      <c r="W6" s="263" t="s">
        <v>4096</v>
      </c>
      <c r="X6" s="268" t="s">
        <v>4096</v>
      </c>
      <c r="Y6" s="269">
        <v>40000</v>
      </c>
      <c r="Z6" s="269">
        <v>96750</v>
      </c>
      <c r="AA6" s="270">
        <v>136750</v>
      </c>
      <c r="AB6" s="271">
        <v>15204000028</v>
      </c>
      <c r="AC6" s="270"/>
    </row>
    <row r="7" spans="1:42" customHeight="1" ht="99.75">
      <c r="A7" s="262" t="s">
        <v>4088</v>
      </c>
      <c r="B7" s="262">
        <v>411</v>
      </c>
      <c r="C7" s="263" t="s">
        <v>4089</v>
      </c>
      <c r="D7" s="263" t="s">
        <v>4120</v>
      </c>
      <c r="E7" s="262" t="s">
        <v>4121</v>
      </c>
      <c r="F7" s="263" t="s">
        <v>4122</v>
      </c>
      <c r="G7" s="262" t="s">
        <v>4123</v>
      </c>
      <c r="H7" s="263" t="s">
        <v>34</v>
      </c>
      <c r="I7" s="262" t="s">
        <v>21</v>
      </c>
      <c r="J7" s="262" t="s">
        <v>4124</v>
      </c>
      <c r="K7" s="262" t="s">
        <v>4125</v>
      </c>
      <c r="L7" s="262" t="s">
        <v>43</v>
      </c>
      <c r="M7" s="255" t="s">
        <v>4126</v>
      </c>
      <c r="N7" s="255"/>
      <c r="O7" s="264">
        <v>42370</v>
      </c>
      <c r="P7" s="264">
        <v>43100</v>
      </c>
      <c r="Q7" s="265">
        <v>42529</v>
      </c>
      <c r="R7" s="266">
        <v>40000</v>
      </c>
      <c r="S7" s="267">
        <v>1</v>
      </c>
      <c r="T7" s="267" t="s">
        <v>4096</v>
      </c>
      <c r="U7" s="255" t="s">
        <v>4096</v>
      </c>
      <c r="V7" s="263" t="s">
        <v>4096</v>
      </c>
      <c r="W7" s="263" t="s">
        <v>4096</v>
      </c>
      <c r="X7" s="268" t="s">
        <v>4096</v>
      </c>
      <c r="Y7" s="269">
        <v>40000</v>
      </c>
      <c r="Z7" s="269">
        <v>62824.28</v>
      </c>
      <c r="AA7" s="270">
        <v>102824.28</v>
      </c>
      <c r="AB7" s="271">
        <v>15204000032</v>
      </c>
      <c r="AC7" s="270"/>
    </row>
    <row r="8" spans="1:42" customHeight="1" ht="51">
      <c r="A8" s="262" t="s">
        <v>4088</v>
      </c>
      <c r="B8" s="262">
        <v>411</v>
      </c>
      <c r="C8" s="263" t="s">
        <v>4089</v>
      </c>
      <c r="D8" s="263" t="s">
        <v>4127</v>
      </c>
      <c r="E8" s="262" t="s">
        <v>4128</v>
      </c>
      <c r="F8" s="263" t="s">
        <v>4129</v>
      </c>
      <c r="G8" s="262" t="s">
        <v>43</v>
      </c>
      <c r="H8" s="263" t="s">
        <v>34</v>
      </c>
      <c r="I8" s="262" t="s">
        <v>21</v>
      </c>
      <c r="J8" s="262" t="s">
        <v>4130</v>
      </c>
      <c r="K8" s="262" t="s">
        <v>3704</v>
      </c>
      <c r="L8" s="262" t="s">
        <v>43</v>
      </c>
      <c r="M8" s="255" t="s">
        <v>4095</v>
      </c>
      <c r="N8" s="255"/>
      <c r="O8" s="264">
        <v>42401</v>
      </c>
      <c r="P8" s="264">
        <v>43100</v>
      </c>
      <c r="Q8" s="265">
        <v>42521</v>
      </c>
      <c r="R8" s="266">
        <v>40000</v>
      </c>
      <c r="S8" s="267">
        <v>1</v>
      </c>
      <c r="T8" s="267" t="s">
        <v>4096</v>
      </c>
      <c r="U8" s="255" t="s">
        <v>4096</v>
      </c>
      <c r="V8" s="263" t="s">
        <v>4096</v>
      </c>
      <c r="W8" s="263" t="s">
        <v>4096</v>
      </c>
      <c r="X8" s="268" t="s">
        <v>4096</v>
      </c>
      <c r="Y8" s="269">
        <v>40000</v>
      </c>
      <c r="Z8" s="269">
        <v>135215</v>
      </c>
      <c r="AA8" s="270">
        <v>175215</v>
      </c>
      <c r="AB8" s="271">
        <v>15204000036</v>
      </c>
      <c r="AC8" s="270"/>
    </row>
    <row r="9" spans="1:42" customHeight="1" ht="44.25">
      <c r="A9" s="262" t="s">
        <v>4088</v>
      </c>
      <c r="B9" s="262">
        <v>411</v>
      </c>
      <c r="C9" s="263" t="s">
        <v>4089</v>
      </c>
      <c r="D9" s="263" t="s">
        <v>4131</v>
      </c>
      <c r="E9" s="262" t="s">
        <v>4132</v>
      </c>
      <c r="F9" s="263" t="s">
        <v>4133</v>
      </c>
      <c r="G9" s="262" t="s">
        <v>43</v>
      </c>
      <c r="H9" s="263" t="s">
        <v>34</v>
      </c>
      <c r="I9" s="262" t="s">
        <v>21</v>
      </c>
      <c r="J9" s="262" t="s">
        <v>4134</v>
      </c>
      <c r="K9" s="262" t="s">
        <v>4135</v>
      </c>
      <c r="L9" s="262" t="s">
        <v>43</v>
      </c>
      <c r="M9" s="255" t="s">
        <v>4136</v>
      </c>
      <c r="N9" s="255"/>
      <c r="O9" s="264">
        <v>42401</v>
      </c>
      <c r="P9" s="264">
        <v>43131</v>
      </c>
      <c r="Q9" s="265">
        <v>42509</v>
      </c>
      <c r="R9" s="266">
        <v>20820</v>
      </c>
      <c r="S9" s="267">
        <v>1</v>
      </c>
      <c r="T9" s="267" t="s">
        <v>4096</v>
      </c>
      <c r="U9" s="255" t="s">
        <v>4096</v>
      </c>
      <c r="V9" s="263" t="s">
        <v>4096</v>
      </c>
      <c r="W9" s="263" t="s">
        <v>4096</v>
      </c>
      <c r="X9" s="268" t="s">
        <v>4096</v>
      </c>
      <c r="Y9" s="269">
        <v>20820</v>
      </c>
      <c r="Z9" s="269">
        <v>31230</v>
      </c>
      <c r="AA9" s="270">
        <v>52050</v>
      </c>
      <c r="AB9" s="271">
        <v>15204000040</v>
      </c>
      <c r="AC9" s="270"/>
    </row>
    <row r="10" spans="1:42" customHeight="1" ht="44.25">
      <c r="A10" s="262" t="s">
        <v>4088</v>
      </c>
      <c r="B10" s="262">
        <v>411</v>
      </c>
      <c r="C10" s="263" t="s">
        <v>4089</v>
      </c>
      <c r="D10" s="263" t="s">
        <v>4137</v>
      </c>
      <c r="E10" s="262" t="s">
        <v>4138</v>
      </c>
      <c r="F10" s="263" t="s">
        <v>4139</v>
      </c>
      <c r="G10" s="262" t="s">
        <v>43</v>
      </c>
      <c r="H10" s="263" t="s">
        <v>34</v>
      </c>
      <c r="I10" s="262" t="s">
        <v>21</v>
      </c>
      <c r="J10" s="262" t="s">
        <v>4140</v>
      </c>
      <c r="K10" s="262" t="s">
        <v>4141</v>
      </c>
      <c r="L10" s="262" t="s">
        <v>43</v>
      </c>
      <c r="M10" s="255" t="s">
        <v>4142</v>
      </c>
      <c r="N10" s="255"/>
      <c r="O10" s="264">
        <v>42522</v>
      </c>
      <c r="P10" s="264">
        <v>42583</v>
      </c>
      <c r="Q10" s="265">
        <v>42534</v>
      </c>
      <c r="R10" s="266">
        <v>37800</v>
      </c>
      <c r="S10" s="267">
        <v>1</v>
      </c>
      <c r="T10" s="267" t="s">
        <v>4096</v>
      </c>
      <c r="U10" s="255" t="s">
        <v>4096</v>
      </c>
      <c r="V10" s="263" t="s">
        <v>4096</v>
      </c>
      <c r="W10" s="263" t="s">
        <v>4096</v>
      </c>
      <c r="X10" s="268" t="s">
        <v>4096</v>
      </c>
      <c r="Y10" s="269">
        <v>37800</v>
      </c>
      <c r="Z10" s="269">
        <v>56700</v>
      </c>
      <c r="AA10" s="270">
        <v>94500</v>
      </c>
      <c r="AB10" s="271">
        <v>15204000041</v>
      </c>
      <c r="AC10" s="270"/>
    </row>
    <row r="11" spans="1:42" customHeight="1" ht="44.25">
      <c r="A11" s="262" t="s">
        <v>4088</v>
      </c>
      <c r="B11" s="262">
        <v>411</v>
      </c>
      <c r="C11" s="263" t="s">
        <v>4089</v>
      </c>
      <c r="D11" s="263" t="s">
        <v>4143</v>
      </c>
      <c r="E11" s="262" t="s">
        <v>4144</v>
      </c>
      <c r="F11" s="263" t="s">
        <v>4145</v>
      </c>
      <c r="G11" s="262" t="s">
        <v>43</v>
      </c>
      <c r="H11" s="263" t="s">
        <v>34</v>
      </c>
      <c r="I11" s="262" t="s">
        <v>21</v>
      </c>
      <c r="J11" s="262" t="s">
        <v>4146</v>
      </c>
      <c r="K11" s="262" t="s">
        <v>4147</v>
      </c>
      <c r="L11" s="262" t="s">
        <v>43</v>
      </c>
      <c r="M11" s="255" t="s">
        <v>4148</v>
      </c>
      <c r="N11" s="255"/>
      <c r="O11" s="264">
        <v>42350</v>
      </c>
      <c r="P11" s="264">
        <v>43160</v>
      </c>
      <c r="Q11" s="265">
        <v>42521</v>
      </c>
      <c r="R11" s="266">
        <v>30560</v>
      </c>
      <c r="S11" s="267">
        <v>1</v>
      </c>
      <c r="T11" s="267" t="s">
        <v>4096</v>
      </c>
      <c r="U11" s="255" t="s">
        <v>4096</v>
      </c>
      <c r="V11" s="263" t="s">
        <v>4096</v>
      </c>
      <c r="W11" s="263" t="s">
        <v>4096</v>
      </c>
      <c r="X11" s="268" t="s">
        <v>4096</v>
      </c>
      <c r="Y11" s="269">
        <v>30560</v>
      </c>
      <c r="Z11" s="269">
        <v>45840</v>
      </c>
      <c r="AA11" s="270">
        <v>76400</v>
      </c>
      <c r="AB11" s="271">
        <v>15204000042</v>
      </c>
      <c r="AC11" s="270"/>
    </row>
    <row r="12" spans="1:42" customHeight="1" ht="37.5">
      <c r="A12" s="262" t="s">
        <v>4088</v>
      </c>
      <c r="B12" s="262">
        <v>411</v>
      </c>
      <c r="C12" s="263" t="s">
        <v>4089</v>
      </c>
      <c r="D12" s="263" t="s">
        <v>4149</v>
      </c>
      <c r="E12" s="262" t="s">
        <v>4150</v>
      </c>
      <c r="F12" s="263" t="s">
        <v>4151</v>
      </c>
      <c r="G12" s="262" t="s">
        <v>43</v>
      </c>
      <c r="H12" s="263" t="s">
        <v>34</v>
      </c>
      <c r="I12" s="262" t="s">
        <v>21</v>
      </c>
      <c r="J12" s="262" t="s">
        <v>4152</v>
      </c>
      <c r="K12" s="262" t="s">
        <v>4153</v>
      </c>
      <c r="L12" s="262" t="s">
        <v>43</v>
      </c>
      <c r="M12" s="255" t="s">
        <v>4136</v>
      </c>
      <c r="N12" s="255"/>
      <c r="O12" s="264">
        <v>42370</v>
      </c>
      <c r="P12" s="264">
        <v>43132</v>
      </c>
      <c r="Q12" s="265">
        <v>42529</v>
      </c>
      <c r="R12" s="266">
        <v>29038</v>
      </c>
      <c r="S12" s="267">
        <v>1</v>
      </c>
      <c r="T12" s="267" t="s">
        <v>4096</v>
      </c>
      <c r="U12" s="255" t="s">
        <v>4096</v>
      </c>
      <c r="V12" s="263" t="s">
        <v>4096</v>
      </c>
      <c r="W12" s="263" t="s">
        <v>4096</v>
      </c>
      <c r="X12" s="268" t="s">
        <v>4096</v>
      </c>
      <c r="Y12" s="269">
        <v>29038</v>
      </c>
      <c r="Z12" s="269">
        <v>43557</v>
      </c>
      <c r="AA12" s="270">
        <v>72595</v>
      </c>
      <c r="AB12" s="271">
        <v>15204000044</v>
      </c>
      <c r="AC12" s="270"/>
    </row>
    <row r="13" spans="1:42" customHeight="1" ht="63.75">
      <c r="A13" s="262" t="s">
        <v>4088</v>
      </c>
      <c r="B13" s="262">
        <v>411</v>
      </c>
      <c r="C13" s="263" t="s">
        <v>4089</v>
      </c>
      <c r="D13" s="263" t="s">
        <v>4154</v>
      </c>
      <c r="E13" s="262" t="s">
        <v>4155</v>
      </c>
      <c r="F13" s="263" t="s">
        <v>4156</v>
      </c>
      <c r="G13" s="262" t="s">
        <v>4157</v>
      </c>
      <c r="H13" s="263" t="s">
        <v>34</v>
      </c>
      <c r="I13" s="262" t="s">
        <v>21</v>
      </c>
      <c r="J13" s="262" t="s">
        <v>4158</v>
      </c>
      <c r="K13" s="262" t="s">
        <v>4159</v>
      </c>
      <c r="L13" s="262" t="s">
        <v>43</v>
      </c>
      <c r="M13" s="255" t="s">
        <v>4126</v>
      </c>
      <c r="N13" s="255"/>
      <c r="O13" s="264">
        <v>42445</v>
      </c>
      <c r="P13" s="264">
        <v>43174</v>
      </c>
      <c r="Q13" s="265">
        <v>42527</v>
      </c>
      <c r="R13" s="266">
        <v>40000</v>
      </c>
      <c r="S13" s="267">
        <v>1</v>
      </c>
      <c r="T13" s="267" t="s">
        <v>4096</v>
      </c>
      <c r="U13" s="255" t="s">
        <v>4096</v>
      </c>
      <c r="V13" s="263" t="s">
        <v>4096</v>
      </c>
      <c r="W13" s="263" t="s">
        <v>4096</v>
      </c>
      <c r="X13" s="268" t="s">
        <v>4096</v>
      </c>
      <c r="Y13" s="269">
        <v>40000</v>
      </c>
      <c r="Z13" s="269">
        <v>64774.82</v>
      </c>
      <c r="AA13" s="270">
        <v>104774.82</v>
      </c>
      <c r="AB13" s="271">
        <v>15204000045</v>
      </c>
      <c r="AC13" s="270"/>
    </row>
    <row r="14" spans="1:42" customHeight="1" ht="54">
      <c r="A14" s="262" t="s">
        <v>4088</v>
      </c>
      <c r="B14" s="262">
        <v>411</v>
      </c>
      <c r="C14" s="263" t="s">
        <v>4089</v>
      </c>
      <c r="D14" s="263" t="s">
        <v>4160</v>
      </c>
      <c r="E14" s="262" t="s">
        <v>4161</v>
      </c>
      <c r="F14" s="263" t="s">
        <v>4162</v>
      </c>
      <c r="G14" s="262" t="s">
        <v>43</v>
      </c>
      <c r="H14" s="263" t="s">
        <v>34</v>
      </c>
      <c r="I14" s="262" t="s">
        <v>21</v>
      </c>
      <c r="J14" s="262" t="s">
        <v>4163</v>
      </c>
      <c r="K14" s="262" t="s">
        <v>4164</v>
      </c>
      <c r="L14" s="262" t="s">
        <v>43</v>
      </c>
      <c r="M14" s="255" t="s">
        <v>4148</v>
      </c>
      <c r="N14" s="255"/>
      <c r="O14" s="264">
        <v>42401</v>
      </c>
      <c r="P14" s="264">
        <v>43100</v>
      </c>
      <c r="Q14" s="265">
        <v>42555</v>
      </c>
      <c r="R14" s="266">
        <v>24932</v>
      </c>
      <c r="S14" s="267">
        <v>1</v>
      </c>
      <c r="T14" s="267" t="s">
        <v>4096</v>
      </c>
      <c r="U14" s="255" t="s">
        <v>4096</v>
      </c>
      <c r="V14" s="263" t="s">
        <v>4096</v>
      </c>
      <c r="W14" s="263" t="s">
        <v>4096</v>
      </c>
      <c r="X14" s="268" t="s">
        <v>4096</v>
      </c>
      <c r="Y14" s="269">
        <v>24932</v>
      </c>
      <c r="Z14" s="269">
        <v>38978</v>
      </c>
      <c r="AA14" s="270">
        <v>63910</v>
      </c>
      <c r="AB14" s="271">
        <v>15204000047</v>
      </c>
      <c r="AC14" s="270"/>
    </row>
    <row r="15" spans="1:42" customHeight="1" ht="55.5">
      <c r="A15" s="262" t="s">
        <v>4088</v>
      </c>
      <c r="B15" s="262">
        <v>411</v>
      </c>
      <c r="C15" s="263" t="s">
        <v>4089</v>
      </c>
      <c r="D15" s="263" t="s">
        <v>4165</v>
      </c>
      <c r="E15" s="262" t="s">
        <v>4166</v>
      </c>
      <c r="F15" s="263" t="s">
        <v>4167</v>
      </c>
      <c r="G15" s="262" t="s">
        <v>43</v>
      </c>
      <c r="H15" s="263" t="s">
        <v>34</v>
      </c>
      <c r="I15" s="262" t="s">
        <v>21</v>
      </c>
      <c r="J15" s="262" t="s">
        <v>4168</v>
      </c>
      <c r="K15" s="262" t="s">
        <v>4169</v>
      </c>
      <c r="L15" s="262" t="s">
        <v>43</v>
      </c>
      <c r="M15" s="255" t="s">
        <v>4170</v>
      </c>
      <c r="N15" s="255"/>
      <c r="O15" s="264">
        <v>42430</v>
      </c>
      <c r="P15" s="264">
        <v>43159</v>
      </c>
      <c r="Q15" s="265">
        <v>42555</v>
      </c>
      <c r="R15" s="266">
        <v>40000</v>
      </c>
      <c r="S15" s="267">
        <v>1</v>
      </c>
      <c r="T15" s="267" t="s">
        <v>4096</v>
      </c>
      <c r="U15" s="255" t="s">
        <v>4096</v>
      </c>
      <c r="V15" s="263" t="s">
        <v>4096</v>
      </c>
      <c r="W15" s="263" t="s">
        <v>4096</v>
      </c>
      <c r="X15" s="268" t="s">
        <v>4096</v>
      </c>
      <c r="Y15" s="269">
        <v>40000</v>
      </c>
      <c r="Z15" s="269">
        <v>87655</v>
      </c>
      <c r="AA15" s="270">
        <v>127655</v>
      </c>
      <c r="AB15" s="271">
        <v>15204000050</v>
      </c>
      <c r="AC15" s="270"/>
    </row>
    <row r="16" spans="1:42" customHeight="1" ht="54">
      <c r="A16" s="262" t="s">
        <v>4088</v>
      </c>
      <c r="B16" s="262">
        <v>411</v>
      </c>
      <c r="C16" s="263" t="s">
        <v>4089</v>
      </c>
      <c r="D16" s="263" t="s">
        <v>4171</v>
      </c>
      <c r="E16" s="262" t="s">
        <v>4172</v>
      </c>
      <c r="F16" s="263" t="s">
        <v>4173</v>
      </c>
      <c r="G16" s="262" t="s">
        <v>43</v>
      </c>
      <c r="H16" s="263" t="s">
        <v>34</v>
      </c>
      <c r="I16" s="262" t="s">
        <v>21</v>
      </c>
      <c r="J16" s="262" t="s">
        <v>4174</v>
      </c>
      <c r="K16" s="262" t="s">
        <v>4175</v>
      </c>
      <c r="L16" s="262" t="s">
        <v>43</v>
      </c>
      <c r="M16" s="255" t="s">
        <v>4102</v>
      </c>
      <c r="N16" s="255"/>
      <c r="O16" s="264">
        <v>42350</v>
      </c>
      <c r="P16" s="264">
        <v>43160</v>
      </c>
      <c r="Q16" s="265">
        <v>42521</v>
      </c>
      <c r="R16" s="266">
        <v>40000</v>
      </c>
      <c r="S16" s="267">
        <v>1</v>
      </c>
      <c r="T16" s="267" t="s">
        <v>4096</v>
      </c>
      <c r="U16" s="255" t="s">
        <v>4096</v>
      </c>
      <c r="V16" s="263" t="s">
        <v>4096</v>
      </c>
      <c r="W16" s="263" t="s">
        <v>4096</v>
      </c>
      <c r="X16" s="268" t="s">
        <v>4096</v>
      </c>
      <c r="Y16" s="269" t="str">
        <f>SUM(R16,U16,X16)</f>
        <v>0</v>
      </c>
      <c r="Z16" s="269">
        <v>67780</v>
      </c>
      <c r="AA16" s="270" t="str">
        <f>SUM(Y16:Z16)</f>
        <v>0</v>
      </c>
      <c r="AB16" s="271">
        <v>15204000052</v>
      </c>
      <c r="AC16" s="270"/>
    </row>
    <row r="17" spans="1:42" customHeight="1" ht="51">
      <c r="A17" s="262" t="s">
        <v>4088</v>
      </c>
      <c r="B17" s="262">
        <v>411</v>
      </c>
      <c r="C17" s="263" t="s">
        <v>4089</v>
      </c>
      <c r="D17" s="263" t="s">
        <v>4176</v>
      </c>
      <c r="E17" s="262" t="s">
        <v>4177</v>
      </c>
      <c r="F17" s="263" t="s">
        <v>4178</v>
      </c>
      <c r="G17" s="262" t="s">
        <v>43</v>
      </c>
      <c r="H17" s="263" t="s">
        <v>34</v>
      </c>
      <c r="I17" s="262" t="s">
        <v>21</v>
      </c>
      <c r="J17" s="262" t="s">
        <v>4179</v>
      </c>
      <c r="K17" s="262" t="s">
        <v>4180</v>
      </c>
      <c r="L17" s="262" t="s">
        <v>43</v>
      </c>
      <c r="M17" s="255" t="s">
        <v>4102</v>
      </c>
      <c r="N17" s="255"/>
      <c r="O17" s="264">
        <v>42350</v>
      </c>
      <c r="P17" s="264">
        <v>43160</v>
      </c>
      <c r="Q17" s="265">
        <v>42509</v>
      </c>
      <c r="R17" s="266">
        <v>40000</v>
      </c>
      <c r="S17" s="267">
        <v>1</v>
      </c>
      <c r="T17" s="267" t="s">
        <v>4096</v>
      </c>
      <c r="U17" s="255" t="s">
        <v>4096</v>
      </c>
      <c r="V17" s="263" t="s">
        <v>4096</v>
      </c>
      <c r="W17" s="263" t="s">
        <v>4096</v>
      </c>
      <c r="X17" s="268" t="s">
        <v>4096</v>
      </c>
      <c r="Y17" s="269" t="str">
        <f>SUM(R17,U17,X17)</f>
        <v>0</v>
      </c>
      <c r="Z17" s="269">
        <v>70953.86</v>
      </c>
      <c r="AA17" s="270" t="str">
        <f>SUM(Y17:Z17)</f>
        <v>0</v>
      </c>
      <c r="AB17" s="271">
        <v>15204000053</v>
      </c>
      <c r="AC17" s="270"/>
    </row>
    <row r="18" spans="1:42" customHeight="1" ht="51.75">
      <c r="A18" s="262" t="s">
        <v>4088</v>
      </c>
      <c r="B18" s="262">
        <v>411</v>
      </c>
      <c r="C18" s="263" t="s">
        <v>4089</v>
      </c>
      <c r="D18" s="263" t="s">
        <v>4181</v>
      </c>
      <c r="E18" s="262" t="s">
        <v>4182</v>
      </c>
      <c r="F18" s="263" t="s">
        <v>4183</v>
      </c>
      <c r="G18" s="262" t="s">
        <v>43</v>
      </c>
      <c r="H18" s="263" t="s">
        <v>34</v>
      </c>
      <c r="I18" s="262" t="s">
        <v>21</v>
      </c>
      <c r="J18" s="262" t="s">
        <v>4184</v>
      </c>
      <c r="K18" s="262" t="s">
        <v>4185</v>
      </c>
      <c r="L18" s="262" t="s">
        <v>43</v>
      </c>
      <c r="M18" s="255" t="s">
        <v>4186</v>
      </c>
      <c r="N18" s="255"/>
      <c r="O18" s="264">
        <v>42350</v>
      </c>
      <c r="P18" s="264">
        <v>43160</v>
      </c>
      <c r="Q18" s="265">
        <v>42509</v>
      </c>
      <c r="R18" s="266">
        <v>40000</v>
      </c>
      <c r="S18" s="267">
        <v>1</v>
      </c>
      <c r="T18" s="267" t="s">
        <v>4096</v>
      </c>
      <c r="U18" s="255" t="s">
        <v>4096</v>
      </c>
      <c r="V18" s="263" t="s">
        <v>4096</v>
      </c>
      <c r="W18" s="263" t="s">
        <v>4096</v>
      </c>
      <c r="X18" s="268" t="s">
        <v>4096</v>
      </c>
      <c r="Y18" s="269" t="str">
        <f>SUM(R18,U18,X18)</f>
        <v>0</v>
      </c>
      <c r="Z18" s="269">
        <v>71181.21</v>
      </c>
      <c r="AA18" s="270" t="str">
        <f>SUM(Y18:Z18)</f>
        <v>0</v>
      </c>
      <c r="AB18" s="271">
        <v>15204000056</v>
      </c>
      <c r="AC18" s="270"/>
    </row>
    <row r="19" spans="1:42" customHeight="1" ht="51.75">
      <c r="A19" s="262" t="s">
        <v>4088</v>
      </c>
      <c r="B19" s="262">
        <v>411</v>
      </c>
      <c r="C19" s="263" t="s">
        <v>4089</v>
      </c>
      <c r="D19" s="263" t="s">
        <v>4187</v>
      </c>
      <c r="E19" s="262" t="s">
        <v>4188</v>
      </c>
      <c r="F19" s="263" t="s">
        <v>4189</v>
      </c>
      <c r="G19" s="262" t="s">
        <v>43</v>
      </c>
      <c r="H19" s="263" t="s">
        <v>34</v>
      </c>
      <c r="I19" s="262" t="s">
        <v>21</v>
      </c>
      <c r="J19" s="262" t="s">
        <v>4190</v>
      </c>
      <c r="K19" s="262" t="s">
        <v>4191</v>
      </c>
      <c r="L19" s="262" t="s">
        <v>43</v>
      </c>
      <c r="M19" s="255" t="s">
        <v>4142</v>
      </c>
      <c r="N19" s="255"/>
      <c r="O19" s="264">
        <v>42353</v>
      </c>
      <c r="P19" s="264">
        <v>42415</v>
      </c>
      <c r="Q19" s="265">
        <v>42521</v>
      </c>
      <c r="R19" s="266">
        <v>39730</v>
      </c>
      <c r="S19" s="267">
        <v>1</v>
      </c>
      <c r="T19" s="267" t="s">
        <v>4096</v>
      </c>
      <c r="U19" s="255" t="s">
        <v>4096</v>
      </c>
      <c r="V19" s="263" t="s">
        <v>4096</v>
      </c>
      <c r="W19" s="263" t="s">
        <v>4096</v>
      </c>
      <c r="X19" s="268" t="s">
        <v>4096</v>
      </c>
      <c r="Y19" s="269" t="str">
        <f>SUM(R19,U19,X19)</f>
        <v>0</v>
      </c>
      <c r="Z19" s="269">
        <v>59595</v>
      </c>
      <c r="AA19" s="270">
        <v>99325</v>
      </c>
      <c r="AB19" s="271">
        <v>15204000057</v>
      </c>
      <c r="AC19" s="270"/>
    </row>
    <row r="20" spans="1:42" customHeight="1" ht="51.75">
      <c r="A20" s="262" t="s">
        <v>4088</v>
      </c>
      <c r="B20" s="262">
        <v>411</v>
      </c>
      <c r="C20" s="263" t="s">
        <v>4089</v>
      </c>
      <c r="D20" s="263" t="s">
        <v>4192</v>
      </c>
      <c r="E20" s="262" t="s">
        <v>4193</v>
      </c>
      <c r="F20" s="263" t="s">
        <v>4194</v>
      </c>
      <c r="G20" s="262" t="s">
        <v>43</v>
      </c>
      <c r="H20" s="263" t="s">
        <v>34</v>
      </c>
      <c r="I20" s="262" t="s">
        <v>21</v>
      </c>
      <c r="J20" s="262" t="s">
        <v>4195</v>
      </c>
      <c r="K20" s="262" t="s">
        <v>4196</v>
      </c>
      <c r="L20" s="262" t="s">
        <v>43</v>
      </c>
      <c r="M20" s="255" t="s">
        <v>4197</v>
      </c>
      <c r="N20" s="255"/>
      <c r="O20" s="264">
        <v>42350</v>
      </c>
      <c r="P20" s="264">
        <v>43160</v>
      </c>
      <c r="Q20" s="265">
        <v>42534</v>
      </c>
      <c r="R20" s="266">
        <v>40000</v>
      </c>
      <c r="S20" s="267">
        <v>1</v>
      </c>
      <c r="T20" s="267" t="s">
        <v>4096</v>
      </c>
      <c r="U20" s="255" t="s">
        <v>4096</v>
      </c>
      <c r="V20" s="263" t="s">
        <v>4096</v>
      </c>
      <c r="W20" s="263" t="s">
        <v>4096</v>
      </c>
      <c r="X20" s="268" t="s">
        <v>4096</v>
      </c>
      <c r="Y20" s="269" t="str">
        <f>SUM(R20,U20,X20)</f>
        <v>0</v>
      </c>
      <c r="Z20" s="269">
        <v>85576.25</v>
      </c>
      <c r="AA20" s="270">
        <v>125576.25</v>
      </c>
      <c r="AB20" s="271">
        <v>15204000060</v>
      </c>
      <c r="AC20" s="270"/>
    </row>
    <row r="21" spans="1:42" customHeight="1" ht="44.25">
      <c r="A21" s="262" t="s">
        <v>4088</v>
      </c>
      <c r="B21" s="262">
        <v>411</v>
      </c>
      <c r="C21" s="263" t="s">
        <v>4089</v>
      </c>
      <c r="D21" s="263" t="s">
        <v>4198</v>
      </c>
      <c r="E21" s="262" t="s">
        <v>4172</v>
      </c>
      <c r="F21" s="263" t="s">
        <v>4199</v>
      </c>
      <c r="G21" s="262" t="s">
        <v>43</v>
      </c>
      <c r="H21" s="263" t="s">
        <v>34</v>
      </c>
      <c r="I21" s="262" t="s">
        <v>21</v>
      </c>
      <c r="J21" s="262" t="s">
        <v>4200</v>
      </c>
      <c r="K21" s="262" t="s">
        <v>4201</v>
      </c>
      <c r="L21" s="262" t="s">
        <v>43</v>
      </c>
      <c r="M21" s="255" t="s">
        <v>4197</v>
      </c>
      <c r="N21" s="255"/>
      <c r="O21" s="264">
        <v>42350</v>
      </c>
      <c r="P21" s="264">
        <v>43160</v>
      </c>
      <c r="Q21" s="265">
        <v>42509</v>
      </c>
      <c r="R21" s="266">
        <v>40000</v>
      </c>
      <c r="S21" s="267">
        <v>1</v>
      </c>
      <c r="T21" s="267" t="s">
        <v>4096</v>
      </c>
      <c r="U21" s="255" t="s">
        <v>4096</v>
      </c>
      <c r="V21" s="263" t="s">
        <v>4096</v>
      </c>
      <c r="W21" s="263" t="s">
        <v>4096</v>
      </c>
      <c r="X21" s="268" t="s">
        <v>4096</v>
      </c>
      <c r="Y21" s="269" t="str">
        <f>SUM(R21,U21,X21)</f>
        <v>0</v>
      </c>
      <c r="Z21" s="269">
        <v>25300</v>
      </c>
      <c r="AA21" s="270">
        <v>65300</v>
      </c>
      <c r="AB21" s="271">
        <v>15204000061</v>
      </c>
      <c r="AC21" s="270"/>
    </row>
    <row r="22" spans="1:42" customHeight="1" ht="39.75">
      <c r="A22" s="262" t="s">
        <v>4088</v>
      </c>
      <c r="B22" s="262">
        <v>411</v>
      </c>
      <c r="C22" s="263" t="s">
        <v>4089</v>
      </c>
      <c r="D22" s="255" t="s">
        <v>4202</v>
      </c>
      <c r="E22" s="262" t="s">
        <v>4203</v>
      </c>
      <c r="F22" s="255" t="s">
        <v>4204</v>
      </c>
      <c r="G22" s="262" t="s">
        <v>43</v>
      </c>
      <c r="H22" s="263" t="s">
        <v>34</v>
      </c>
      <c r="I22" s="262" t="s">
        <v>21</v>
      </c>
      <c r="J22" s="262" t="s">
        <v>4205</v>
      </c>
      <c r="K22" s="262" t="s">
        <v>4050</v>
      </c>
      <c r="L22" s="262" t="s">
        <v>43</v>
      </c>
      <c r="M22" s="255" t="s">
        <v>4142</v>
      </c>
      <c r="N22" s="255"/>
      <c r="O22" s="264">
        <v>42401</v>
      </c>
      <c r="P22" s="264">
        <v>43131</v>
      </c>
      <c r="Q22" s="265">
        <v>42534</v>
      </c>
      <c r="R22" s="266">
        <v>37800</v>
      </c>
      <c r="S22" s="267">
        <v>1</v>
      </c>
      <c r="T22" s="267" t="s">
        <v>4096</v>
      </c>
      <c r="U22" s="255" t="s">
        <v>4096</v>
      </c>
      <c r="V22" s="263" t="s">
        <v>4096</v>
      </c>
      <c r="W22" s="263" t="s">
        <v>4096</v>
      </c>
      <c r="X22" s="268" t="s">
        <v>4096</v>
      </c>
      <c r="Y22" s="269" t="str">
        <f>SUM(R22,U22,X22)</f>
        <v>0</v>
      </c>
      <c r="Z22" s="269">
        <v>56700</v>
      </c>
      <c r="AA22" s="270">
        <v>94500</v>
      </c>
      <c r="AB22" s="271">
        <v>15204000064</v>
      </c>
      <c r="AC22" s="270"/>
    </row>
    <row r="23" spans="1:42" customHeight="1" ht="50.25">
      <c r="A23" s="262" t="s">
        <v>4088</v>
      </c>
      <c r="B23" s="262">
        <v>411</v>
      </c>
      <c r="C23" s="263" t="s">
        <v>4089</v>
      </c>
      <c r="D23" s="263" t="s">
        <v>4097</v>
      </c>
      <c r="E23" s="262" t="s">
        <v>4098</v>
      </c>
      <c r="F23" s="263" t="s">
        <v>4206</v>
      </c>
      <c r="G23" s="262" t="s">
        <v>43</v>
      </c>
      <c r="H23" s="263" t="s">
        <v>34</v>
      </c>
      <c r="I23" s="262" t="s">
        <v>21</v>
      </c>
      <c r="J23" s="262" t="s">
        <v>4207</v>
      </c>
      <c r="K23" s="262" t="s">
        <v>3660</v>
      </c>
      <c r="L23" s="262" t="s">
        <v>43</v>
      </c>
      <c r="M23" s="255" t="s">
        <v>4170</v>
      </c>
      <c r="N23" s="255"/>
      <c r="O23" s="264">
        <v>42401</v>
      </c>
      <c r="P23" s="264">
        <v>43100</v>
      </c>
      <c r="Q23" s="265">
        <v>42534</v>
      </c>
      <c r="R23" s="266">
        <v>40000</v>
      </c>
      <c r="S23" s="267">
        <v>1</v>
      </c>
      <c r="T23" s="267" t="s">
        <v>4096</v>
      </c>
      <c r="U23" s="255" t="s">
        <v>4096</v>
      </c>
      <c r="V23" s="263" t="s">
        <v>4096</v>
      </c>
      <c r="W23" s="263" t="s">
        <v>4096</v>
      </c>
      <c r="X23" s="268" t="s">
        <v>4096</v>
      </c>
      <c r="Y23" s="269" t="str">
        <f>SUM(R23,U23,X23)</f>
        <v>0</v>
      </c>
      <c r="Z23" s="269">
        <v>73370</v>
      </c>
      <c r="AA23" s="270">
        <v>113370</v>
      </c>
      <c r="AB23" s="271">
        <v>15204000068</v>
      </c>
      <c r="AC23" s="270"/>
    </row>
    <row r="24" spans="1:42" customHeight="1" ht="51">
      <c r="A24" s="262" t="s">
        <v>4088</v>
      </c>
      <c r="B24" s="262">
        <v>411</v>
      </c>
      <c r="C24" s="263" t="s">
        <v>4089</v>
      </c>
      <c r="D24" s="263" t="s">
        <v>4143</v>
      </c>
      <c r="E24" s="262" t="s">
        <v>4172</v>
      </c>
      <c r="F24" s="263" t="s">
        <v>4208</v>
      </c>
      <c r="G24" s="262" t="s">
        <v>43</v>
      </c>
      <c r="H24" s="263" t="s">
        <v>34</v>
      </c>
      <c r="I24" s="262" t="s">
        <v>21</v>
      </c>
      <c r="J24" s="262" t="s">
        <v>4209</v>
      </c>
      <c r="K24" s="262" t="s">
        <v>4210</v>
      </c>
      <c r="L24" s="262" t="s">
        <v>43</v>
      </c>
      <c r="M24" s="255" t="s">
        <v>4102</v>
      </c>
      <c r="N24" s="255"/>
      <c r="O24" s="264">
        <v>42350</v>
      </c>
      <c r="P24" s="264">
        <v>43160</v>
      </c>
      <c r="Q24" s="265">
        <v>42529</v>
      </c>
      <c r="R24" s="266">
        <v>28600</v>
      </c>
      <c r="S24" s="267">
        <v>1</v>
      </c>
      <c r="T24" s="267" t="s">
        <v>4096</v>
      </c>
      <c r="U24" s="255" t="s">
        <v>4096</v>
      </c>
      <c r="V24" s="263" t="s">
        <v>4096</v>
      </c>
      <c r="W24" s="263" t="s">
        <v>4096</v>
      </c>
      <c r="X24" s="268" t="s">
        <v>4096</v>
      </c>
      <c r="Y24" s="269" t="str">
        <f>SUM(R24,U24,X24)</f>
        <v>0</v>
      </c>
      <c r="Z24" s="269">
        <v>42900</v>
      </c>
      <c r="AA24" s="270">
        <v>71500</v>
      </c>
      <c r="AB24" s="271">
        <v>15204000071</v>
      </c>
      <c r="AC24" s="270"/>
    </row>
    <row r="25" spans="1:42" customHeight="1" ht="51.75">
      <c r="A25" s="262" t="s">
        <v>4088</v>
      </c>
      <c r="B25" s="262">
        <v>411</v>
      </c>
      <c r="C25" s="263" t="s">
        <v>4089</v>
      </c>
      <c r="D25" s="263" t="s">
        <v>4097</v>
      </c>
      <c r="E25" s="262" t="s">
        <v>4098</v>
      </c>
      <c r="F25" s="263" t="s">
        <v>4211</v>
      </c>
      <c r="G25" s="262" t="s">
        <v>43</v>
      </c>
      <c r="H25" s="263" t="s">
        <v>34</v>
      </c>
      <c r="I25" s="262" t="s">
        <v>21</v>
      </c>
      <c r="J25" s="262" t="s">
        <v>4212</v>
      </c>
      <c r="K25" s="262" t="s">
        <v>4201</v>
      </c>
      <c r="L25" s="262" t="s">
        <v>43</v>
      </c>
      <c r="M25" s="255" t="s">
        <v>4170</v>
      </c>
      <c r="N25" s="255"/>
      <c r="O25" s="264">
        <v>42401</v>
      </c>
      <c r="P25" s="264">
        <v>43100</v>
      </c>
      <c r="Q25" s="265">
        <v>42542</v>
      </c>
      <c r="R25" s="266">
        <v>40000</v>
      </c>
      <c r="S25" s="267">
        <v>1</v>
      </c>
      <c r="T25" s="267" t="s">
        <v>4096</v>
      </c>
      <c r="U25" s="255" t="s">
        <v>4096</v>
      </c>
      <c r="V25" s="263" t="s">
        <v>4096</v>
      </c>
      <c r="W25" s="263" t="s">
        <v>4096</v>
      </c>
      <c r="X25" s="268" t="s">
        <v>4096</v>
      </c>
      <c r="Y25" s="269" t="str">
        <f>SUM(R25,U25,X25)</f>
        <v>0</v>
      </c>
      <c r="Z25" s="269">
        <v>86040</v>
      </c>
      <c r="AA25" s="270" t="str">
        <f>SUM(Y25:Z25)</f>
        <v>0</v>
      </c>
      <c r="AB25" s="271">
        <v>15204000072</v>
      </c>
      <c r="AC25" s="270"/>
    </row>
    <row r="26" spans="1:42" customHeight="1" ht="50.25">
      <c r="A26" s="262" t="s">
        <v>4088</v>
      </c>
      <c r="B26" s="262">
        <v>411</v>
      </c>
      <c r="C26" s="263" t="s">
        <v>4089</v>
      </c>
      <c r="D26" s="263" t="s">
        <v>4213</v>
      </c>
      <c r="E26" s="262" t="s">
        <v>4214</v>
      </c>
      <c r="F26" s="263" t="s">
        <v>4215</v>
      </c>
      <c r="G26" s="262" t="s">
        <v>43</v>
      </c>
      <c r="H26" s="263" t="s">
        <v>34</v>
      </c>
      <c r="I26" s="262" t="s">
        <v>21</v>
      </c>
      <c r="J26" s="262" t="s">
        <v>4216</v>
      </c>
      <c r="K26" s="262" t="s">
        <v>3704</v>
      </c>
      <c r="L26" s="262" t="s">
        <v>43</v>
      </c>
      <c r="M26" s="255" t="s">
        <v>4102</v>
      </c>
      <c r="N26" s="255"/>
      <c r="O26" s="264">
        <v>42350</v>
      </c>
      <c r="P26" s="264">
        <v>43160</v>
      </c>
      <c r="Q26" s="265">
        <v>42527</v>
      </c>
      <c r="R26" s="266">
        <v>33178.66</v>
      </c>
      <c r="S26" s="267">
        <v>1</v>
      </c>
      <c r="T26" s="267" t="s">
        <v>4096</v>
      </c>
      <c r="U26" s="255" t="s">
        <v>4096</v>
      </c>
      <c r="V26" s="263" t="s">
        <v>4096</v>
      </c>
      <c r="W26" s="263" t="s">
        <v>4096</v>
      </c>
      <c r="X26" s="268" t="s">
        <v>4096</v>
      </c>
      <c r="Y26" s="269" t="str">
        <f>SUM(R26,U26,X26)</f>
        <v>0</v>
      </c>
      <c r="Z26" s="269">
        <v>49767.99</v>
      </c>
      <c r="AA26" s="270" t="str">
        <f>SUM(Y26:Z26)</f>
        <v>0</v>
      </c>
      <c r="AB26" s="271">
        <v>15204000074</v>
      </c>
      <c r="AC26" s="270"/>
    </row>
    <row r="27" spans="1:42" customHeight="1" ht="54">
      <c r="A27" s="262" t="s">
        <v>4088</v>
      </c>
      <c r="B27" s="262">
        <v>411</v>
      </c>
      <c r="C27" s="263" t="s">
        <v>4089</v>
      </c>
      <c r="D27" s="263" t="s">
        <v>4217</v>
      </c>
      <c r="E27" s="262" t="s">
        <v>4218</v>
      </c>
      <c r="F27" s="263" t="s">
        <v>4219</v>
      </c>
      <c r="G27" s="262" t="s">
        <v>43</v>
      </c>
      <c r="H27" s="263" t="s">
        <v>34</v>
      </c>
      <c r="I27" s="262" t="s">
        <v>21</v>
      </c>
      <c r="J27" s="262" t="s">
        <v>4220</v>
      </c>
      <c r="K27" s="262" t="s">
        <v>4221</v>
      </c>
      <c r="L27" s="262" t="s">
        <v>43</v>
      </c>
      <c r="M27" s="255" t="s">
        <v>4222</v>
      </c>
      <c r="N27" s="255"/>
      <c r="O27" s="264">
        <v>42430</v>
      </c>
      <c r="P27" s="264">
        <v>43160</v>
      </c>
      <c r="Q27" s="265">
        <v>42572</v>
      </c>
      <c r="R27" s="266">
        <v>40000</v>
      </c>
      <c r="S27" s="267">
        <v>1</v>
      </c>
      <c r="T27" s="267" t="s">
        <v>4096</v>
      </c>
      <c r="U27" s="255" t="s">
        <v>4096</v>
      </c>
      <c r="V27" s="263" t="s">
        <v>4096</v>
      </c>
      <c r="W27" s="263" t="s">
        <v>4096</v>
      </c>
      <c r="X27" s="268" t="s">
        <v>4096</v>
      </c>
      <c r="Y27" s="269">
        <v>40000</v>
      </c>
      <c r="Z27" s="269">
        <v>87340</v>
      </c>
      <c r="AA27" s="270">
        <v>127340</v>
      </c>
      <c r="AB27" s="271">
        <v>15204000075</v>
      </c>
      <c r="AC27" s="270"/>
    </row>
    <row r="28" spans="1:42" customHeight="1" ht="49.5">
      <c r="A28" s="262" t="s">
        <v>4088</v>
      </c>
      <c r="B28" s="262">
        <v>411</v>
      </c>
      <c r="C28" s="263" t="s">
        <v>4089</v>
      </c>
      <c r="D28" s="263" t="s">
        <v>4223</v>
      </c>
      <c r="E28" s="262" t="s">
        <v>4223</v>
      </c>
      <c r="F28" s="263" t="s">
        <v>4224</v>
      </c>
      <c r="G28" s="262" t="s">
        <v>43</v>
      </c>
      <c r="H28" s="263" t="s">
        <v>34</v>
      </c>
      <c r="I28" s="262" t="s">
        <v>21</v>
      </c>
      <c r="J28" s="262" t="s">
        <v>4225</v>
      </c>
      <c r="K28" s="262" t="s">
        <v>4226</v>
      </c>
      <c r="L28" s="262" t="s">
        <v>43</v>
      </c>
      <c r="M28" s="255" t="s">
        <v>4142</v>
      </c>
      <c r="N28" s="255"/>
      <c r="O28" s="264">
        <v>42445</v>
      </c>
      <c r="P28" s="264">
        <v>43161</v>
      </c>
      <c r="Q28" s="265">
        <v>42555</v>
      </c>
      <c r="R28" s="266">
        <v>39800</v>
      </c>
      <c r="S28" s="267">
        <v>1</v>
      </c>
      <c r="T28" s="267" t="s">
        <v>4096</v>
      </c>
      <c r="U28" s="255" t="s">
        <v>4096</v>
      </c>
      <c r="V28" s="263" t="s">
        <v>4096</v>
      </c>
      <c r="W28" s="263" t="s">
        <v>4096</v>
      </c>
      <c r="X28" s="268" t="s">
        <v>4096</v>
      </c>
      <c r="Y28" s="269" t="str">
        <f>SUM(R28,U28,X28)</f>
        <v>0</v>
      </c>
      <c r="Z28" s="269">
        <v>59700</v>
      </c>
      <c r="AA28" s="270" t="str">
        <f>SUM(Y28:Z28)</f>
        <v>0</v>
      </c>
      <c r="AB28" s="271">
        <v>15204000076</v>
      </c>
      <c r="AC28" s="270"/>
    </row>
    <row r="29" spans="1:42" customHeight="1" ht="55.5">
      <c r="A29" s="262" t="s">
        <v>4088</v>
      </c>
      <c r="B29" s="262">
        <v>411</v>
      </c>
      <c r="C29" s="263" t="s">
        <v>4089</v>
      </c>
      <c r="D29" s="263" t="s">
        <v>4227</v>
      </c>
      <c r="E29" s="262" t="s">
        <v>4228</v>
      </c>
      <c r="F29" s="263" t="s">
        <v>4229</v>
      </c>
      <c r="G29" s="262" t="s">
        <v>43</v>
      </c>
      <c r="H29" s="263" t="s">
        <v>34</v>
      </c>
      <c r="I29" s="262" t="s">
        <v>21</v>
      </c>
      <c r="J29" s="262" t="s">
        <v>4230</v>
      </c>
      <c r="K29" s="262" t="s">
        <v>4175</v>
      </c>
      <c r="L29" s="262" t="s">
        <v>43</v>
      </c>
      <c r="M29" s="255" t="s">
        <v>4231</v>
      </c>
      <c r="N29" s="255"/>
      <c r="O29" s="264">
        <v>42401</v>
      </c>
      <c r="P29" s="264">
        <v>43132</v>
      </c>
      <c r="Q29" s="265">
        <v>42536</v>
      </c>
      <c r="R29" s="266">
        <v>40000</v>
      </c>
      <c r="S29" s="267">
        <v>1</v>
      </c>
      <c r="T29" s="267" t="s">
        <v>4096</v>
      </c>
      <c r="U29" s="255" t="s">
        <v>4096</v>
      </c>
      <c r="V29" s="263" t="s">
        <v>4096</v>
      </c>
      <c r="W29" s="263" t="s">
        <v>4096</v>
      </c>
      <c r="X29" s="268" t="s">
        <v>4096</v>
      </c>
      <c r="Y29" s="269" t="str">
        <f>SUM(R29,U29,X29)</f>
        <v>0</v>
      </c>
      <c r="Z29" s="269">
        <v>98540.63</v>
      </c>
      <c r="AA29" s="270" t="str">
        <f>SUM(Y29:Z29)</f>
        <v>0</v>
      </c>
      <c r="AB29" s="271">
        <v>15204000077</v>
      </c>
      <c r="AC29" s="270"/>
    </row>
    <row r="30" spans="1:42" customHeight="1" ht="57">
      <c r="A30" s="262" t="s">
        <v>4088</v>
      </c>
      <c r="B30" s="262">
        <v>411</v>
      </c>
      <c r="C30" s="263" t="s">
        <v>4089</v>
      </c>
      <c r="D30" s="263" t="s">
        <v>4232</v>
      </c>
      <c r="E30" s="262" t="s">
        <v>4233</v>
      </c>
      <c r="F30" s="263" t="s">
        <v>4234</v>
      </c>
      <c r="G30" s="262" t="s">
        <v>43</v>
      </c>
      <c r="H30" s="263" t="s">
        <v>34</v>
      </c>
      <c r="I30" s="262" t="s">
        <v>21</v>
      </c>
      <c r="J30" s="262" t="s">
        <v>4235</v>
      </c>
      <c r="K30" s="262" t="s">
        <v>4236</v>
      </c>
      <c r="L30" s="262" t="s">
        <v>43</v>
      </c>
      <c r="M30" s="255" t="s">
        <v>4197</v>
      </c>
      <c r="N30" s="255"/>
      <c r="O30" s="264">
        <v>42443</v>
      </c>
      <c r="P30" s="264">
        <v>43174</v>
      </c>
      <c r="Q30" s="265">
        <v>42529</v>
      </c>
      <c r="R30" s="266">
        <v>40000</v>
      </c>
      <c r="S30" s="267">
        <v>1</v>
      </c>
      <c r="T30" s="267" t="s">
        <v>4096</v>
      </c>
      <c r="U30" s="255" t="s">
        <v>4096</v>
      </c>
      <c r="V30" s="263" t="s">
        <v>4096</v>
      </c>
      <c r="W30" s="263" t="s">
        <v>4096</v>
      </c>
      <c r="X30" s="268" t="s">
        <v>4096</v>
      </c>
      <c r="Y30" s="269" t="str">
        <f>SUM(R30,U30,X30)</f>
        <v>0</v>
      </c>
      <c r="Z30" s="269">
        <v>65125</v>
      </c>
      <c r="AA30" s="270">
        <v>105125</v>
      </c>
      <c r="AB30" s="271">
        <v>15204000078</v>
      </c>
      <c r="AC30" s="270"/>
    </row>
    <row r="31" spans="1:42" customHeight="1" ht="43.5">
      <c r="A31" s="262" t="s">
        <v>4088</v>
      </c>
      <c r="B31" s="262">
        <v>411</v>
      </c>
      <c r="C31" s="263" t="s">
        <v>4089</v>
      </c>
      <c r="D31" s="263" t="s">
        <v>4237</v>
      </c>
      <c r="E31" s="263" t="s">
        <v>4237</v>
      </c>
      <c r="F31" s="263" t="s">
        <v>4237</v>
      </c>
      <c r="G31" s="262" t="s">
        <v>43</v>
      </c>
      <c r="H31" s="263" t="s">
        <v>34</v>
      </c>
      <c r="I31" s="262" t="s">
        <v>21</v>
      </c>
      <c r="J31" s="262" t="s">
        <v>4238</v>
      </c>
      <c r="K31" s="262" t="s">
        <v>4169</v>
      </c>
      <c r="L31" s="262" t="s">
        <v>43</v>
      </c>
      <c r="M31" s="255" t="s">
        <v>4239</v>
      </c>
      <c r="N31" s="255"/>
      <c r="O31" s="264">
        <v>42350</v>
      </c>
      <c r="P31" s="264">
        <v>43160</v>
      </c>
      <c r="Q31" s="265">
        <v>42513</v>
      </c>
      <c r="R31" s="266">
        <v>36180</v>
      </c>
      <c r="S31" s="267">
        <v>1</v>
      </c>
      <c r="T31" s="267" t="s">
        <v>4096</v>
      </c>
      <c r="U31" s="255" t="s">
        <v>4096</v>
      </c>
      <c r="V31" s="263" t="s">
        <v>4096</v>
      </c>
      <c r="W31" s="263" t="s">
        <v>4096</v>
      </c>
      <c r="X31" s="268" t="s">
        <v>4096</v>
      </c>
      <c r="Y31" s="269" t="str">
        <f>SUM(R31,U31,X31)</f>
        <v>0</v>
      </c>
      <c r="Z31" s="269">
        <v>54270</v>
      </c>
      <c r="AA31" s="270" t="str">
        <f>SUM(Y31:Z31)</f>
        <v>0</v>
      </c>
      <c r="AB31" s="271">
        <v>15204000079</v>
      </c>
      <c r="AC31" s="270"/>
    </row>
    <row r="32" spans="1:42" customHeight="1" ht="51.75">
      <c r="A32" s="262" t="s">
        <v>4088</v>
      </c>
      <c r="B32" s="262">
        <v>411</v>
      </c>
      <c r="C32" s="263" t="s">
        <v>4089</v>
      </c>
      <c r="D32" s="263" t="s">
        <v>4240</v>
      </c>
      <c r="E32" s="262" t="s">
        <v>4241</v>
      </c>
      <c r="F32" s="263" t="s">
        <v>4242</v>
      </c>
      <c r="G32" s="262" t="s">
        <v>43</v>
      </c>
      <c r="H32" s="263" t="s">
        <v>34</v>
      </c>
      <c r="I32" s="262" t="s">
        <v>21</v>
      </c>
      <c r="J32" s="262" t="s">
        <v>4243</v>
      </c>
      <c r="K32" s="262" t="s">
        <v>4244</v>
      </c>
      <c r="L32" s="262" t="s">
        <v>43</v>
      </c>
      <c r="M32" s="255" t="s">
        <v>4245</v>
      </c>
      <c r="N32" s="255"/>
      <c r="O32" s="264">
        <v>42353</v>
      </c>
      <c r="P32" s="264">
        <v>42613</v>
      </c>
      <c r="Q32" s="265">
        <v>42555</v>
      </c>
      <c r="R32" s="266">
        <v>40000</v>
      </c>
      <c r="S32" s="267">
        <v>1</v>
      </c>
      <c r="T32" s="267" t="s">
        <v>4096</v>
      </c>
      <c r="U32" s="255" t="s">
        <v>4096</v>
      </c>
      <c r="V32" s="263" t="s">
        <v>4096</v>
      </c>
      <c r="W32" s="263" t="s">
        <v>4096</v>
      </c>
      <c r="X32" s="268" t="s">
        <v>4096</v>
      </c>
      <c r="Y32" s="269" t="str">
        <f>SUM(R32,U32,X32)</f>
        <v>0</v>
      </c>
      <c r="Z32" s="269">
        <v>90724.4</v>
      </c>
      <c r="AA32" s="270">
        <v>130724.4</v>
      </c>
      <c r="AB32" s="271">
        <v>15204000080</v>
      </c>
      <c r="AC32" s="270"/>
    </row>
    <row r="33" spans="1:42" customHeight="1" ht="54.75">
      <c r="A33" s="262" t="s">
        <v>4088</v>
      </c>
      <c r="B33" s="262">
        <v>411</v>
      </c>
      <c r="C33" s="263" t="s">
        <v>4089</v>
      </c>
      <c r="D33" s="263" t="s">
        <v>4246</v>
      </c>
      <c r="E33" s="262" t="s">
        <v>4247</v>
      </c>
      <c r="F33" s="263" t="s">
        <v>4248</v>
      </c>
      <c r="G33" s="262" t="s">
        <v>43</v>
      </c>
      <c r="H33" s="263" t="s">
        <v>34</v>
      </c>
      <c r="I33" s="262" t="s">
        <v>21</v>
      </c>
      <c r="J33" s="262" t="s">
        <v>4249</v>
      </c>
      <c r="K33" s="262" t="s">
        <v>4159</v>
      </c>
      <c r="L33" s="262" t="s">
        <v>43</v>
      </c>
      <c r="M33" s="255" t="s">
        <v>4136</v>
      </c>
      <c r="N33" s="255"/>
      <c r="O33" s="264">
        <v>42444</v>
      </c>
      <c r="P33" s="264">
        <v>43173</v>
      </c>
      <c r="Q33" s="265">
        <v>42542</v>
      </c>
      <c r="R33" s="266">
        <v>15616</v>
      </c>
      <c r="S33" s="267">
        <v>1</v>
      </c>
      <c r="T33" s="267" t="s">
        <v>4096</v>
      </c>
      <c r="U33" s="255" t="s">
        <v>4096</v>
      </c>
      <c r="V33" s="263" t="s">
        <v>4096</v>
      </c>
      <c r="W33" s="263" t="s">
        <v>4096</v>
      </c>
      <c r="X33" s="268" t="s">
        <v>4096</v>
      </c>
      <c r="Y33" s="269" t="str">
        <f>SUM(R33,U33,X33)</f>
        <v>0</v>
      </c>
      <c r="Z33" s="269">
        <v>23424</v>
      </c>
      <c r="AA33" s="270" t="str">
        <f>SUM(Y33:Z33)</f>
        <v>0</v>
      </c>
      <c r="AB33" s="271">
        <v>15204000082</v>
      </c>
      <c r="AC33" s="270"/>
    </row>
    <row r="34" spans="1:42" customHeight="1" ht="64.5">
      <c r="A34" s="262" t="s">
        <v>4088</v>
      </c>
      <c r="B34" s="262">
        <v>411</v>
      </c>
      <c r="C34" s="263" t="s">
        <v>4089</v>
      </c>
      <c r="D34" s="263" t="s">
        <v>4250</v>
      </c>
      <c r="E34" s="262" t="s">
        <v>4251</v>
      </c>
      <c r="F34" s="263" t="s">
        <v>4252</v>
      </c>
      <c r="G34" s="262" t="s">
        <v>43</v>
      </c>
      <c r="H34" s="263" t="s">
        <v>34</v>
      </c>
      <c r="I34" s="262" t="s">
        <v>21</v>
      </c>
      <c r="J34" s="262" t="s">
        <v>4253</v>
      </c>
      <c r="K34" s="262" t="s">
        <v>4080</v>
      </c>
      <c r="L34" s="262" t="s">
        <v>43</v>
      </c>
      <c r="M34" s="255" t="s">
        <v>4254</v>
      </c>
      <c r="N34" s="255"/>
      <c r="O34" s="264">
        <v>42401</v>
      </c>
      <c r="P34" s="264">
        <v>43100</v>
      </c>
      <c r="Q34" s="265">
        <v>42523</v>
      </c>
      <c r="R34" s="266">
        <v>24940</v>
      </c>
      <c r="S34" s="267">
        <v>1</v>
      </c>
      <c r="T34" s="267" t="s">
        <v>4096</v>
      </c>
      <c r="U34" s="255" t="s">
        <v>4096</v>
      </c>
      <c r="V34" s="263" t="s">
        <v>4096</v>
      </c>
      <c r="W34" s="263" t="s">
        <v>4096</v>
      </c>
      <c r="X34" s="268" t="s">
        <v>4096</v>
      </c>
      <c r="Y34" s="269" t="str">
        <f>SUM(R34,U34,X34)</f>
        <v>0</v>
      </c>
      <c r="Z34" s="269">
        <v>37410</v>
      </c>
      <c r="AA34" s="270" t="str">
        <f>SUM(Y34:Z34)</f>
        <v>0</v>
      </c>
      <c r="AB34" s="271">
        <v>15204000084</v>
      </c>
      <c r="AC34" s="270"/>
    </row>
    <row r="35" spans="1:42" customHeight="1" ht="41.25">
      <c r="A35" s="262" t="s">
        <v>4088</v>
      </c>
      <c r="B35" s="262">
        <v>411</v>
      </c>
      <c r="C35" s="263" t="s">
        <v>4089</v>
      </c>
      <c r="D35" s="263" t="s">
        <v>4255</v>
      </c>
      <c r="E35" s="262" t="s">
        <v>4256</v>
      </c>
      <c r="F35" s="263" t="s">
        <v>4257</v>
      </c>
      <c r="G35" s="262" t="s">
        <v>43</v>
      </c>
      <c r="H35" s="263" t="s">
        <v>34</v>
      </c>
      <c r="I35" s="262" t="s">
        <v>21</v>
      </c>
      <c r="J35" s="262" t="s">
        <v>4258</v>
      </c>
      <c r="K35" s="262" t="s">
        <v>4259</v>
      </c>
      <c r="L35" s="262" t="s">
        <v>43</v>
      </c>
      <c r="M35" s="255" t="s">
        <v>4254</v>
      </c>
      <c r="N35" s="255"/>
      <c r="O35" s="264">
        <v>42401</v>
      </c>
      <c r="P35" s="264">
        <v>43100</v>
      </c>
      <c r="Q35" s="265">
        <v>42548</v>
      </c>
      <c r="R35" s="266">
        <v>33014.11</v>
      </c>
      <c r="S35" s="267">
        <v>1</v>
      </c>
      <c r="T35" s="267" t="s">
        <v>4096</v>
      </c>
      <c r="U35" s="255" t="s">
        <v>4096</v>
      </c>
      <c r="V35" s="263" t="s">
        <v>4096</v>
      </c>
      <c r="W35" s="263" t="s">
        <v>4096</v>
      </c>
      <c r="X35" s="268" t="s">
        <v>4096</v>
      </c>
      <c r="Y35" s="269" t="str">
        <f>SUM(R35,U35,X35)</f>
        <v>0</v>
      </c>
      <c r="Z35" s="269">
        <v>49521.17</v>
      </c>
      <c r="AA35" s="270">
        <v>82535.28</v>
      </c>
      <c r="AB35" s="271">
        <v>15204000086</v>
      </c>
      <c r="AC35" s="270"/>
    </row>
    <row r="36" spans="1:42" customHeight="1" ht="60.75">
      <c r="A36" s="262" t="s">
        <v>4088</v>
      </c>
      <c r="B36" s="262">
        <v>411</v>
      </c>
      <c r="C36" s="263" t="s">
        <v>4089</v>
      </c>
      <c r="D36" s="263" t="s">
        <v>4260</v>
      </c>
      <c r="E36" s="262" t="s">
        <v>4261</v>
      </c>
      <c r="F36" s="263" t="s">
        <v>4262</v>
      </c>
      <c r="G36" s="262" t="s">
        <v>43</v>
      </c>
      <c r="H36" s="263" t="s">
        <v>34</v>
      </c>
      <c r="I36" s="262" t="s">
        <v>21</v>
      </c>
      <c r="J36" s="262" t="s">
        <v>4263</v>
      </c>
      <c r="K36" s="262" t="s">
        <v>4264</v>
      </c>
      <c r="L36" s="262" t="s">
        <v>43</v>
      </c>
      <c r="M36" s="255" t="s">
        <v>4254</v>
      </c>
      <c r="N36" s="255"/>
      <c r="O36" s="264">
        <v>42401</v>
      </c>
      <c r="P36" s="264">
        <v>43100</v>
      </c>
      <c r="Q36" s="265">
        <v>42572</v>
      </c>
      <c r="R36" s="266">
        <v>24932</v>
      </c>
      <c r="S36" s="267">
        <v>1</v>
      </c>
      <c r="T36" s="267" t="s">
        <v>4096</v>
      </c>
      <c r="U36" s="255" t="s">
        <v>4096</v>
      </c>
      <c r="V36" s="263" t="s">
        <v>4096</v>
      </c>
      <c r="W36" s="263" t="s">
        <v>4096</v>
      </c>
      <c r="X36" s="268" t="s">
        <v>4096</v>
      </c>
      <c r="Y36" s="269" t="str">
        <f>SUM(R36,U36,X36)</f>
        <v>0</v>
      </c>
      <c r="Z36" s="269">
        <v>50638</v>
      </c>
      <c r="AA36" s="270">
        <v>75570</v>
      </c>
      <c r="AB36" s="271">
        <v>15204000087</v>
      </c>
      <c r="AC36" s="270"/>
    </row>
    <row r="37" spans="1:42" customHeight="1" ht="56.25">
      <c r="A37" s="262" t="s">
        <v>4088</v>
      </c>
      <c r="B37" s="262">
        <v>411</v>
      </c>
      <c r="C37" s="263" t="s">
        <v>4089</v>
      </c>
      <c r="D37" s="263" t="s">
        <v>4265</v>
      </c>
      <c r="E37" s="262" t="s">
        <v>4266</v>
      </c>
      <c r="F37" s="263" t="s">
        <v>4267</v>
      </c>
      <c r="G37" s="262" t="s">
        <v>43</v>
      </c>
      <c r="H37" s="263" t="s">
        <v>34</v>
      </c>
      <c r="I37" s="262" t="s">
        <v>21</v>
      </c>
      <c r="J37" s="262" t="s">
        <v>4268</v>
      </c>
      <c r="K37" s="262" t="s">
        <v>4269</v>
      </c>
      <c r="L37" s="262" t="s">
        <v>43</v>
      </c>
      <c r="M37" s="255" t="s">
        <v>4186</v>
      </c>
      <c r="N37" s="255"/>
      <c r="O37" s="264">
        <v>42444</v>
      </c>
      <c r="P37" s="264">
        <v>43173</v>
      </c>
      <c r="Q37" s="265">
        <v>42523</v>
      </c>
      <c r="R37" s="266">
        <v>40000</v>
      </c>
      <c r="S37" s="267">
        <v>1</v>
      </c>
      <c r="T37" s="267" t="s">
        <v>4096</v>
      </c>
      <c r="U37" s="255" t="s">
        <v>4096</v>
      </c>
      <c r="V37" s="263" t="s">
        <v>4096</v>
      </c>
      <c r="W37" s="263" t="s">
        <v>4096</v>
      </c>
      <c r="X37" s="268" t="s">
        <v>4096</v>
      </c>
      <c r="Y37" s="269" t="str">
        <f>SUM(R37,U37,X37)</f>
        <v>0</v>
      </c>
      <c r="Z37" s="269">
        <v>83540</v>
      </c>
      <c r="AA37" s="270" t="str">
        <f>SUM(Y37:Z37)</f>
        <v>0</v>
      </c>
      <c r="AB37" s="271">
        <v>15204000088</v>
      </c>
      <c r="AC37" s="270"/>
    </row>
    <row r="38" spans="1:42" customHeight="1" ht="50.25">
      <c r="A38" s="262" t="s">
        <v>4088</v>
      </c>
      <c r="B38" s="262">
        <v>411</v>
      </c>
      <c r="C38" s="263" t="s">
        <v>4089</v>
      </c>
      <c r="D38" s="263" t="s">
        <v>4270</v>
      </c>
      <c r="E38" s="262" t="s">
        <v>4271</v>
      </c>
      <c r="F38" s="263" t="s">
        <v>4272</v>
      </c>
      <c r="G38" s="262" t="s">
        <v>43</v>
      </c>
      <c r="H38" s="263" t="s">
        <v>34</v>
      </c>
      <c r="I38" s="262" t="s">
        <v>21</v>
      </c>
      <c r="J38" s="262" t="s">
        <v>4273</v>
      </c>
      <c r="K38" s="262" t="s">
        <v>4274</v>
      </c>
      <c r="L38" s="262" t="s">
        <v>43</v>
      </c>
      <c r="M38" s="255" t="s">
        <v>4275</v>
      </c>
      <c r="N38" s="255"/>
      <c r="O38" s="264">
        <v>42370</v>
      </c>
      <c r="P38" s="264">
        <v>43100</v>
      </c>
      <c r="Q38" s="265">
        <v>42523</v>
      </c>
      <c r="R38" s="266">
        <v>40000</v>
      </c>
      <c r="S38" s="267">
        <v>1</v>
      </c>
      <c r="T38" s="267" t="s">
        <v>4096</v>
      </c>
      <c r="U38" s="255" t="s">
        <v>4096</v>
      </c>
      <c r="V38" s="263" t="s">
        <v>4096</v>
      </c>
      <c r="W38" s="263" t="s">
        <v>4096</v>
      </c>
      <c r="X38" s="268" t="s">
        <v>4096</v>
      </c>
      <c r="Y38" s="269" t="str">
        <f>SUM(R38,U38,X38)</f>
        <v>0</v>
      </c>
      <c r="Z38" s="269">
        <v>112530</v>
      </c>
      <c r="AA38" s="270" t="str">
        <f>SUM(Y38:Z38)</f>
        <v>0</v>
      </c>
      <c r="AB38" s="271">
        <v>15204000090</v>
      </c>
      <c r="AC38" s="270"/>
    </row>
    <row r="39" spans="1:42" customHeight="1" ht="53.25">
      <c r="A39" s="262" t="s">
        <v>4088</v>
      </c>
      <c r="B39" s="262">
        <v>411</v>
      </c>
      <c r="C39" s="263" t="s">
        <v>4089</v>
      </c>
      <c r="D39" s="263" t="s">
        <v>4276</v>
      </c>
      <c r="E39" s="262" t="s">
        <v>4277</v>
      </c>
      <c r="F39" s="263" t="s">
        <v>4278</v>
      </c>
      <c r="G39" s="262" t="s">
        <v>43</v>
      </c>
      <c r="H39" s="263" t="s">
        <v>34</v>
      </c>
      <c r="I39" s="262" t="s">
        <v>21</v>
      </c>
      <c r="J39" s="262" t="s">
        <v>4279</v>
      </c>
      <c r="K39" s="262" t="s">
        <v>4023</v>
      </c>
      <c r="L39" s="262" t="s">
        <v>43</v>
      </c>
      <c r="M39" s="255" t="s">
        <v>4170</v>
      </c>
      <c r="N39" s="255"/>
      <c r="O39" s="264">
        <v>42461</v>
      </c>
      <c r="P39" s="264">
        <v>42856</v>
      </c>
      <c r="Q39" s="265">
        <v>42536</v>
      </c>
      <c r="R39" s="266">
        <v>40000</v>
      </c>
      <c r="S39" s="267">
        <v>1</v>
      </c>
      <c r="T39" s="267" t="s">
        <v>4096</v>
      </c>
      <c r="U39" s="255" t="s">
        <v>4096</v>
      </c>
      <c r="V39" s="263" t="s">
        <v>4096</v>
      </c>
      <c r="W39" s="263" t="s">
        <v>4096</v>
      </c>
      <c r="X39" s="268" t="s">
        <v>4096</v>
      </c>
      <c r="Y39" s="269" t="str">
        <f>SUM(R39,U39,X39)</f>
        <v>0</v>
      </c>
      <c r="Z39" s="269">
        <v>70375</v>
      </c>
      <c r="AA39" s="270">
        <v>110375</v>
      </c>
      <c r="AB39" s="271">
        <v>15204000092</v>
      </c>
      <c r="AC39" s="270"/>
    </row>
    <row r="40" spans="1:42" customHeight="1" ht="84">
      <c r="A40" s="262" t="s">
        <v>4088</v>
      </c>
      <c r="B40" s="262">
        <v>411</v>
      </c>
      <c r="C40" s="263" t="s">
        <v>4089</v>
      </c>
      <c r="D40" s="263" t="s">
        <v>4280</v>
      </c>
      <c r="E40" s="262" t="s">
        <v>4281</v>
      </c>
      <c r="F40" s="263" t="s">
        <v>4282</v>
      </c>
      <c r="G40" s="262" t="s">
        <v>4283</v>
      </c>
      <c r="H40" s="263" t="s">
        <v>34</v>
      </c>
      <c r="I40" s="262" t="s">
        <v>21</v>
      </c>
      <c r="J40" s="262" t="s">
        <v>4284</v>
      </c>
      <c r="K40" s="262" t="s">
        <v>3985</v>
      </c>
      <c r="L40" s="262" t="s">
        <v>43</v>
      </c>
      <c r="M40" s="255" t="s">
        <v>4102</v>
      </c>
      <c r="N40" s="255"/>
      <c r="O40" s="264">
        <v>42370</v>
      </c>
      <c r="P40" s="264">
        <v>43100</v>
      </c>
      <c r="Q40" s="265">
        <v>42555</v>
      </c>
      <c r="R40" s="266">
        <v>23625.62</v>
      </c>
      <c r="S40" s="267">
        <v>1</v>
      </c>
      <c r="T40" s="267" t="s">
        <v>4096</v>
      </c>
      <c r="U40" s="255" t="s">
        <v>4096</v>
      </c>
      <c r="V40" s="263" t="s">
        <v>4096</v>
      </c>
      <c r="W40" s="263" t="s">
        <v>4096</v>
      </c>
      <c r="X40" s="268" t="s">
        <v>4096</v>
      </c>
      <c r="Y40" s="269" t="str">
        <f>SUM(R40,U40,X40)</f>
        <v>0</v>
      </c>
      <c r="Z40" s="269">
        <v>35438.44</v>
      </c>
      <c r="AA40" s="270" t="str">
        <f>SUM(Y40:Z40)</f>
        <v>0</v>
      </c>
      <c r="AB40" s="271">
        <v>15204000093</v>
      </c>
      <c r="AC40" s="270"/>
    </row>
    <row r="41" spans="1:42" customHeight="1" ht="69">
      <c r="A41" s="262" t="s">
        <v>4088</v>
      </c>
      <c r="B41" s="262">
        <v>411</v>
      </c>
      <c r="C41" s="263" t="s">
        <v>4089</v>
      </c>
      <c r="D41" s="263" t="s">
        <v>4285</v>
      </c>
      <c r="E41" s="262" t="s">
        <v>4286</v>
      </c>
      <c r="F41" s="263" t="s">
        <v>4287</v>
      </c>
      <c r="G41" s="262" t="s">
        <v>43</v>
      </c>
      <c r="H41" s="263" t="s">
        <v>34</v>
      </c>
      <c r="I41" s="262" t="s">
        <v>21</v>
      </c>
      <c r="J41" s="262" t="s">
        <v>4288</v>
      </c>
      <c r="K41" s="262" t="s">
        <v>4289</v>
      </c>
      <c r="L41" s="262" t="s">
        <v>43</v>
      </c>
      <c r="M41" s="255" t="s">
        <v>4170</v>
      </c>
      <c r="N41" s="255"/>
      <c r="O41" s="264">
        <v>42461</v>
      </c>
      <c r="P41" s="264">
        <v>43190</v>
      </c>
      <c r="Q41" s="265">
        <v>42527</v>
      </c>
      <c r="R41" s="266">
        <v>40000</v>
      </c>
      <c r="S41" s="267">
        <v>1</v>
      </c>
      <c r="T41" s="267" t="s">
        <v>4096</v>
      </c>
      <c r="U41" s="255" t="s">
        <v>4096</v>
      </c>
      <c r="V41" s="263" t="s">
        <v>4096</v>
      </c>
      <c r="W41" s="263" t="s">
        <v>4096</v>
      </c>
      <c r="X41" s="268" t="s">
        <v>4096</v>
      </c>
      <c r="Y41" s="269" t="str">
        <f>SUM(R41,U41,X41)</f>
        <v>0</v>
      </c>
      <c r="Z41" s="269">
        <v>74550</v>
      </c>
      <c r="AA41" s="270">
        <v>114550</v>
      </c>
      <c r="AB41" s="271">
        <v>15204000094</v>
      </c>
      <c r="AC41" s="270"/>
    </row>
    <row r="42" spans="1:42" customHeight="1" ht="51.75">
      <c r="A42" s="262" t="s">
        <v>4088</v>
      </c>
      <c r="B42" s="262">
        <v>411</v>
      </c>
      <c r="C42" s="263" t="s">
        <v>4089</v>
      </c>
      <c r="D42" s="263" t="s">
        <v>4290</v>
      </c>
      <c r="E42" s="262" t="s">
        <v>4291</v>
      </c>
      <c r="F42" s="263" t="s">
        <v>4292</v>
      </c>
      <c r="G42" s="262" t="s">
        <v>43</v>
      </c>
      <c r="H42" s="263" t="s">
        <v>34</v>
      </c>
      <c r="I42" s="262" t="s">
        <v>21</v>
      </c>
      <c r="J42" s="262" t="s">
        <v>4293</v>
      </c>
      <c r="K42" s="262" t="s">
        <v>4294</v>
      </c>
      <c r="L42" s="262" t="s">
        <v>43</v>
      </c>
      <c r="M42" s="255" t="s">
        <v>4254</v>
      </c>
      <c r="N42" s="255"/>
      <c r="O42" s="264">
        <v>42401</v>
      </c>
      <c r="P42" s="264">
        <v>43100</v>
      </c>
      <c r="Q42" s="265">
        <v>42534</v>
      </c>
      <c r="R42" s="266">
        <v>24624</v>
      </c>
      <c r="S42" s="267">
        <v>1</v>
      </c>
      <c r="T42" s="267" t="s">
        <v>4096</v>
      </c>
      <c r="U42" s="255" t="s">
        <v>4096</v>
      </c>
      <c r="V42" s="263" t="s">
        <v>4096</v>
      </c>
      <c r="W42" s="263" t="s">
        <v>4096</v>
      </c>
      <c r="X42" s="268" t="s">
        <v>4096</v>
      </c>
      <c r="Y42" s="269" t="str">
        <f>SUM(R42,U42,X42)</f>
        <v>0</v>
      </c>
      <c r="Z42" s="269">
        <v>36936</v>
      </c>
      <c r="AA42" s="270">
        <v>61560</v>
      </c>
      <c r="AB42" s="271">
        <v>15204000096</v>
      </c>
      <c r="AC42" s="270"/>
    </row>
    <row r="43" spans="1:42" customHeight="1" ht="52.5">
      <c r="A43" s="262" t="s">
        <v>4088</v>
      </c>
      <c r="B43" s="262">
        <v>411</v>
      </c>
      <c r="C43" s="263" t="s">
        <v>4089</v>
      </c>
      <c r="D43" s="263" t="s">
        <v>4217</v>
      </c>
      <c r="E43" s="262" t="s">
        <v>4218</v>
      </c>
      <c r="F43" s="263" t="s">
        <v>4295</v>
      </c>
      <c r="G43" s="262" t="s">
        <v>43</v>
      </c>
      <c r="H43" s="263" t="s">
        <v>34</v>
      </c>
      <c r="I43" s="262" t="s">
        <v>21</v>
      </c>
      <c r="J43" s="262" t="s">
        <v>4296</v>
      </c>
      <c r="K43" s="262" t="s">
        <v>4297</v>
      </c>
      <c r="L43" s="262" t="s">
        <v>43</v>
      </c>
      <c r="M43" s="255" t="s">
        <v>4254</v>
      </c>
      <c r="N43" s="255"/>
      <c r="O43" s="264">
        <v>42436</v>
      </c>
      <c r="P43" s="264">
        <v>43161</v>
      </c>
      <c r="Q43" s="265">
        <v>42529</v>
      </c>
      <c r="R43" s="266">
        <v>33752</v>
      </c>
      <c r="S43" s="267">
        <v>1</v>
      </c>
      <c r="T43" s="267" t="s">
        <v>4096</v>
      </c>
      <c r="U43" s="255" t="s">
        <v>4096</v>
      </c>
      <c r="V43" s="263" t="s">
        <v>4096</v>
      </c>
      <c r="W43" s="263" t="s">
        <v>4096</v>
      </c>
      <c r="X43" s="268" t="s">
        <v>4096</v>
      </c>
      <c r="Y43" s="269" t="str">
        <f>SUM(R43,U43,X43)</f>
        <v>0</v>
      </c>
      <c r="Z43" s="269">
        <v>50628</v>
      </c>
      <c r="AA43" s="270" t="str">
        <f>SUM(Y43:Z43)</f>
        <v>0</v>
      </c>
      <c r="AB43" s="271">
        <v>15204000097</v>
      </c>
      <c r="AC43" s="270"/>
    </row>
    <row r="44" spans="1:42" customHeight="1" ht="39">
      <c r="A44" s="262" t="s">
        <v>4088</v>
      </c>
      <c r="B44" s="262">
        <v>411</v>
      </c>
      <c r="C44" s="263" t="s">
        <v>4089</v>
      </c>
      <c r="D44" s="263" t="s">
        <v>4260</v>
      </c>
      <c r="E44" s="262" t="s">
        <v>4298</v>
      </c>
      <c r="F44" s="263" t="s">
        <v>4299</v>
      </c>
      <c r="G44" s="262" t="s">
        <v>43</v>
      </c>
      <c r="H44" s="263" t="s">
        <v>34</v>
      </c>
      <c r="I44" s="262" t="s">
        <v>21</v>
      </c>
      <c r="J44" s="262" t="s">
        <v>4300</v>
      </c>
      <c r="K44" s="262" t="s">
        <v>3613</v>
      </c>
      <c r="L44" s="262" t="s">
        <v>43</v>
      </c>
      <c r="M44" s="255" t="s">
        <v>4254</v>
      </c>
      <c r="N44" s="255"/>
      <c r="O44" s="264">
        <v>42401</v>
      </c>
      <c r="P44" s="264">
        <v>43100</v>
      </c>
      <c r="Q44" s="265">
        <v>42523</v>
      </c>
      <c r="R44" s="266">
        <v>24940</v>
      </c>
      <c r="S44" s="267">
        <v>1</v>
      </c>
      <c r="T44" s="267" t="s">
        <v>4096</v>
      </c>
      <c r="U44" s="255" t="s">
        <v>4096</v>
      </c>
      <c r="V44" s="263" t="s">
        <v>4096</v>
      </c>
      <c r="W44" s="263" t="s">
        <v>4096</v>
      </c>
      <c r="X44" s="268" t="s">
        <v>4096</v>
      </c>
      <c r="Y44" s="269" t="str">
        <f>SUM(R44,U44,X44)</f>
        <v>0</v>
      </c>
      <c r="Z44" s="269">
        <v>37410</v>
      </c>
      <c r="AA44" s="270" t="str">
        <f>SUM(Y44:Z44)</f>
        <v>0</v>
      </c>
      <c r="AB44" s="271">
        <v>15204000098</v>
      </c>
      <c r="AC44" s="270"/>
    </row>
    <row r="45" spans="1:42" customHeight="1" ht="53.25">
      <c r="A45" s="262" t="s">
        <v>4088</v>
      </c>
      <c r="B45" s="262">
        <v>411</v>
      </c>
      <c r="C45" s="263" t="s">
        <v>4089</v>
      </c>
      <c r="D45" s="263" t="s">
        <v>4301</v>
      </c>
      <c r="E45" s="262" t="s">
        <v>4302</v>
      </c>
      <c r="F45" s="263" t="s">
        <v>4303</v>
      </c>
      <c r="G45" s="262" t="s">
        <v>43</v>
      </c>
      <c r="H45" s="263" t="s">
        <v>34</v>
      </c>
      <c r="I45" s="262" t="s">
        <v>21</v>
      </c>
      <c r="J45" s="262" t="s">
        <v>4304</v>
      </c>
      <c r="K45" s="262" t="s">
        <v>4305</v>
      </c>
      <c r="L45" s="262" t="s">
        <v>43</v>
      </c>
      <c r="M45" s="255" t="s">
        <v>4306</v>
      </c>
      <c r="N45" s="255"/>
      <c r="O45" s="264">
        <v>42449</v>
      </c>
      <c r="P45" s="264">
        <v>43178</v>
      </c>
      <c r="Q45" s="265">
        <v>42523</v>
      </c>
      <c r="R45" s="266">
        <v>39126</v>
      </c>
      <c r="S45" s="267">
        <v>1</v>
      </c>
      <c r="T45" s="267" t="s">
        <v>4096</v>
      </c>
      <c r="U45" s="255" t="s">
        <v>4096</v>
      </c>
      <c r="V45" s="263" t="s">
        <v>4096</v>
      </c>
      <c r="W45" s="263" t="s">
        <v>4096</v>
      </c>
      <c r="X45" s="268" t="s">
        <v>4096</v>
      </c>
      <c r="Y45" s="269" t="str">
        <f>SUM(R45,U45,X45)</f>
        <v>0</v>
      </c>
      <c r="Z45" s="269">
        <v>58689</v>
      </c>
      <c r="AA45" s="270" t="str">
        <f>SUM(Y45:Z45)</f>
        <v>0</v>
      </c>
      <c r="AB45" s="271">
        <v>15204000099</v>
      </c>
      <c r="AC45" s="270"/>
    </row>
    <row r="46" spans="1:42" customHeight="1" ht="49.5">
      <c r="A46" s="262" t="s">
        <v>4088</v>
      </c>
      <c r="B46" s="262">
        <v>411</v>
      </c>
      <c r="C46" s="263" t="s">
        <v>4089</v>
      </c>
      <c r="D46" s="263" t="s">
        <v>4307</v>
      </c>
      <c r="E46" s="262" t="s">
        <v>4308</v>
      </c>
      <c r="F46" s="263" t="s">
        <v>4309</v>
      </c>
      <c r="G46" s="262" t="s">
        <v>43</v>
      </c>
      <c r="H46" s="263" t="s">
        <v>34</v>
      </c>
      <c r="I46" s="262" t="s">
        <v>21</v>
      </c>
      <c r="J46" s="262" t="s">
        <v>4310</v>
      </c>
      <c r="K46" s="262" t="s">
        <v>4311</v>
      </c>
      <c r="L46" s="262" t="s">
        <v>43</v>
      </c>
      <c r="M46" s="255" t="s">
        <v>4197</v>
      </c>
      <c r="N46" s="255"/>
      <c r="O46" s="264">
        <v>42475</v>
      </c>
      <c r="P46" s="264">
        <v>43203</v>
      </c>
      <c r="Q46" s="265">
        <v>42534</v>
      </c>
      <c r="R46" s="266">
        <v>40000</v>
      </c>
      <c r="S46" s="267">
        <v>1</v>
      </c>
      <c r="T46" s="267" t="s">
        <v>4096</v>
      </c>
      <c r="U46" s="255" t="s">
        <v>4096</v>
      </c>
      <c r="V46" s="263" t="s">
        <v>4096</v>
      </c>
      <c r="W46" s="263" t="s">
        <v>4096</v>
      </c>
      <c r="X46" s="268" t="s">
        <v>4096</v>
      </c>
      <c r="Y46" s="269" t="str">
        <f>SUM(R46,U46,X46)</f>
        <v>0</v>
      </c>
      <c r="Z46" s="269">
        <v>62676</v>
      </c>
      <c r="AA46" s="270" t="str">
        <f>SUM(Y46:Z46)</f>
        <v>0</v>
      </c>
      <c r="AB46" s="271">
        <v>15204000101</v>
      </c>
      <c r="AC46" s="270"/>
    </row>
    <row r="47" spans="1:42" customHeight="1" ht="51">
      <c r="A47" s="262" t="s">
        <v>4088</v>
      </c>
      <c r="B47" s="262">
        <v>411</v>
      </c>
      <c r="C47" s="263" t="s">
        <v>4089</v>
      </c>
      <c r="D47" s="263" t="s">
        <v>4312</v>
      </c>
      <c r="E47" s="262" t="s">
        <v>4313</v>
      </c>
      <c r="F47" s="263" t="s">
        <v>4314</v>
      </c>
      <c r="G47" s="262" t="s">
        <v>43</v>
      </c>
      <c r="H47" s="263" t="s">
        <v>34</v>
      </c>
      <c r="I47" s="262" t="s">
        <v>21</v>
      </c>
      <c r="J47" s="262" t="s">
        <v>4315</v>
      </c>
      <c r="K47" s="262" t="s">
        <v>4316</v>
      </c>
      <c r="L47" s="262" t="s">
        <v>43</v>
      </c>
      <c r="M47" s="255" t="s">
        <v>4102</v>
      </c>
      <c r="N47" s="255"/>
      <c r="O47" s="264">
        <v>42552</v>
      </c>
      <c r="P47" s="264">
        <v>42795</v>
      </c>
      <c r="Q47" s="265">
        <v>42521</v>
      </c>
      <c r="R47" s="266">
        <v>10590</v>
      </c>
      <c r="S47" s="267">
        <v>1</v>
      </c>
      <c r="T47" s="267" t="s">
        <v>4096</v>
      </c>
      <c r="U47" s="255" t="s">
        <v>4096</v>
      </c>
      <c r="V47" s="263" t="s">
        <v>4096</v>
      </c>
      <c r="W47" s="263" t="s">
        <v>4096</v>
      </c>
      <c r="X47" s="268" t="s">
        <v>4096</v>
      </c>
      <c r="Y47" s="269" t="str">
        <f>SUM(R47,U47,X47)</f>
        <v>0</v>
      </c>
      <c r="Z47" s="269">
        <v>15885</v>
      </c>
      <c r="AA47" s="270" t="str">
        <f>SUM(Y47:Z47)</f>
        <v>0</v>
      </c>
      <c r="AB47" s="271">
        <v>15204000103</v>
      </c>
      <c r="AC47" s="270"/>
    </row>
    <row r="48" spans="1:42" customHeight="1" ht="51.75">
      <c r="A48" s="262" t="s">
        <v>4088</v>
      </c>
      <c r="B48" s="262">
        <v>411</v>
      </c>
      <c r="C48" s="263" t="s">
        <v>4089</v>
      </c>
      <c r="D48" s="263" t="s">
        <v>4317</v>
      </c>
      <c r="E48" s="262" t="s">
        <v>4318</v>
      </c>
      <c r="F48" s="263" t="s">
        <v>4319</v>
      </c>
      <c r="G48" s="262" t="s">
        <v>43</v>
      </c>
      <c r="H48" s="263" t="s">
        <v>34</v>
      </c>
      <c r="I48" s="262" t="s">
        <v>21</v>
      </c>
      <c r="J48" s="262" t="s">
        <v>4320</v>
      </c>
      <c r="K48" s="262" t="s">
        <v>4321</v>
      </c>
      <c r="L48" s="262" t="s">
        <v>43</v>
      </c>
      <c r="M48" s="255" t="s">
        <v>4170</v>
      </c>
      <c r="N48" s="255"/>
      <c r="O48" s="264">
        <v>42461</v>
      </c>
      <c r="P48" s="264">
        <v>43190</v>
      </c>
      <c r="Q48" s="265">
        <v>42527</v>
      </c>
      <c r="R48" s="266">
        <v>40000</v>
      </c>
      <c r="S48" s="267">
        <v>1</v>
      </c>
      <c r="T48" s="267" t="s">
        <v>4096</v>
      </c>
      <c r="U48" s="255" t="s">
        <v>4096</v>
      </c>
      <c r="V48" s="263" t="s">
        <v>4096</v>
      </c>
      <c r="W48" s="263" t="s">
        <v>4096</v>
      </c>
      <c r="X48" s="268" t="s">
        <v>4096</v>
      </c>
      <c r="Y48" s="269" t="str">
        <f>SUM(R48,U48,X48)</f>
        <v>0</v>
      </c>
      <c r="Z48" s="269">
        <v>89326.86</v>
      </c>
      <c r="AA48" s="270" t="str">
        <f>SUM(Y48:Z48)</f>
        <v>0</v>
      </c>
      <c r="AB48" s="271">
        <v>15204000105</v>
      </c>
      <c r="AC48" s="270"/>
    </row>
    <row r="49" spans="1:42" customHeight="1" ht="54.75">
      <c r="A49" s="262" t="s">
        <v>4088</v>
      </c>
      <c r="B49" s="262">
        <v>411</v>
      </c>
      <c r="C49" s="263" t="s">
        <v>4089</v>
      </c>
      <c r="D49" s="263" t="s">
        <v>4322</v>
      </c>
      <c r="E49" s="262" t="s">
        <v>4323</v>
      </c>
      <c r="F49" s="263" t="s">
        <v>4324</v>
      </c>
      <c r="G49" s="262" t="s">
        <v>43</v>
      </c>
      <c r="H49" s="263" t="s">
        <v>34</v>
      </c>
      <c r="I49" s="262" t="s">
        <v>21</v>
      </c>
      <c r="J49" s="262" t="s">
        <v>4325</v>
      </c>
      <c r="K49" s="262" t="s">
        <v>4118</v>
      </c>
      <c r="L49" s="262" t="s">
        <v>43</v>
      </c>
      <c r="M49" s="255" t="s">
        <v>4222</v>
      </c>
      <c r="N49" s="255"/>
      <c r="O49" s="264">
        <v>42460</v>
      </c>
      <c r="P49" s="264">
        <v>43181</v>
      </c>
      <c r="Q49" s="265">
        <v>42572</v>
      </c>
      <c r="R49" s="266">
        <v>40000</v>
      </c>
      <c r="S49" s="267">
        <v>1</v>
      </c>
      <c r="T49" s="267" t="s">
        <v>4096</v>
      </c>
      <c r="U49" s="255" t="s">
        <v>4096</v>
      </c>
      <c r="V49" s="263" t="s">
        <v>4096</v>
      </c>
      <c r="W49" s="263" t="s">
        <v>4096</v>
      </c>
      <c r="X49" s="268" t="s">
        <v>4096</v>
      </c>
      <c r="Y49" s="269" t="str">
        <f>SUM(R49,U49,X49)</f>
        <v>0</v>
      </c>
      <c r="Z49" s="269">
        <v>87717.5</v>
      </c>
      <c r="AA49" s="270" t="str">
        <f>SUM(Y49:Z49)</f>
        <v>0</v>
      </c>
      <c r="AB49" s="271">
        <v>15204000107</v>
      </c>
      <c r="AC49" s="270"/>
    </row>
    <row r="50" spans="1:42" customHeight="1" ht="50.25">
      <c r="A50" s="262" t="s">
        <v>4088</v>
      </c>
      <c r="B50" s="262">
        <v>411</v>
      </c>
      <c r="C50" s="263" t="s">
        <v>4089</v>
      </c>
      <c r="D50" s="263" t="s">
        <v>4326</v>
      </c>
      <c r="E50" s="262" t="s">
        <v>4327</v>
      </c>
      <c r="F50" s="263" t="s">
        <v>4328</v>
      </c>
      <c r="G50" s="262" t="s">
        <v>43</v>
      </c>
      <c r="H50" s="263" t="s">
        <v>34</v>
      </c>
      <c r="I50" s="262" t="s">
        <v>21</v>
      </c>
      <c r="J50" s="262" t="s">
        <v>4329</v>
      </c>
      <c r="K50" s="262" t="s">
        <v>4330</v>
      </c>
      <c r="L50" s="262" t="s">
        <v>43</v>
      </c>
      <c r="M50" s="255" t="s">
        <v>4275</v>
      </c>
      <c r="N50" s="255"/>
      <c r="O50" s="264">
        <v>42445</v>
      </c>
      <c r="P50" s="264">
        <v>43161</v>
      </c>
      <c r="Q50" s="265">
        <v>42521</v>
      </c>
      <c r="R50" s="266">
        <v>40000</v>
      </c>
      <c r="S50" s="267">
        <v>1</v>
      </c>
      <c r="T50" s="267" t="s">
        <v>4096</v>
      </c>
      <c r="U50" s="255" t="s">
        <v>4096</v>
      </c>
      <c r="V50" s="263" t="s">
        <v>4096</v>
      </c>
      <c r="W50" s="263" t="s">
        <v>4096</v>
      </c>
      <c r="X50" s="268" t="s">
        <v>4096</v>
      </c>
      <c r="Y50" s="269" t="str">
        <f>SUM(R50,U50,X50)</f>
        <v>0</v>
      </c>
      <c r="Z50" s="269">
        <v>97900</v>
      </c>
      <c r="AA50" s="270" t="str">
        <f>SUM(Y50:Z50)</f>
        <v>0</v>
      </c>
      <c r="AB50" s="271">
        <v>15204000109</v>
      </c>
      <c r="AC50" s="270"/>
    </row>
    <row r="51" spans="1:42" customHeight="1" ht="54">
      <c r="A51" s="262" t="s">
        <v>4088</v>
      </c>
      <c r="B51" s="262">
        <v>411</v>
      </c>
      <c r="C51" s="263" t="s">
        <v>4089</v>
      </c>
      <c r="D51" s="263" t="s">
        <v>4331</v>
      </c>
      <c r="E51" s="262" t="s">
        <v>4332</v>
      </c>
      <c r="F51" s="263" t="s">
        <v>4333</v>
      </c>
      <c r="G51" s="262" t="s">
        <v>43</v>
      </c>
      <c r="H51" s="263" t="s">
        <v>34</v>
      </c>
      <c r="I51" s="262" t="s">
        <v>21</v>
      </c>
      <c r="J51" s="262" t="s">
        <v>4334</v>
      </c>
      <c r="K51" s="262" t="s">
        <v>4289</v>
      </c>
      <c r="L51" s="262" t="s">
        <v>43</v>
      </c>
      <c r="M51" s="255" t="s">
        <v>4102</v>
      </c>
      <c r="N51" s="255"/>
      <c r="O51" s="264">
        <v>42461</v>
      </c>
      <c r="P51" s="264">
        <v>43190</v>
      </c>
      <c r="Q51" s="265">
        <v>42534</v>
      </c>
      <c r="R51" s="266">
        <v>39480</v>
      </c>
      <c r="S51" s="267">
        <v>1</v>
      </c>
      <c r="T51" s="267" t="s">
        <v>4096</v>
      </c>
      <c r="U51" s="255" t="s">
        <v>4096</v>
      </c>
      <c r="V51" s="263" t="s">
        <v>4096</v>
      </c>
      <c r="W51" s="263" t="s">
        <v>4096</v>
      </c>
      <c r="X51" s="268" t="s">
        <v>4096</v>
      </c>
      <c r="Y51" s="269" t="str">
        <f>SUM(R51,U51,X51)</f>
        <v>0</v>
      </c>
      <c r="Z51" s="269">
        <v>59220</v>
      </c>
      <c r="AA51" s="270" t="str">
        <f>SUM(Y51:Z51)</f>
        <v>0</v>
      </c>
      <c r="AB51" s="271">
        <v>15204000111</v>
      </c>
      <c r="AC51" s="270"/>
    </row>
    <row r="52" spans="1:42" customHeight="1" ht="55.5">
      <c r="A52" s="262" t="s">
        <v>4088</v>
      </c>
      <c r="B52" s="262">
        <v>411</v>
      </c>
      <c r="C52" s="263" t="s">
        <v>4089</v>
      </c>
      <c r="D52" s="263" t="s">
        <v>4335</v>
      </c>
      <c r="E52" s="262" t="s">
        <v>4336</v>
      </c>
      <c r="F52" s="263" t="s">
        <v>4337</v>
      </c>
      <c r="G52" s="262" t="s">
        <v>43</v>
      </c>
      <c r="H52" s="263" t="s">
        <v>34</v>
      </c>
      <c r="I52" s="262" t="s">
        <v>21</v>
      </c>
      <c r="J52" s="262" t="s">
        <v>4338</v>
      </c>
      <c r="K52" s="262" t="s">
        <v>4107</v>
      </c>
      <c r="L52" s="262" t="s">
        <v>43</v>
      </c>
      <c r="M52" s="255" t="s">
        <v>4102</v>
      </c>
      <c r="N52" s="255"/>
      <c r="O52" s="264">
        <v>42352</v>
      </c>
      <c r="P52" s="264">
        <v>42826</v>
      </c>
      <c r="Q52" s="265">
        <v>42501</v>
      </c>
      <c r="R52" s="266">
        <v>18447.6</v>
      </c>
      <c r="S52" s="267">
        <v>1</v>
      </c>
      <c r="T52" s="267" t="s">
        <v>4096</v>
      </c>
      <c r="U52" s="255" t="s">
        <v>4096</v>
      </c>
      <c r="V52" s="263" t="s">
        <v>4096</v>
      </c>
      <c r="W52" s="263" t="s">
        <v>4096</v>
      </c>
      <c r="X52" s="268" t="s">
        <v>4096</v>
      </c>
      <c r="Y52" s="269" t="str">
        <f>SUM(R52,U52,X52)</f>
        <v>0</v>
      </c>
      <c r="Z52" s="269">
        <v>27671.4</v>
      </c>
      <c r="AA52" s="270" t="str">
        <f>SUM(Y52:Z52)</f>
        <v>0</v>
      </c>
      <c r="AB52" s="271">
        <v>15204000113</v>
      </c>
      <c r="AC52" s="270"/>
    </row>
    <row r="53" spans="1:42" customHeight="1" ht="107.25">
      <c r="A53" s="262" t="s">
        <v>4088</v>
      </c>
      <c r="B53" s="262">
        <v>162</v>
      </c>
      <c r="C53" s="262" t="s">
        <v>4339</v>
      </c>
      <c r="D53" s="263" t="s">
        <v>4340</v>
      </c>
      <c r="E53" s="262" t="s">
        <v>4341</v>
      </c>
      <c r="F53" s="263" t="s">
        <v>3991</v>
      </c>
      <c r="G53" s="262" t="s">
        <v>4342</v>
      </c>
      <c r="H53" s="263" t="s">
        <v>34</v>
      </c>
      <c r="I53" s="262" t="s">
        <v>21</v>
      </c>
      <c r="J53" s="262" t="s">
        <v>4343</v>
      </c>
      <c r="K53" s="262" t="s">
        <v>4344</v>
      </c>
      <c r="L53" s="262" t="s">
        <v>4345</v>
      </c>
      <c r="M53" s="255" t="s">
        <v>4346</v>
      </c>
      <c r="N53" s="255"/>
      <c r="O53" s="264">
        <v>42353</v>
      </c>
      <c r="P53" s="264">
        <v>43100</v>
      </c>
      <c r="Q53" s="273">
        <v>42569</v>
      </c>
      <c r="R53" s="266">
        <v>125000</v>
      </c>
      <c r="S53" s="267">
        <v>0.5</v>
      </c>
      <c r="T53" s="267" t="s">
        <v>4096</v>
      </c>
      <c r="U53" s="270">
        <v>125000</v>
      </c>
      <c r="V53" s="263" t="s">
        <v>4096</v>
      </c>
      <c r="W53" s="263" t="s">
        <v>4096</v>
      </c>
      <c r="X53" s="268" t="s">
        <v>4096</v>
      </c>
      <c r="Y53" s="269" t="str">
        <f>SUM(R53,U53,X53)</f>
        <v>0</v>
      </c>
      <c r="Z53" s="269">
        <v>318641</v>
      </c>
      <c r="AA53" s="270" t="str">
        <f>SUM(Y53:Z53)</f>
        <v>0</v>
      </c>
      <c r="AB53" s="271">
        <v>15205000023</v>
      </c>
      <c r="AC53" s="270"/>
    </row>
    <row r="54" spans="1:42" customHeight="1" ht="83.25">
      <c r="A54" s="262" t="s">
        <v>4088</v>
      </c>
      <c r="B54" s="262">
        <v>162</v>
      </c>
      <c r="C54" s="262" t="s">
        <v>4339</v>
      </c>
      <c r="D54" s="263" t="s">
        <v>4347</v>
      </c>
      <c r="E54" s="262" t="s">
        <v>4348</v>
      </c>
      <c r="F54" s="263" t="s">
        <v>3991</v>
      </c>
      <c r="G54" s="262" t="s">
        <v>4349</v>
      </c>
      <c r="H54" s="263" t="s">
        <v>34</v>
      </c>
      <c r="I54" s="262" t="s">
        <v>21</v>
      </c>
      <c r="J54" s="262" t="s">
        <v>4343</v>
      </c>
      <c r="K54" s="262" t="s">
        <v>4191</v>
      </c>
      <c r="L54" s="262" t="s">
        <v>4345</v>
      </c>
      <c r="M54" s="255" t="s">
        <v>4350</v>
      </c>
      <c r="N54" s="255"/>
      <c r="O54" s="264">
        <v>42351</v>
      </c>
      <c r="P54" s="264">
        <v>43525</v>
      </c>
      <c r="Q54" s="273">
        <v>42555</v>
      </c>
      <c r="R54" s="266">
        <v>110594.9</v>
      </c>
      <c r="S54" s="267">
        <v>0.5</v>
      </c>
      <c r="T54" s="267" t="s">
        <v>4096</v>
      </c>
      <c r="U54" s="270">
        <v>110594.9</v>
      </c>
      <c r="V54" s="263" t="s">
        <v>4096</v>
      </c>
      <c r="W54" s="263" t="s">
        <v>4096</v>
      </c>
      <c r="X54" s="268" t="s">
        <v>4096</v>
      </c>
      <c r="Y54" s="269" t="str">
        <f>SUM(R54,U54,X54)</f>
        <v>0</v>
      </c>
      <c r="Z54" s="269">
        <v>184294.2</v>
      </c>
      <c r="AA54" s="270" t="str">
        <f>SUM(Y54:Z54)</f>
        <v>0</v>
      </c>
      <c r="AB54" s="271">
        <v>15205000024</v>
      </c>
      <c r="AC54" s="270"/>
    </row>
    <row r="55" spans="1:42" customHeight="1" ht="90">
      <c r="A55" s="262" t="s">
        <v>4088</v>
      </c>
      <c r="B55" s="262">
        <v>162</v>
      </c>
      <c r="C55" s="262" t="s">
        <v>4339</v>
      </c>
      <c r="D55" s="263" t="s">
        <v>4351</v>
      </c>
      <c r="E55" s="262" t="s">
        <v>4352</v>
      </c>
      <c r="F55" s="263" t="s">
        <v>4353</v>
      </c>
      <c r="G55" s="262" t="s">
        <v>4354</v>
      </c>
      <c r="H55" s="263" t="s">
        <v>34</v>
      </c>
      <c r="I55" s="262" t="s">
        <v>21</v>
      </c>
      <c r="J55" s="262" t="s">
        <v>4355</v>
      </c>
      <c r="K55" s="262" t="s">
        <v>4356</v>
      </c>
      <c r="L55" s="262" t="s">
        <v>4357</v>
      </c>
      <c r="M55" s="255" t="s">
        <v>4358</v>
      </c>
      <c r="N55" s="255"/>
      <c r="O55" s="264">
        <v>42370</v>
      </c>
      <c r="P55" s="264">
        <v>43465</v>
      </c>
      <c r="Q55" s="273">
        <v>42548</v>
      </c>
      <c r="R55" s="266">
        <v>115226.75</v>
      </c>
      <c r="S55" s="267">
        <v>0.5</v>
      </c>
      <c r="T55" s="267" t="s">
        <v>4096</v>
      </c>
      <c r="U55" s="270">
        <v>115226.75</v>
      </c>
      <c r="V55" s="263" t="s">
        <v>4096</v>
      </c>
      <c r="W55" s="263" t="s">
        <v>4096</v>
      </c>
      <c r="X55" s="268" t="s">
        <v>4096</v>
      </c>
      <c r="Y55" s="269" t="str">
        <f>SUM(R55,U55,X55)</f>
        <v>0</v>
      </c>
      <c r="Z55" s="269">
        <v>287261.86</v>
      </c>
      <c r="AA55" s="270" t="str">
        <f>SUM(Y55:Z55)</f>
        <v>0</v>
      </c>
      <c r="AB55" s="271">
        <v>15205000027</v>
      </c>
      <c r="AC55" s="270"/>
    </row>
    <row r="56" spans="1:42" customHeight="1" ht="92.25">
      <c r="A56" s="262" t="s">
        <v>4088</v>
      </c>
      <c r="B56" s="262">
        <v>162</v>
      </c>
      <c r="C56" s="262" t="s">
        <v>4339</v>
      </c>
      <c r="D56" s="263" t="s">
        <v>4359</v>
      </c>
      <c r="E56" s="262" t="s">
        <v>4360</v>
      </c>
      <c r="F56" s="263" t="s">
        <v>4361</v>
      </c>
      <c r="G56" s="262" t="s">
        <v>4362</v>
      </c>
      <c r="H56" s="263" t="s">
        <v>34</v>
      </c>
      <c r="I56" s="262" t="s">
        <v>21</v>
      </c>
      <c r="J56" s="262" t="s">
        <v>4363</v>
      </c>
      <c r="K56" s="262" t="s">
        <v>4169</v>
      </c>
      <c r="L56" s="262" t="s">
        <v>4364</v>
      </c>
      <c r="M56" s="255" t="s">
        <v>4365</v>
      </c>
      <c r="N56" s="255"/>
      <c r="O56" s="264">
        <v>42491</v>
      </c>
      <c r="P56" s="264">
        <v>43585</v>
      </c>
      <c r="Q56" s="273">
        <v>42569</v>
      </c>
      <c r="R56" s="266">
        <v>117412.1</v>
      </c>
      <c r="S56" s="267">
        <v>0.5</v>
      </c>
      <c r="T56" s="267" t="s">
        <v>4096</v>
      </c>
      <c r="U56" s="270">
        <v>117412.1</v>
      </c>
      <c r="V56" s="263" t="s">
        <v>4096</v>
      </c>
      <c r="W56" s="263" t="s">
        <v>4096</v>
      </c>
      <c r="X56" s="268" t="s">
        <v>4096</v>
      </c>
      <c r="Y56" s="269" t="str">
        <f>SUM(R56,U56,X56)</f>
        <v>0</v>
      </c>
      <c r="Z56" s="269">
        <v>294553.8</v>
      </c>
      <c r="AA56" s="270">
        <v>529378</v>
      </c>
      <c r="AB56" s="271">
        <v>15205000028</v>
      </c>
      <c r="AC56" s="270"/>
    </row>
    <row r="57" spans="1:42" customHeight="1" ht="409.6">
      <c r="A57" s="274" t="s">
        <v>4088</v>
      </c>
      <c r="B57" s="284">
        <v>11</v>
      </c>
      <c r="C57" s="274" t="s">
        <v>4366</v>
      </c>
      <c r="D57" s="284" t="s">
        <v>4367</v>
      </c>
      <c r="E57" s="284" t="s">
        <v>4368</v>
      </c>
      <c r="F57" s="284" t="s">
        <v>4369</v>
      </c>
      <c r="G57" s="277"/>
      <c r="H57" s="263" t="s">
        <v>34</v>
      </c>
      <c r="I57" s="262" t="s">
        <v>21</v>
      </c>
      <c r="J57" s="278" t="s">
        <v>4370</v>
      </c>
      <c r="K57" s="278" t="s">
        <v>4371</v>
      </c>
      <c r="L57" s="277" t="s">
        <v>4372</v>
      </c>
      <c r="M57" s="278" t="s">
        <v>4373</v>
      </c>
      <c r="N57" s="278"/>
      <c r="O57" s="279">
        <v>42870</v>
      </c>
      <c r="P57" s="279">
        <v>43965</v>
      </c>
      <c r="Q57" s="280">
        <v>42817</v>
      </c>
      <c r="R57" s="281">
        <v>232444.8</v>
      </c>
      <c r="S57" s="282">
        <v>1</v>
      </c>
      <c r="T57" s="278" t="s">
        <v>4096</v>
      </c>
      <c r="U57" s="281">
        <v>0</v>
      </c>
      <c r="V57" s="278" t="s">
        <v>4096</v>
      </c>
      <c r="W57" s="278" t="s">
        <v>4096</v>
      </c>
      <c r="X57" s="278" t="s">
        <v>4096</v>
      </c>
      <c r="Y57" s="281" t="str">
        <f>SUM(R57,U57,X57)</f>
        <v>0</v>
      </c>
      <c r="Z57" s="281">
        <v>58111.2</v>
      </c>
      <c r="AA57" s="281" t="str">
        <f>SUM(Y57:Z57)</f>
        <v>0</v>
      </c>
      <c r="AB57" s="278">
        <v>15203000002</v>
      </c>
      <c r="AC57" s="276"/>
    </row>
    <row r="58" spans="1:42" customHeight="1" ht="63.75">
      <c r="A58" s="262" t="s">
        <v>4088</v>
      </c>
      <c r="B58" s="278">
        <v>11</v>
      </c>
      <c r="C58" s="274" t="s">
        <v>4366</v>
      </c>
      <c r="D58" s="278" t="s">
        <v>4374</v>
      </c>
      <c r="E58" s="278" t="s">
        <v>4375</v>
      </c>
      <c r="F58" s="278" t="s">
        <v>4376</v>
      </c>
      <c r="G58" s="278"/>
      <c r="H58" s="263" t="s">
        <v>34</v>
      </c>
      <c r="I58" s="262" t="s">
        <v>21</v>
      </c>
      <c r="J58" s="278" t="s">
        <v>4377</v>
      </c>
      <c r="K58" s="278" t="s">
        <v>4378</v>
      </c>
      <c r="L58" s="278" t="s">
        <v>4379</v>
      </c>
      <c r="M58" s="278" t="s">
        <v>4380</v>
      </c>
      <c r="N58" s="278"/>
      <c r="O58" s="280" t="s">
        <v>4381</v>
      </c>
      <c r="P58" s="280" t="s">
        <v>4382</v>
      </c>
      <c r="Q58" s="280">
        <v>42817</v>
      </c>
      <c r="R58" s="281">
        <v>160751.2</v>
      </c>
      <c r="S58" s="282">
        <v>1</v>
      </c>
      <c r="T58" s="278" t="s">
        <v>4096</v>
      </c>
      <c r="U58" s="281">
        <v>0</v>
      </c>
      <c r="V58" s="278" t="s">
        <v>4096</v>
      </c>
      <c r="W58" s="278" t="s">
        <v>4096</v>
      </c>
      <c r="X58" s="278" t="s">
        <v>4096</v>
      </c>
      <c r="Y58" s="281" t="str">
        <f>SUM(R58,U58,X58)</f>
        <v>0</v>
      </c>
      <c r="Z58" s="281">
        <v>64759.8</v>
      </c>
      <c r="AA58" s="281" t="str">
        <f>SUM(Y58:Z58)</f>
        <v>0</v>
      </c>
      <c r="AB58" s="278">
        <v>15203000026</v>
      </c>
      <c r="AC58" s="276"/>
    </row>
    <row r="59" spans="1:42" customHeight="1" ht="63.75">
      <c r="A59" s="262" t="s">
        <v>4088</v>
      </c>
      <c r="B59" s="278">
        <v>11</v>
      </c>
      <c r="C59" s="274" t="s">
        <v>4366</v>
      </c>
      <c r="D59" s="278" t="s">
        <v>4383</v>
      </c>
      <c r="E59" s="278" t="s">
        <v>4384</v>
      </c>
      <c r="F59" s="278" t="s">
        <v>4234</v>
      </c>
      <c r="G59" s="278"/>
      <c r="H59" s="263" t="s">
        <v>34</v>
      </c>
      <c r="I59" s="262" t="s">
        <v>21</v>
      </c>
      <c r="J59" s="278" t="s">
        <v>4235</v>
      </c>
      <c r="K59" s="278" t="s">
        <v>4236</v>
      </c>
      <c r="L59" s="278" t="s">
        <v>4379</v>
      </c>
      <c r="M59" s="278" t="s">
        <v>4380</v>
      </c>
      <c r="N59" s="278"/>
      <c r="O59" s="278" t="s">
        <v>4385</v>
      </c>
      <c r="P59" s="278" t="s">
        <v>4385</v>
      </c>
      <c r="Q59" s="280">
        <v>42817</v>
      </c>
      <c r="R59" s="281">
        <v>407156</v>
      </c>
      <c r="S59" s="282">
        <v>1</v>
      </c>
      <c r="T59" s="278" t="s">
        <v>4096</v>
      </c>
      <c r="U59" s="281">
        <v>0</v>
      </c>
      <c r="V59" s="278" t="s">
        <v>4096</v>
      </c>
      <c r="W59" s="278" t="s">
        <v>4096</v>
      </c>
      <c r="X59" s="278" t="s">
        <v>4096</v>
      </c>
      <c r="Y59" s="281" t="str">
        <f>SUM(R59,U59,X59)</f>
        <v>0</v>
      </c>
      <c r="Z59" s="281">
        <v>109039.52</v>
      </c>
      <c r="AA59" s="281" t="str">
        <f>SUM(Y59:Z59)</f>
        <v>0</v>
      </c>
      <c r="AB59" s="278">
        <v>15203000032</v>
      </c>
      <c r="AC59" s="276"/>
    </row>
    <row r="60" spans="1:42" customHeight="1" ht="136.5">
      <c r="A60" s="262" t="s">
        <v>4088</v>
      </c>
      <c r="B60" s="278">
        <v>11</v>
      </c>
      <c r="C60" s="274" t="s">
        <v>4366</v>
      </c>
      <c r="D60" s="278" t="s">
        <v>4386</v>
      </c>
      <c r="E60" s="278" t="s">
        <v>4387</v>
      </c>
      <c r="F60" s="278" t="s">
        <v>3991</v>
      </c>
      <c r="G60" s="278" t="s">
        <v>4388</v>
      </c>
      <c r="H60" s="263" t="s">
        <v>34</v>
      </c>
      <c r="I60" s="262" t="s">
        <v>21</v>
      </c>
      <c r="J60" s="278" t="s">
        <v>4389</v>
      </c>
      <c r="K60" s="283" t="s">
        <v>3783</v>
      </c>
      <c r="L60" s="277" t="s">
        <v>4390</v>
      </c>
      <c r="M60" s="278" t="s">
        <v>4391</v>
      </c>
      <c r="N60" s="278"/>
      <c r="O60" s="280">
        <v>42737</v>
      </c>
      <c r="P60" s="280">
        <v>43830</v>
      </c>
      <c r="Q60" s="280">
        <v>42759</v>
      </c>
      <c r="R60" s="281">
        <v>499648</v>
      </c>
      <c r="S60" s="282">
        <v>1</v>
      </c>
      <c r="T60" s="278" t="s">
        <v>4096</v>
      </c>
      <c r="U60" s="281">
        <v>0</v>
      </c>
      <c r="V60" s="278" t="s">
        <v>4096</v>
      </c>
      <c r="W60" s="278" t="s">
        <v>4096</v>
      </c>
      <c r="X60" s="278" t="s">
        <v>4096</v>
      </c>
      <c r="Y60" s="281" t="str">
        <f>SUM(R60,U60,X60)</f>
        <v>0</v>
      </c>
      <c r="Z60" s="281">
        <v>124912</v>
      </c>
      <c r="AA60" s="281" t="str">
        <f>SUM(Y60:Z60)</f>
        <v>0</v>
      </c>
      <c r="AB60" s="278">
        <v>15203000036</v>
      </c>
      <c r="AC60" s="276"/>
    </row>
    <row r="61" spans="1:42">
      <c r="A61" s="262" t="s">
        <v>4088</v>
      </c>
      <c r="B61" s="275">
        <v>411</v>
      </c>
      <c r="C61" s="285" t="s">
        <v>4089</v>
      </c>
      <c r="D61" s="285" t="s">
        <v>4392</v>
      </c>
      <c r="E61" s="285"/>
      <c r="F61" s="285" t="s">
        <v>4393</v>
      </c>
      <c r="G61" s="285"/>
      <c r="H61" s="285" t="s">
        <v>34</v>
      </c>
      <c r="I61" s="285" t="s">
        <v>21</v>
      </c>
      <c r="J61" s="285" t="s">
        <v>4394</v>
      </c>
      <c r="K61" s="285" t="s">
        <v>4395</v>
      </c>
      <c r="L61" s="289" t="s">
        <v>4396</v>
      </c>
      <c r="M61" s="285" t="s">
        <v>4397</v>
      </c>
      <c r="N61" s="285" t="s">
        <v>4398</v>
      </c>
      <c r="O61" s="286">
        <v>42979</v>
      </c>
      <c r="P61" s="286">
        <v>43646</v>
      </c>
      <c r="Q61" s="286">
        <v>42971</v>
      </c>
      <c r="R61" s="287" t="s">
        <v>4399</v>
      </c>
      <c r="S61" s="293" t="str">
        <f>R61/AA61</f>
        <v>0</v>
      </c>
      <c r="T61" s="290"/>
      <c r="U61" s="292">
        <v>125000</v>
      </c>
      <c r="V61" s="290"/>
      <c r="W61" s="291"/>
      <c r="X61" s="290"/>
      <c r="Y61" s="292" t="str">
        <f>U61+R61</f>
        <v>0</v>
      </c>
      <c r="Z61" s="287">
        <v>4440986</v>
      </c>
      <c r="AA61" s="292" t="str">
        <f>Z61+Y61</f>
        <v>0</v>
      </c>
      <c r="AB61" s="288" t="s">
        <v>4400</v>
      </c>
      <c r="AC61" s="287">
        <v>250000</v>
      </c>
      <c r="AD61" s="287">
        <v>0</v>
      </c>
      <c r="AE61" s="287">
        <v>0</v>
      </c>
      <c r="AF61" s="287">
        <v>0</v>
      </c>
      <c r="AG61" s="287">
        <v>0</v>
      </c>
      <c r="AH61" s="287">
        <v>0</v>
      </c>
      <c r="AI61" s="287">
        <v>0</v>
      </c>
      <c r="AJ61" s="287">
        <v>0</v>
      </c>
      <c r="AK61" s="287">
        <v>0</v>
      </c>
      <c r="AL61" s="287">
        <v>0</v>
      </c>
      <c r="AM61" s="287">
        <v>0</v>
      </c>
      <c r="AN61" s="287">
        <v>0</v>
      </c>
      <c r="AO61" s="287">
        <v>0</v>
      </c>
      <c r="AP61" s="285" t="s">
        <v>4400</v>
      </c>
    </row>
    <row r="62" spans="1:42">
      <c r="A62" s="262" t="s">
        <v>4088</v>
      </c>
      <c r="B62" s="275">
        <v>411</v>
      </c>
      <c r="C62" s="285" t="s">
        <v>4089</v>
      </c>
      <c r="D62" s="285" t="s">
        <v>4401</v>
      </c>
      <c r="E62" s="285"/>
      <c r="F62" s="285" t="s">
        <v>4402</v>
      </c>
      <c r="G62" s="285"/>
      <c r="H62" s="285" t="s">
        <v>34</v>
      </c>
      <c r="I62" s="285" t="s">
        <v>21</v>
      </c>
      <c r="J62" s="285" t="s">
        <v>4403</v>
      </c>
      <c r="K62" s="285" t="s">
        <v>4404</v>
      </c>
      <c r="L62" s="289" t="s">
        <v>4405</v>
      </c>
      <c r="M62" s="285" t="s">
        <v>4406</v>
      </c>
      <c r="N62" s="285" t="s">
        <v>4407</v>
      </c>
      <c r="O62" s="286">
        <v>42804</v>
      </c>
      <c r="P62" s="286">
        <v>43343</v>
      </c>
      <c r="Q62" s="286">
        <v>42971</v>
      </c>
      <c r="R62" s="287">
        <v>125000</v>
      </c>
      <c r="S62" s="293" t="str">
        <f>R62/AA62</f>
        <v>0</v>
      </c>
      <c r="T62" s="290"/>
      <c r="U62" s="292">
        <v>125000</v>
      </c>
      <c r="V62" s="290"/>
      <c r="W62" s="291"/>
      <c r="X62" s="290"/>
      <c r="Y62" s="292" t="str">
        <f>U62+R62</f>
        <v>0</v>
      </c>
      <c r="Z62" s="287">
        <v>2759630</v>
      </c>
      <c r="AA62" s="292" t="str">
        <f>Z62+Y62</f>
        <v>0</v>
      </c>
      <c r="AB62" s="288" t="s">
        <v>454</v>
      </c>
      <c r="AC62" s="287">
        <v>250000</v>
      </c>
      <c r="AD62" s="287"/>
      <c r="AE62" s="287"/>
      <c r="AF62" s="287"/>
      <c r="AG62" s="287"/>
      <c r="AH62" s="287"/>
      <c r="AI62" s="287"/>
      <c r="AJ62" s="287"/>
      <c r="AK62" s="287"/>
      <c r="AL62" s="287"/>
      <c r="AM62" s="287"/>
      <c r="AN62" s="287"/>
      <c r="AO62" s="287"/>
      <c r="AP62" s="285"/>
    </row>
    <row r="63" spans="1:42">
      <c r="A63" s="262" t="s">
        <v>4088</v>
      </c>
      <c r="B63" s="275">
        <v>411</v>
      </c>
      <c r="C63" s="285" t="s">
        <v>4089</v>
      </c>
      <c r="D63" s="285" t="s">
        <v>4408</v>
      </c>
      <c r="E63" s="285"/>
      <c r="F63" s="285" t="s">
        <v>4409</v>
      </c>
      <c r="G63" s="285"/>
      <c r="H63" s="285" t="s">
        <v>34</v>
      </c>
      <c r="I63" s="285" t="s">
        <v>21</v>
      </c>
      <c r="J63" s="285" t="s">
        <v>4410</v>
      </c>
      <c r="K63" s="285" t="s">
        <v>4411</v>
      </c>
      <c r="L63" s="289" t="s">
        <v>4412</v>
      </c>
      <c r="M63" s="285" t="s">
        <v>4413</v>
      </c>
      <c r="N63" s="285" t="s">
        <v>4414</v>
      </c>
      <c r="O63" s="286">
        <v>42826</v>
      </c>
      <c r="P63" s="286">
        <v>43555</v>
      </c>
      <c r="Q63" s="286">
        <v>43012</v>
      </c>
      <c r="R63" s="287" t="str">
        <f>206380.4/2</f>
        <v>0</v>
      </c>
      <c r="S63" s="293" t="str">
        <f>R63/AA63</f>
        <v>0</v>
      </c>
      <c r="T63" s="290"/>
      <c r="U63" s="292">
        <v>103190.2</v>
      </c>
      <c r="V63" s="290"/>
      <c r="W63" s="291"/>
      <c r="X63" s="290"/>
      <c r="Y63" s="292" t="str">
        <f>U63+R63</f>
        <v>0</v>
      </c>
      <c r="Z63" s="287">
        <v>309570.6</v>
      </c>
      <c r="AA63" s="292" t="str">
        <f>Z63+Y63</f>
        <v>0</v>
      </c>
      <c r="AB63" s="288" t="s">
        <v>388</v>
      </c>
      <c r="AC63" s="287">
        <v>206380.4</v>
      </c>
      <c r="AD63" s="287"/>
      <c r="AE63" s="287"/>
      <c r="AF63" s="287"/>
      <c r="AG63" s="287"/>
      <c r="AH63" s="287"/>
      <c r="AI63" s="287"/>
      <c r="AJ63" s="287"/>
      <c r="AK63" s="287"/>
      <c r="AL63" s="287"/>
      <c r="AM63" s="287"/>
      <c r="AN63" s="287"/>
      <c r="AO63" s="287"/>
      <c r="AP63" s="285"/>
    </row>
    <row r="64" spans="1:42">
      <c r="A64" s="262" t="s">
        <v>4088</v>
      </c>
      <c r="B64" s="275">
        <v>411</v>
      </c>
      <c r="C64" s="285" t="s">
        <v>4089</v>
      </c>
      <c r="D64" s="285" t="s">
        <v>4415</v>
      </c>
      <c r="E64" s="285"/>
      <c r="F64" s="285" t="s">
        <v>4416</v>
      </c>
      <c r="G64" s="285" t="s">
        <v>4417</v>
      </c>
      <c r="H64" s="285" t="s">
        <v>34</v>
      </c>
      <c r="I64" s="285" t="s">
        <v>21</v>
      </c>
      <c r="J64" s="285" t="s">
        <v>4418</v>
      </c>
      <c r="K64" s="285" t="s">
        <v>3834</v>
      </c>
      <c r="L64" s="285" t="s">
        <v>4419</v>
      </c>
      <c r="M64" s="285" t="s">
        <v>4420</v>
      </c>
      <c r="N64" s="285" t="s">
        <v>4421</v>
      </c>
      <c r="O64" s="286">
        <v>42826</v>
      </c>
      <c r="P64" s="286">
        <v>43555</v>
      </c>
      <c r="Q64" s="286">
        <v>43012</v>
      </c>
      <c r="R64" s="287" t="str">
        <f>202371.6/2</f>
        <v>0</v>
      </c>
      <c r="S64" s="293" t="str">
        <f>R64/AA64</f>
        <v>0</v>
      </c>
      <c r="T64" s="290"/>
      <c r="U64" s="292">
        <v>101185.8</v>
      </c>
      <c r="V64" s="290"/>
      <c r="W64" s="291"/>
      <c r="X64" s="290"/>
      <c r="Y64" s="292" t="str">
        <f>U64+R64</f>
        <v>0</v>
      </c>
      <c r="Z64" s="287">
        <v>303557.4</v>
      </c>
      <c r="AA64" s="292" t="str">
        <f>Z64+Y64</f>
        <v>0</v>
      </c>
      <c r="AB64" s="288" t="s">
        <v>4422</v>
      </c>
      <c r="AC64" s="287">
        <v>202371.6</v>
      </c>
      <c r="AD64" s="287"/>
      <c r="AE64" s="287"/>
      <c r="AF64" s="287"/>
      <c r="AG64" s="287"/>
      <c r="AH64" s="287"/>
      <c r="AI64" s="287"/>
      <c r="AJ64" s="287"/>
      <c r="AK64" s="287"/>
      <c r="AL64" s="287"/>
      <c r="AM64" s="287"/>
      <c r="AN64" s="287"/>
      <c r="AO64" s="287"/>
      <c r="AP64" s="285"/>
    </row>
    <row r="65" spans="1:42">
      <c r="A65" s="262" t="s">
        <v>4088</v>
      </c>
      <c r="B65" s="275">
        <v>411</v>
      </c>
      <c r="C65" s="285" t="s">
        <v>4089</v>
      </c>
      <c r="D65" s="285" t="s">
        <v>4423</v>
      </c>
      <c r="E65" s="285"/>
      <c r="F65" s="285" t="s">
        <v>4424</v>
      </c>
      <c r="G65" s="285"/>
      <c r="H65" s="285" t="s">
        <v>34</v>
      </c>
      <c r="I65" s="285" t="s">
        <v>21</v>
      </c>
      <c r="J65" s="285" t="s">
        <v>4425</v>
      </c>
      <c r="K65" s="285" t="s">
        <v>4159</v>
      </c>
      <c r="L65" s="285"/>
      <c r="M65" s="285" t="s">
        <v>4426</v>
      </c>
      <c r="N65" s="285" t="s">
        <v>4427</v>
      </c>
      <c r="O65" s="286">
        <v>43009</v>
      </c>
      <c r="P65" s="286">
        <v>43676</v>
      </c>
      <c r="Q65" s="286">
        <v>43018</v>
      </c>
      <c r="R65" s="287">
        <v>91600</v>
      </c>
      <c r="S65" s="293" t="str">
        <f>R65/AA65</f>
        <v>0</v>
      </c>
      <c r="T65" s="290"/>
      <c r="U65" s="292">
        <v>91600</v>
      </c>
      <c r="V65" s="290"/>
      <c r="W65" s="291"/>
      <c r="X65" s="290"/>
      <c r="Y65" s="292" t="str">
        <f>U65+R65</f>
        <v>0</v>
      </c>
      <c r="Z65" s="287">
        <v>276300</v>
      </c>
      <c r="AA65" s="292" t="str">
        <f>Z65+Y65</f>
        <v>0</v>
      </c>
      <c r="AB65" s="288" t="s">
        <v>3706</v>
      </c>
      <c r="AC65" s="287">
        <v>183200</v>
      </c>
      <c r="AD65" s="287"/>
      <c r="AE65" s="287"/>
      <c r="AF65" s="287"/>
      <c r="AG65" s="287"/>
      <c r="AH65" s="287"/>
      <c r="AI65" s="287"/>
      <c r="AJ65" s="287"/>
      <c r="AK65" s="287"/>
      <c r="AL65" s="287"/>
      <c r="AM65" s="287"/>
      <c r="AN65" s="287"/>
      <c r="AO65" s="287"/>
      <c r="AP65" s="285"/>
    </row>
    <row r="66" spans="1:42" s="46" customFormat="1">
      <c r="A66" s="262" t="s">
        <v>4088</v>
      </c>
      <c r="B66" s="275">
        <v>411</v>
      </c>
      <c r="C66" s="285" t="s">
        <v>4089</v>
      </c>
      <c r="D66" s="288" t="s">
        <v>4428</v>
      </c>
      <c r="E66" s="288"/>
      <c r="F66" s="288" t="s">
        <v>4429</v>
      </c>
      <c r="G66" s="288"/>
      <c r="H66" s="288" t="s">
        <v>34</v>
      </c>
      <c r="I66" s="288" t="s">
        <v>21</v>
      </c>
      <c r="J66" s="288" t="s">
        <v>4430</v>
      </c>
      <c r="K66" s="288" t="s">
        <v>4431</v>
      </c>
      <c r="L66" s="288"/>
      <c r="M66" s="288" t="s">
        <v>4432</v>
      </c>
      <c r="N66" s="288" t="s">
        <v>4433</v>
      </c>
      <c r="O66" s="295">
        <v>43009</v>
      </c>
      <c r="P66" s="295">
        <v>43676</v>
      </c>
      <c r="Q66" s="295">
        <v>43018</v>
      </c>
      <c r="R66" s="296">
        <v>83100</v>
      </c>
      <c r="S66" s="297" t="str">
        <f>R66/AA66</f>
        <v>0</v>
      </c>
      <c r="T66" s="298"/>
      <c r="U66" s="299">
        <v>83100</v>
      </c>
      <c r="V66" s="298"/>
      <c r="W66" s="300"/>
      <c r="X66" s="298"/>
      <c r="Y66" s="299" t="str">
        <f>U66+R66</f>
        <v>0</v>
      </c>
      <c r="Z66" s="296">
        <v>264050</v>
      </c>
      <c r="AA66" s="299" t="str">
        <f>Z66+Y66</f>
        <v>0</v>
      </c>
      <c r="AB66" s="288" t="s">
        <v>459</v>
      </c>
      <c r="AC66" s="296">
        <v>166200</v>
      </c>
      <c r="AD66" s="296"/>
      <c r="AE66" s="296"/>
      <c r="AF66" s="296"/>
      <c r="AG66" s="296"/>
      <c r="AH66" s="296"/>
      <c r="AI66" s="296"/>
      <c r="AJ66" s="296"/>
      <c r="AK66" s="296"/>
      <c r="AL66" s="296"/>
      <c r="AM66" s="296"/>
      <c r="AN66" s="296"/>
      <c r="AO66" s="296"/>
      <c r="AP66" s="288"/>
    </row>
    <row r="67" spans="1:42" s="46" customFormat="1">
      <c r="A67" s="262" t="s">
        <v>4088</v>
      </c>
      <c r="B67" s="275">
        <v>411</v>
      </c>
      <c r="C67" s="285" t="s">
        <v>4089</v>
      </c>
      <c r="D67" s="288" t="s">
        <v>4434</v>
      </c>
      <c r="E67" s="288"/>
      <c r="F67" s="288" t="s">
        <v>4435</v>
      </c>
      <c r="G67" s="288" t="s">
        <v>4436</v>
      </c>
      <c r="H67" s="288" t="s">
        <v>34</v>
      </c>
      <c r="I67" s="288" t="s">
        <v>21</v>
      </c>
      <c r="J67" s="288" t="s">
        <v>4437</v>
      </c>
      <c r="K67" s="288" t="s">
        <v>4438</v>
      </c>
      <c r="L67" s="288"/>
      <c r="M67" s="288" t="s">
        <v>4439</v>
      </c>
      <c r="N67" s="288" t="s">
        <v>4440</v>
      </c>
      <c r="O67" s="295">
        <v>42948</v>
      </c>
      <c r="P67" s="295">
        <v>43676</v>
      </c>
      <c r="Q67" s="295">
        <v>43018</v>
      </c>
      <c r="R67" s="296">
        <v>106580.6</v>
      </c>
      <c r="S67" s="297" t="str">
        <f>R67/AA67</f>
        <v>0</v>
      </c>
      <c r="T67" s="298"/>
      <c r="U67" s="299">
        <v>106580.6</v>
      </c>
      <c r="V67" s="298"/>
      <c r="W67" s="300"/>
      <c r="X67" s="298"/>
      <c r="Y67" s="299" t="str">
        <f>U67+R67</f>
        <v>0</v>
      </c>
      <c r="Z67" s="296">
        <v>323892.4</v>
      </c>
      <c r="AA67" s="299" t="str">
        <f>Z67+Y67</f>
        <v>0</v>
      </c>
      <c r="AB67" s="288" t="s">
        <v>3186</v>
      </c>
      <c r="AC67" s="296">
        <v>213161.2</v>
      </c>
      <c r="AD67" s="296"/>
      <c r="AE67" s="296"/>
      <c r="AF67" s="296"/>
      <c r="AG67" s="296"/>
      <c r="AH67" s="296"/>
      <c r="AI67" s="296"/>
      <c r="AJ67" s="296"/>
      <c r="AK67" s="296"/>
      <c r="AL67" s="296"/>
      <c r="AM67" s="296"/>
      <c r="AN67" s="296"/>
      <c r="AO67" s="296"/>
      <c r="AP67" s="288"/>
    </row>
    <row r="68" spans="1:42" s="46" customFormat="1">
      <c r="A68" s="262" t="s">
        <v>4088</v>
      </c>
      <c r="B68" s="275">
        <v>411</v>
      </c>
      <c r="C68" s="285" t="s">
        <v>4089</v>
      </c>
      <c r="D68" s="288" t="s">
        <v>4441</v>
      </c>
      <c r="E68" s="288"/>
      <c r="F68" s="288" t="s">
        <v>4442</v>
      </c>
      <c r="G68" s="288"/>
      <c r="H68" s="288" t="s">
        <v>34</v>
      </c>
      <c r="I68" s="288" t="s">
        <v>21</v>
      </c>
      <c r="J68" s="288" t="s">
        <v>4443</v>
      </c>
      <c r="K68" s="288" t="s">
        <v>4147</v>
      </c>
      <c r="L68" s="288" t="s">
        <v>4444</v>
      </c>
      <c r="M68" s="288" t="s">
        <v>4445</v>
      </c>
      <c r="N68" s="288" t="s">
        <v>4446</v>
      </c>
      <c r="O68" s="295">
        <v>42979</v>
      </c>
      <c r="P68" s="295">
        <v>43708</v>
      </c>
      <c r="Q68" s="295">
        <v>43026</v>
      </c>
      <c r="R68" s="296">
        <v>83364.4</v>
      </c>
      <c r="S68" s="297" t="str">
        <f>R68/AA68</f>
        <v>0</v>
      </c>
      <c r="T68" s="298"/>
      <c r="U68" s="299">
        <v>83364.4</v>
      </c>
      <c r="V68" s="298"/>
      <c r="W68" s="300"/>
      <c r="X68" s="298"/>
      <c r="Y68" s="299" t="str">
        <f>U68+R68</f>
        <v>0</v>
      </c>
      <c r="Z68" s="296">
        <v>250093.2</v>
      </c>
      <c r="AA68" s="299" t="str">
        <f>Z68+Y68</f>
        <v>0</v>
      </c>
      <c r="AB68" s="288" t="s">
        <v>3182</v>
      </c>
      <c r="AC68" s="296">
        <v>166728.8</v>
      </c>
      <c r="AD68" s="296"/>
      <c r="AE68" s="296"/>
      <c r="AF68" s="296"/>
      <c r="AG68" s="296"/>
      <c r="AH68" s="296"/>
      <c r="AI68" s="296"/>
      <c r="AJ68" s="296"/>
      <c r="AK68" s="296"/>
      <c r="AL68" s="296"/>
      <c r="AM68" s="296"/>
      <c r="AN68" s="296"/>
      <c r="AO68" s="296"/>
      <c r="AP68" s="288"/>
    </row>
    <row r="69" spans="1:42" s="46" customFormat="1">
      <c r="A69" s="262" t="s">
        <v>4088</v>
      </c>
      <c r="B69" s="275">
        <v>411</v>
      </c>
      <c r="C69" s="285" t="s">
        <v>4089</v>
      </c>
      <c r="D69" s="288" t="s">
        <v>4447</v>
      </c>
      <c r="E69" s="288"/>
      <c r="F69" s="288" t="s">
        <v>4448</v>
      </c>
      <c r="G69" s="288"/>
      <c r="H69" s="288" t="s">
        <v>34</v>
      </c>
      <c r="I69" s="288" t="s">
        <v>21</v>
      </c>
      <c r="J69" s="288" t="s">
        <v>4449</v>
      </c>
      <c r="K69" s="288" t="s">
        <v>4450</v>
      </c>
      <c r="L69" s="288"/>
      <c r="M69" s="288" t="s">
        <v>4451</v>
      </c>
      <c r="N69" s="288" t="s">
        <v>4452</v>
      </c>
      <c r="O69" s="295">
        <v>42826</v>
      </c>
      <c r="P69" s="295">
        <v>43556</v>
      </c>
      <c r="Q69" s="295">
        <v>43026</v>
      </c>
      <c r="R69" s="296">
        <v>59360</v>
      </c>
      <c r="S69" s="297" t="str">
        <f>R69/AA69</f>
        <v>0</v>
      </c>
      <c r="T69" s="298"/>
      <c r="U69" s="299">
        <v>59360</v>
      </c>
      <c r="V69" s="298"/>
      <c r="W69" s="300"/>
      <c r="X69" s="298"/>
      <c r="Y69" s="299" t="str">
        <f>U69+R69</f>
        <v>0</v>
      </c>
      <c r="Z69" s="296">
        <v>178080</v>
      </c>
      <c r="AA69" s="299" t="str">
        <f>Z69+Y69</f>
        <v>0</v>
      </c>
      <c r="AB69" s="288" t="s">
        <v>3654</v>
      </c>
      <c r="AC69" s="296">
        <v>118720</v>
      </c>
      <c r="AD69" s="296"/>
      <c r="AE69" s="296"/>
      <c r="AF69" s="296"/>
      <c r="AG69" s="296"/>
      <c r="AH69" s="296"/>
      <c r="AI69" s="296"/>
      <c r="AJ69" s="296"/>
      <c r="AK69" s="296"/>
      <c r="AL69" s="296"/>
      <c r="AM69" s="296"/>
      <c r="AN69" s="296"/>
      <c r="AO69" s="296"/>
      <c r="AP69" s="288"/>
    </row>
    <row r="70" spans="1:42" s="46" customFormat="1">
      <c r="A70" s="262" t="s">
        <v>4088</v>
      </c>
      <c r="B70" s="275">
        <v>411</v>
      </c>
      <c r="C70" s="285" t="s">
        <v>4089</v>
      </c>
      <c r="D70" s="288" t="s">
        <v>4453</v>
      </c>
      <c r="E70" s="288"/>
      <c r="F70" s="288" t="s">
        <v>4393</v>
      </c>
      <c r="G70" s="288"/>
      <c r="H70" s="288" t="s">
        <v>34</v>
      </c>
      <c r="I70" s="288" t="s">
        <v>21</v>
      </c>
      <c r="J70" s="288" t="s">
        <v>4394</v>
      </c>
      <c r="K70" s="288" t="s">
        <v>4395</v>
      </c>
      <c r="L70" s="301" t="s">
        <v>4396</v>
      </c>
      <c r="M70" s="288" t="s">
        <v>4454</v>
      </c>
      <c r="N70" s="288" t="s">
        <v>4455</v>
      </c>
      <c r="O70" s="295">
        <v>42979</v>
      </c>
      <c r="P70" s="295">
        <v>43646</v>
      </c>
      <c r="Q70" s="295">
        <v>43026</v>
      </c>
      <c r="R70" s="296">
        <v>125000</v>
      </c>
      <c r="S70" s="297" t="str">
        <f>R70/AA70</f>
        <v>0</v>
      </c>
      <c r="T70" s="298"/>
      <c r="U70" s="299">
        <v>125000</v>
      </c>
      <c r="V70" s="298"/>
      <c r="W70" s="300"/>
      <c r="X70" s="298"/>
      <c r="Y70" s="299" t="str">
        <f>U70+R70</f>
        <v>0</v>
      </c>
      <c r="Z70" s="296">
        <v>772500</v>
      </c>
      <c r="AA70" s="299" t="str">
        <f>Z70+Y70</f>
        <v>0</v>
      </c>
      <c r="AB70" s="288" t="s">
        <v>3663</v>
      </c>
      <c r="AC70" s="296">
        <v>250000</v>
      </c>
      <c r="AD70" s="296"/>
      <c r="AE70" s="296"/>
      <c r="AF70" s="296"/>
      <c r="AG70" s="296"/>
      <c r="AH70" s="296"/>
      <c r="AI70" s="296"/>
      <c r="AJ70" s="296"/>
      <c r="AK70" s="296"/>
      <c r="AL70" s="296"/>
      <c r="AM70" s="296"/>
      <c r="AN70" s="296"/>
      <c r="AO70" s="296"/>
      <c r="AP70" s="288"/>
    </row>
    <row r="71" spans="1:42" s="46" customFormat="1">
      <c r="A71" s="262" t="s">
        <v>4088</v>
      </c>
      <c r="B71" s="275">
        <v>411</v>
      </c>
      <c r="C71" s="285" t="s">
        <v>4089</v>
      </c>
      <c r="D71" s="288" t="s">
        <v>4456</v>
      </c>
      <c r="E71" s="288"/>
      <c r="F71" s="288" t="s">
        <v>4457</v>
      </c>
      <c r="G71" s="288"/>
      <c r="H71" s="288" t="s">
        <v>34</v>
      </c>
      <c r="I71" s="288" t="s">
        <v>21</v>
      </c>
      <c r="J71" s="288" t="s">
        <v>4458</v>
      </c>
      <c r="K71" s="288" t="s">
        <v>4459</v>
      </c>
      <c r="L71" s="288" t="s">
        <v>4460</v>
      </c>
      <c r="M71" s="288" t="s">
        <v>4461</v>
      </c>
      <c r="N71" s="288" t="s">
        <v>4462</v>
      </c>
      <c r="O71" s="295">
        <v>42803</v>
      </c>
      <c r="P71" s="295">
        <v>43915</v>
      </c>
      <c r="Q71" s="295">
        <v>43026</v>
      </c>
      <c r="R71" s="296">
        <v>35496.75</v>
      </c>
      <c r="S71" s="297" t="str">
        <f>R71/AA71</f>
        <v>0</v>
      </c>
      <c r="T71" s="298"/>
      <c r="U71" s="299">
        <v>35496.75</v>
      </c>
      <c r="V71" s="298"/>
      <c r="W71" s="300"/>
      <c r="X71" s="298"/>
      <c r="Y71" s="299" t="str">
        <f>U71+R71</f>
        <v>0</v>
      </c>
      <c r="Z71" s="296">
        <v>106490.24</v>
      </c>
      <c r="AA71" s="299" t="str">
        <f>Z71+Y71</f>
        <v>0</v>
      </c>
      <c r="AB71" s="288" t="s">
        <v>3199</v>
      </c>
      <c r="AC71" s="296">
        <v>70993.492</v>
      </c>
      <c r="AD71" s="296"/>
      <c r="AE71" s="296"/>
      <c r="AF71" s="296"/>
      <c r="AG71" s="296"/>
      <c r="AH71" s="296"/>
      <c r="AI71" s="296"/>
      <c r="AJ71" s="296"/>
      <c r="AK71" s="296"/>
      <c r="AL71" s="296"/>
      <c r="AM71" s="296"/>
      <c r="AN71" s="296"/>
      <c r="AO71" s="296"/>
      <c r="AP71" s="288"/>
    </row>
    <row r="72" spans="1:42" s="46" customFormat="1">
      <c r="A72" s="262" t="s">
        <v>4088</v>
      </c>
      <c r="B72" s="275">
        <v>411</v>
      </c>
      <c r="C72" s="285" t="s">
        <v>4089</v>
      </c>
      <c r="D72" s="288" t="s">
        <v>4463</v>
      </c>
      <c r="E72" s="288"/>
      <c r="F72" s="288" t="s">
        <v>4464</v>
      </c>
      <c r="G72" s="288"/>
      <c r="H72" s="288" t="s">
        <v>34</v>
      </c>
      <c r="I72" s="288" t="s">
        <v>21</v>
      </c>
      <c r="J72" s="288" t="s">
        <v>4465</v>
      </c>
      <c r="K72" s="288" t="s">
        <v>4101</v>
      </c>
      <c r="L72" s="288"/>
      <c r="M72" s="288" t="s">
        <v>4466</v>
      </c>
      <c r="N72" s="288" t="s">
        <v>4467</v>
      </c>
      <c r="O72" s="295">
        <v>42917</v>
      </c>
      <c r="P72" s="295">
        <v>43646</v>
      </c>
      <c r="Q72" s="295">
        <v>43026</v>
      </c>
      <c r="R72" s="296">
        <v>125000</v>
      </c>
      <c r="S72" s="297" t="str">
        <f>R72/AA72</f>
        <v>0</v>
      </c>
      <c r="T72" s="298"/>
      <c r="U72" s="299">
        <v>125000</v>
      </c>
      <c r="V72" s="298"/>
      <c r="W72" s="300"/>
      <c r="X72" s="298"/>
      <c r="Y72" s="299" t="str">
        <f>U72+R72</f>
        <v>0</v>
      </c>
      <c r="Z72" s="296">
        <v>629329</v>
      </c>
      <c r="AA72" s="299" t="str">
        <f>Z72+Y72</f>
        <v>0</v>
      </c>
      <c r="AB72" s="288" t="s">
        <v>595</v>
      </c>
      <c r="AC72" s="296">
        <v>250000</v>
      </c>
      <c r="AD72" s="296"/>
      <c r="AE72" s="296"/>
      <c r="AF72" s="296"/>
      <c r="AG72" s="296"/>
      <c r="AH72" s="296"/>
      <c r="AI72" s="296"/>
      <c r="AJ72" s="296"/>
      <c r="AK72" s="296"/>
      <c r="AL72" s="296"/>
      <c r="AM72" s="296"/>
      <c r="AN72" s="296"/>
      <c r="AO72" s="296"/>
      <c r="AP72" s="288"/>
    </row>
    <row r="73" spans="1:42" s="46" customFormat="1">
      <c r="A73" s="262" t="s">
        <v>4088</v>
      </c>
      <c r="B73" s="275">
        <v>411</v>
      </c>
      <c r="C73" s="285" t="s">
        <v>4089</v>
      </c>
      <c r="D73" s="288" t="s">
        <v>4468</v>
      </c>
      <c r="E73" s="288"/>
      <c r="F73" s="288" t="s">
        <v>4469</v>
      </c>
      <c r="G73" s="288"/>
      <c r="H73" s="288" t="s">
        <v>34</v>
      </c>
      <c r="I73" s="288" t="s">
        <v>21</v>
      </c>
      <c r="J73" s="288" t="s">
        <v>4470</v>
      </c>
      <c r="K73" s="288" t="s">
        <v>4305</v>
      </c>
      <c r="L73" s="288"/>
      <c r="M73" s="288" t="s">
        <v>4471</v>
      </c>
      <c r="N73" s="288" t="s">
        <v>4472</v>
      </c>
      <c r="O73" s="295">
        <v>42979</v>
      </c>
      <c r="P73" s="295">
        <v>43708</v>
      </c>
      <c r="Q73" s="295">
        <v>43026</v>
      </c>
      <c r="R73" s="296">
        <v>75148.83</v>
      </c>
      <c r="S73" s="297" t="str">
        <f>R73/AA73</f>
        <v>0</v>
      </c>
      <c r="T73" s="298"/>
      <c r="U73" s="299">
        <v>75148.83</v>
      </c>
      <c r="V73" s="298"/>
      <c r="W73" s="300"/>
      <c r="X73" s="298"/>
      <c r="Y73" s="299" t="str">
        <f>U73+R73</f>
        <v>0</v>
      </c>
      <c r="Z73" s="296">
        <v>225446.5</v>
      </c>
      <c r="AA73" s="299" t="str">
        <f>Z73+Y73</f>
        <v>0</v>
      </c>
      <c r="AB73" s="288" t="s">
        <v>602</v>
      </c>
      <c r="AC73" s="296">
        <v>150297.66</v>
      </c>
      <c r="AD73" s="296"/>
      <c r="AE73" s="296"/>
      <c r="AF73" s="296"/>
      <c r="AG73" s="296"/>
      <c r="AH73" s="296"/>
      <c r="AI73" s="296"/>
      <c r="AJ73" s="296"/>
      <c r="AK73" s="296"/>
      <c r="AL73" s="296"/>
      <c r="AM73" s="296"/>
      <c r="AN73" s="296"/>
      <c r="AO73" s="296"/>
      <c r="AP73" s="288"/>
    </row>
    <row r="74" spans="1:42" s="46" customFormat="1">
      <c r="A74" s="262" t="s">
        <v>4088</v>
      </c>
      <c r="B74" s="275">
        <v>411</v>
      </c>
      <c r="C74" s="285" t="s">
        <v>4089</v>
      </c>
      <c r="D74" s="288" t="s">
        <v>4473</v>
      </c>
      <c r="E74" s="288"/>
      <c r="F74" s="288" t="s">
        <v>4178</v>
      </c>
      <c r="G74" s="288"/>
      <c r="H74" s="288" t="s">
        <v>34</v>
      </c>
      <c r="I74" s="288" t="s">
        <v>21</v>
      </c>
      <c r="J74" s="288" t="s">
        <v>4474</v>
      </c>
      <c r="K74" s="288" t="s">
        <v>4180</v>
      </c>
      <c r="L74" s="288" t="s">
        <v>4475</v>
      </c>
      <c r="M74" s="288" t="s">
        <v>4476</v>
      </c>
      <c r="N74" s="288" t="s">
        <v>4477</v>
      </c>
      <c r="O74" s="295">
        <v>42804</v>
      </c>
      <c r="P74" s="295">
        <v>43678</v>
      </c>
      <c r="Q74" s="295">
        <v>43046</v>
      </c>
      <c r="R74" s="296">
        <v>98271</v>
      </c>
      <c r="S74" s="297" t="str">
        <f>R74/AA74</f>
        <v>0</v>
      </c>
      <c r="T74" s="298"/>
      <c r="U74" s="299">
        <v>98271</v>
      </c>
      <c r="V74" s="298"/>
      <c r="W74" s="300"/>
      <c r="X74" s="298"/>
      <c r="Y74" s="299" t="str">
        <f>U74+R74</f>
        <v>0</v>
      </c>
      <c r="Z74" s="296">
        <v>294813</v>
      </c>
      <c r="AA74" s="299" t="str">
        <f>Z74+Y74</f>
        <v>0</v>
      </c>
      <c r="AB74" s="288" t="s">
        <v>637</v>
      </c>
      <c r="AC74" s="296">
        <v>196542</v>
      </c>
      <c r="AD74" s="296"/>
      <c r="AE74" s="296"/>
      <c r="AF74" s="296"/>
      <c r="AG74" s="296"/>
      <c r="AH74" s="296"/>
      <c r="AI74" s="296"/>
      <c r="AJ74" s="296"/>
      <c r="AK74" s="296"/>
      <c r="AL74" s="296"/>
      <c r="AM74" s="296"/>
      <c r="AN74" s="296"/>
      <c r="AO74" s="296"/>
      <c r="AP74" s="288"/>
    </row>
    <row r="75" spans="1:42" s="46" customFormat="1">
      <c r="A75" s="262" t="s">
        <v>4088</v>
      </c>
      <c r="B75" s="275">
        <v>411</v>
      </c>
      <c r="C75" s="285" t="s">
        <v>4089</v>
      </c>
      <c r="D75" s="288" t="s">
        <v>4478</v>
      </c>
      <c r="E75" s="288"/>
      <c r="F75" s="288" t="s">
        <v>4479</v>
      </c>
      <c r="G75" s="288"/>
      <c r="H75" s="288" t="s">
        <v>34</v>
      </c>
      <c r="I75" s="288" t="s">
        <v>21</v>
      </c>
      <c r="J75" s="288" t="s">
        <v>4480</v>
      </c>
      <c r="K75" s="288" t="s">
        <v>4459</v>
      </c>
      <c r="L75" s="288" t="s">
        <v>4481</v>
      </c>
      <c r="M75" s="288" t="s">
        <v>4482</v>
      </c>
      <c r="N75" s="288" t="s">
        <v>4483</v>
      </c>
      <c r="O75" s="295">
        <v>42979</v>
      </c>
      <c r="P75" s="295">
        <v>43465</v>
      </c>
      <c r="Q75" s="295">
        <v>43056</v>
      </c>
      <c r="R75" s="296">
        <v>125000</v>
      </c>
      <c r="S75" s="297" t="str">
        <f>R75/AA75</f>
        <v>0</v>
      </c>
      <c r="T75" s="298"/>
      <c r="U75" s="299">
        <v>125000</v>
      </c>
      <c r="V75" s="298"/>
      <c r="W75" s="300"/>
      <c r="X75" s="298"/>
      <c r="Y75" s="299" t="str">
        <f>U75+R75</f>
        <v>0</v>
      </c>
      <c r="Z75" s="296">
        <v>591659.19</v>
      </c>
      <c r="AA75" s="299" t="str">
        <f>Z75+Y75</f>
        <v>0</v>
      </c>
      <c r="AB75" s="288" t="s">
        <v>4484</v>
      </c>
      <c r="AC75" s="296">
        <v>250000</v>
      </c>
      <c r="AD75" s="296"/>
      <c r="AE75" s="296"/>
      <c r="AF75" s="296"/>
      <c r="AG75" s="296"/>
      <c r="AH75" s="296"/>
      <c r="AI75" s="296"/>
      <c r="AJ75" s="296"/>
      <c r="AK75" s="296"/>
      <c r="AL75" s="296"/>
      <c r="AM75" s="296"/>
      <c r="AN75" s="296"/>
      <c r="AO75" s="296"/>
      <c r="AP75" s="288"/>
    </row>
    <row r="76" spans="1:42" s="46" customFormat="1">
      <c r="A76" s="262" t="s">
        <v>4088</v>
      </c>
      <c r="B76" s="294">
        <v>441</v>
      </c>
      <c r="C76" s="288" t="s">
        <v>4485</v>
      </c>
      <c r="D76" s="288" t="s">
        <v>4486</v>
      </c>
      <c r="E76" s="288"/>
      <c r="F76" s="288" t="s">
        <v>4487</v>
      </c>
      <c r="G76" s="288"/>
      <c r="H76" s="288" t="s">
        <v>34</v>
      </c>
      <c r="I76" s="288" t="s">
        <v>21</v>
      </c>
      <c r="J76" s="288" t="s">
        <v>4488</v>
      </c>
      <c r="K76" s="288" t="s">
        <v>4489</v>
      </c>
      <c r="L76" s="288" t="s">
        <v>4490</v>
      </c>
      <c r="M76" s="288" t="s">
        <v>4491</v>
      </c>
      <c r="N76" s="288" t="s">
        <v>4492</v>
      </c>
      <c r="O76" s="295">
        <v>42856</v>
      </c>
      <c r="P76" s="295">
        <v>43951</v>
      </c>
      <c r="Q76" s="295">
        <v>43063</v>
      </c>
      <c r="R76" s="296">
        <v>259501.02</v>
      </c>
      <c r="S76" s="297" t="str">
        <f>R76/AA76</f>
        <v>0</v>
      </c>
      <c r="T76" s="298"/>
      <c r="U76" s="299">
        <v>259501.03</v>
      </c>
      <c r="V76" s="298"/>
      <c r="W76" s="300"/>
      <c r="X76" s="298"/>
      <c r="Y76" s="299" t="str">
        <f>U76+R76</f>
        <v>0</v>
      </c>
      <c r="Z76" s="296">
        <v>0</v>
      </c>
      <c r="AA76" s="299" t="str">
        <f>Z76+Y76</f>
        <v>0</v>
      </c>
      <c r="AB76" s="288" t="s">
        <v>564</v>
      </c>
      <c r="AC76" s="296">
        <v>519002.05</v>
      </c>
      <c r="AD76" s="296"/>
      <c r="AE76" s="296"/>
      <c r="AF76" s="296"/>
      <c r="AG76" s="296"/>
      <c r="AH76" s="296"/>
      <c r="AI76" s="296"/>
      <c r="AJ76" s="296"/>
      <c r="AK76" s="296"/>
      <c r="AL76" s="296"/>
      <c r="AM76" s="296"/>
      <c r="AN76" s="296"/>
      <c r="AO76" s="296"/>
      <c r="AP76" s="288"/>
    </row>
    <row r="77" spans="1:42" s="46" customFormat="1">
      <c r="A77" s="262" t="s">
        <v>4088</v>
      </c>
      <c r="B77" s="294">
        <v>441</v>
      </c>
      <c r="C77" s="288" t="s">
        <v>4485</v>
      </c>
      <c r="D77" s="288" t="s">
        <v>4493</v>
      </c>
      <c r="E77" s="288"/>
      <c r="F77" s="288" t="s">
        <v>4494</v>
      </c>
      <c r="G77" s="288"/>
      <c r="H77" s="288" t="s">
        <v>34</v>
      </c>
      <c r="I77" s="288" t="s">
        <v>21</v>
      </c>
      <c r="J77" s="288" t="s">
        <v>4495</v>
      </c>
      <c r="K77" s="288" t="s">
        <v>4180</v>
      </c>
      <c r="L77" s="301" t="s">
        <v>4496</v>
      </c>
      <c r="M77" s="288" t="s">
        <v>4497</v>
      </c>
      <c r="N77" s="288" t="s">
        <v>4498</v>
      </c>
      <c r="O77" s="295">
        <v>43009</v>
      </c>
      <c r="P77" s="295">
        <v>44104</v>
      </c>
      <c r="Q77" s="295">
        <v>43069</v>
      </c>
      <c r="R77" s="296">
        <v>224999.5</v>
      </c>
      <c r="S77" s="297" t="str">
        <f>R77/AA77</f>
        <v>0</v>
      </c>
      <c r="T77" s="298"/>
      <c r="U77" s="299">
        <v>224999.5</v>
      </c>
      <c r="V77" s="298"/>
      <c r="W77" s="300"/>
      <c r="X77" s="298"/>
      <c r="Y77" s="299" t="str">
        <f>U77+R77</f>
        <v>0</v>
      </c>
      <c r="Z77" s="296">
        <v>11862</v>
      </c>
      <c r="AA77" s="299" t="str">
        <f>Z77+Y77</f>
        <v>0</v>
      </c>
      <c r="AB77" s="288" t="s">
        <v>4499</v>
      </c>
      <c r="AC77" s="296">
        <v>449999</v>
      </c>
      <c r="AD77" s="296"/>
      <c r="AE77" s="296"/>
      <c r="AF77" s="296"/>
      <c r="AG77" s="296"/>
      <c r="AH77" s="296"/>
      <c r="AI77" s="296"/>
      <c r="AJ77" s="296"/>
      <c r="AK77" s="296"/>
      <c r="AL77" s="296"/>
      <c r="AM77" s="296"/>
      <c r="AN77" s="296"/>
      <c r="AO77" s="296"/>
      <c r="AP77" s="288"/>
    </row>
    <row r="78" spans="1:42" s="46" customFormat="1">
      <c r="A78" s="262" t="s">
        <v>4088</v>
      </c>
      <c r="B78" s="294">
        <v>441</v>
      </c>
      <c r="C78" s="288" t="s">
        <v>4485</v>
      </c>
      <c r="D78" s="288" t="s">
        <v>4500</v>
      </c>
      <c r="E78" s="288"/>
      <c r="F78" s="288" t="s">
        <v>4501</v>
      </c>
      <c r="G78" s="288"/>
      <c r="H78" s="288" t="s">
        <v>34</v>
      </c>
      <c r="I78" s="288" t="s">
        <v>21</v>
      </c>
      <c r="J78" s="288" t="s">
        <v>4502</v>
      </c>
      <c r="K78" s="288" t="s">
        <v>3566</v>
      </c>
      <c r="L78" s="288" t="s">
        <v>4503</v>
      </c>
      <c r="M78" s="288"/>
      <c r="N78" s="288"/>
      <c r="O78" s="295">
        <v>42804</v>
      </c>
      <c r="P78" s="295">
        <v>44561</v>
      </c>
      <c r="Q78" s="295">
        <v>43070</v>
      </c>
      <c r="R78" s="296">
        <v>4460000</v>
      </c>
      <c r="S78" s="297" t="str">
        <f>R78/AA78</f>
        <v>0</v>
      </c>
      <c r="T78" s="298"/>
      <c r="U78" s="299">
        <v>4460000</v>
      </c>
      <c r="V78" s="298"/>
      <c r="W78" s="300"/>
      <c r="X78" s="298"/>
      <c r="Y78" s="299" t="str">
        <f>U78+R78</f>
        <v>0</v>
      </c>
      <c r="Z78" s="296">
        <v>1055355.54</v>
      </c>
      <c r="AA78" s="299" t="str">
        <f>Z78+Y78</f>
        <v>0</v>
      </c>
      <c r="AB78" s="288" t="s">
        <v>359</v>
      </c>
      <c r="AC78" s="296">
        <v>8920000</v>
      </c>
      <c r="AD78" s="296"/>
      <c r="AE78" s="296"/>
      <c r="AF78" s="296"/>
      <c r="AG78" s="296"/>
      <c r="AH78" s="296"/>
      <c r="AI78" s="296"/>
      <c r="AJ78" s="296"/>
      <c r="AK78" s="296"/>
      <c r="AL78" s="296"/>
      <c r="AM78" s="296"/>
      <c r="AN78" s="296"/>
      <c r="AO78" s="296"/>
      <c r="AP78" s="288"/>
    </row>
    <row r="79" spans="1:42">
      <c r="A79" s="262" t="s">
        <v>4088</v>
      </c>
      <c r="B79" s="294">
        <v>441</v>
      </c>
      <c r="C79" s="288" t="s">
        <v>4485</v>
      </c>
      <c r="D79" s="285" t="s">
        <v>4504</v>
      </c>
      <c r="E79" s="285"/>
      <c r="F79" s="285" t="s">
        <v>4505</v>
      </c>
      <c r="G79" s="285"/>
      <c r="H79" s="285" t="s">
        <v>34</v>
      </c>
      <c r="I79" s="285" t="s">
        <v>21</v>
      </c>
      <c r="J79" s="285" t="s">
        <v>4488</v>
      </c>
      <c r="K79" s="285" t="s">
        <v>4506</v>
      </c>
      <c r="L79" s="285" t="s">
        <v>4490</v>
      </c>
      <c r="M79" s="285" t="s">
        <v>4507</v>
      </c>
      <c r="N79" s="285" t="s">
        <v>4508</v>
      </c>
      <c r="O79" s="286">
        <v>42856</v>
      </c>
      <c r="P79" s="286">
        <v>43951</v>
      </c>
      <c r="Q79" s="286">
        <v>43070</v>
      </c>
      <c r="R79" s="287">
        <v>499213.36</v>
      </c>
      <c r="S79" s="293" t="str">
        <f>R79/AA79</f>
        <v>0</v>
      </c>
      <c r="T79" s="290"/>
      <c r="U79" s="292">
        <v>499213.37</v>
      </c>
      <c r="V79" s="290"/>
      <c r="W79" s="291"/>
      <c r="X79" s="290"/>
      <c r="Y79" s="292" t="str">
        <f>U79+R79</f>
        <v>0</v>
      </c>
      <c r="Z79" s="287">
        <v>0</v>
      </c>
      <c r="AA79" s="292" t="str">
        <f>Z79+Y79</f>
        <v>0</v>
      </c>
      <c r="AB79" s="288" t="s">
        <v>4509</v>
      </c>
      <c r="AC79" s="287">
        <v>998426.73</v>
      </c>
      <c r="AD79" s="287"/>
      <c r="AE79" s="287"/>
      <c r="AF79" s="287"/>
      <c r="AG79" s="287"/>
      <c r="AH79" s="287"/>
      <c r="AI79" s="287"/>
      <c r="AJ79" s="287"/>
      <c r="AK79" s="287"/>
      <c r="AL79" s="287"/>
      <c r="AM79" s="287"/>
      <c r="AN79" s="287"/>
      <c r="AO79" s="287"/>
      <c r="AP79" s="285"/>
    </row>
    <row r="80" spans="1:42">
      <c r="A80" s="262" t="s">
        <v>4088</v>
      </c>
      <c r="B80" s="294">
        <v>441</v>
      </c>
      <c r="C80" s="288" t="s">
        <v>4485</v>
      </c>
      <c r="D80" s="285" t="s">
        <v>4510</v>
      </c>
      <c r="E80" s="285"/>
      <c r="F80" s="285" t="s">
        <v>4487</v>
      </c>
      <c r="G80" s="285"/>
      <c r="H80" s="285" t="s">
        <v>34</v>
      </c>
      <c r="I80" s="285" t="s">
        <v>21</v>
      </c>
      <c r="J80" s="285" t="s">
        <v>4488</v>
      </c>
      <c r="K80" s="285" t="s">
        <v>4511</v>
      </c>
      <c r="L80" s="285" t="s">
        <v>4490</v>
      </c>
      <c r="M80" s="302" t="s">
        <v>4512</v>
      </c>
      <c r="N80" s="302" t="s">
        <v>4513</v>
      </c>
      <c r="O80" s="286">
        <v>42856</v>
      </c>
      <c r="P80" s="286">
        <v>43951</v>
      </c>
      <c r="Q80" s="286">
        <v>43070</v>
      </c>
      <c r="R80" s="287">
        <v>514593.2</v>
      </c>
      <c r="S80" s="293" t="str">
        <f>R80/AA80</f>
        <v>0</v>
      </c>
      <c r="T80" s="290"/>
      <c r="U80" s="292">
        <v>514593.2</v>
      </c>
      <c r="V80" s="290"/>
      <c r="W80" s="291"/>
      <c r="X80" s="290"/>
      <c r="Y80" s="292" t="str">
        <f>U80+R80</f>
        <v>0</v>
      </c>
      <c r="Z80" s="287">
        <v>0</v>
      </c>
      <c r="AA80" s="292" t="str">
        <f>Z80+Y80</f>
        <v>0</v>
      </c>
      <c r="AB80" s="288" t="s">
        <v>500</v>
      </c>
      <c r="AC80" s="287">
        <v>1029186.39</v>
      </c>
      <c r="AD80" s="287"/>
      <c r="AE80" s="287"/>
      <c r="AF80" s="287"/>
      <c r="AG80" s="287"/>
      <c r="AH80" s="287"/>
      <c r="AI80" s="287"/>
      <c r="AJ80" s="287"/>
      <c r="AK80" s="287"/>
      <c r="AL80" s="287"/>
      <c r="AM80" s="287"/>
      <c r="AN80" s="287"/>
      <c r="AO80" s="287"/>
      <c r="AP80" s="285"/>
    </row>
    <row r="81" spans="1:42">
      <c r="A81" s="262" t="s">
        <v>4088</v>
      </c>
      <c r="B81" s="294">
        <v>441</v>
      </c>
      <c r="C81" s="288" t="s">
        <v>4485</v>
      </c>
      <c r="D81" s="285" t="s">
        <v>4514</v>
      </c>
      <c r="E81" s="285"/>
      <c r="F81" s="285" t="s">
        <v>4487</v>
      </c>
      <c r="G81" s="285"/>
      <c r="H81" s="285" t="s">
        <v>34</v>
      </c>
      <c r="I81" s="285" t="s">
        <v>21</v>
      </c>
      <c r="J81" s="285" t="s">
        <v>4488</v>
      </c>
      <c r="K81" s="285" t="s">
        <v>4515</v>
      </c>
      <c r="L81" s="285" t="s">
        <v>4490</v>
      </c>
      <c r="M81" s="303" t="s">
        <v>4516</v>
      </c>
      <c r="N81" s="303" t="s">
        <v>4517</v>
      </c>
      <c r="O81" s="286">
        <v>42856</v>
      </c>
      <c r="P81" s="286">
        <v>43951</v>
      </c>
      <c r="Q81" s="286">
        <v>43070</v>
      </c>
      <c r="R81" s="287">
        <v>890425.45</v>
      </c>
      <c r="S81" s="293" t="str">
        <f>R81/AA81</f>
        <v>0</v>
      </c>
      <c r="T81" s="290"/>
      <c r="U81" s="292">
        <v>890425.45</v>
      </c>
      <c r="V81" s="290"/>
      <c r="W81" s="291"/>
      <c r="X81" s="290"/>
      <c r="Y81" s="292" t="str">
        <f>U81+R81</f>
        <v>0</v>
      </c>
      <c r="Z81" s="287">
        <v>0</v>
      </c>
      <c r="AA81" s="292" t="str">
        <f>Z81+Y81</f>
        <v>0</v>
      </c>
      <c r="AB81" s="288" t="s">
        <v>504</v>
      </c>
      <c r="AC81" s="287">
        <v>1780850.9</v>
      </c>
      <c r="AD81" s="287"/>
      <c r="AE81" s="287"/>
      <c r="AF81" s="287"/>
      <c r="AG81" s="287"/>
      <c r="AH81" s="287"/>
      <c r="AI81" s="287"/>
      <c r="AJ81" s="287"/>
      <c r="AK81" s="287"/>
      <c r="AL81" s="287"/>
      <c r="AM81" s="287"/>
      <c r="AN81" s="287"/>
      <c r="AO81" s="287"/>
      <c r="AP81" s="285"/>
    </row>
    <row r="82" spans="1:42">
      <c r="A82" s="262" t="s">
        <v>4088</v>
      </c>
      <c r="B82" s="294">
        <v>441</v>
      </c>
      <c r="C82" s="288" t="s">
        <v>4485</v>
      </c>
      <c r="D82" s="285" t="s">
        <v>4518</v>
      </c>
      <c r="E82" s="285"/>
      <c r="F82" s="285" t="s">
        <v>4487</v>
      </c>
      <c r="G82" s="285"/>
      <c r="H82" s="285" t="s">
        <v>34</v>
      </c>
      <c r="I82" s="285" t="s">
        <v>21</v>
      </c>
      <c r="J82" s="285" t="s">
        <v>4488</v>
      </c>
      <c r="K82" s="285" t="s">
        <v>4506</v>
      </c>
      <c r="L82" s="285" t="s">
        <v>4490</v>
      </c>
      <c r="M82" s="303" t="s">
        <v>4519</v>
      </c>
      <c r="N82" s="303" t="s">
        <v>4520</v>
      </c>
      <c r="O82" s="286">
        <v>42856</v>
      </c>
      <c r="P82" s="286">
        <v>43951</v>
      </c>
      <c r="Q82" s="286">
        <v>43070</v>
      </c>
      <c r="R82" s="287">
        <v>827452.16</v>
      </c>
      <c r="S82" s="293" t="str">
        <f>R82/AA82</f>
        <v>0</v>
      </c>
      <c r="T82" s="290"/>
      <c r="U82" s="292">
        <v>827452.17</v>
      </c>
      <c r="V82" s="290"/>
      <c r="W82" s="291"/>
      <c r="X82" s="290"/>
      <c r="Y82" s="292" t="str">
        <f>U82+R82</f>
        <v>0</v>
      </c>
      <c r="Z82" s="287">
        <v>0</v>
      </c>
      <c r="AA82" s="292" t="str">
        <f>Z82+Y82</f>
        <v>0</v>
      </c>
      <c r="AB82" s="288" t="s">
        <v>3193</v>
      </c>
      <c r="AC82" s="287">
        <v>1654904.33</v>
      </c>
      <c r="AD82" s="287"/>
      <c r="AE82" s="287"/>
      <c r="AF82" s="287"/>
      <c r="AG82" s="287"/>
      <c r="AH82" s="287"/>
      <c r="AI82" s="287"/>
      <c r="AJ82" s="287"/>
      <c r="AK82" s="287"/>
      <c r="AL82" s="287"/>
      <c r="AM82" s="287"/>
      <c r="AN82" s="287"/>
      <c r="AO82" s="287"/>
      <c r="AP82" s="285"/>
    </row>
    <row r="83" spans="1:42">
      <c r="A83" s="262" t="s">
        <v>4088</v>
      </c>
      <c r="B83" s="294">
        <v>441</v>
      </c>
      <c r="C83" s="288" t="s">
        <v>4485</v>
      </c>
      <c r="D83" s="285" t="s">
        <v>4521</v>
      </c>
      <c r="E83" s="285"/>
      <c r="F83" s="285" t="s">
        <v>4522</v>
      </c>
      <c r="G83" s="285"/>
      <c r="H83" s="285" t="s">
        <v>34</v>
      </c>
      <c r="I83" s="285" t="s">
        <v>21</v>
      </c>
      <c r="J83" s="285" t="s">
        <v>4523</v>
      </c>
      <c r="K83" s="285" t="s">
        <v>4524</v>
      </c>
      <c r="L83" s="285" t="s">
        <v>4525</v>
      </c>
      <c r="M83" s="285" t="s">
        <v>4526</v>
      </c>
      <c r="N83" s="285" t="s">
        <v>4527</v>
      </c>
      <c r="O83" s="286">
        <v>42804</v>
      </c>
      <c r="P83" s="286">
        <v>43830</v>
      </c>
      <c r="Q83" s="286">
        <v>43084</v>
      </c>
      <c r="R83" s="287">
        <v>377280</v>
      </c>
      <c r="S83" s="293" t="str">
        <f>R83/AA83</f>
        <v>0</v>
      </c>
      <c r="T83" s="290"/>
      <c r="U83" s="292">
        <v>377280</v>
      </c>
      <c r="V83" s="290"/>
      <c r="W83" s="291"/>
      <c r="X83" s="290"/>
      <c r="Y83" s="292" t="str">
        <f>U83+R83</f>
        <v>0</v>
      </c>
      <c r="Z83" s="287">
        <v>0</v>
      </c>
      <c r="AA83" s="292" t="str">
        <f>Z83+Y83</f>
        <v>0</v>
      </c>
      <c r="AB83" s="288" t="s">
        <v>557</v>
      </c>
      <c r="AC83" s="287">
        <v>754560</v>
      </c>
      <c r="AD83" s="287"/>
      <c r="AE83" s="287"/>
      <c r="AF83" s="287"/>
      <c r="AG83" s="287"/>
      <c r="AH83" s="287"/>
      <c r="AI83" s="287"/>
      <c r="AJ83" s="287"/>
      <c r="AK83" s="287"/>
      <c r="AL83" s="287"/>
      <c r="AM83" s="287"/>
      <c r="AN83" s="287"/>
      <c r="AO83" s="287"/>
      <c r="AP83" s="285"/>
    </row>
    <row r="84" spans="1:42">
      <c r="A84" s="262" t="s">
        <v>4088</v>
      </c>
      <c r="B84" s="294">
        <v>441</v>
      </c>
      <c r="C84" s="288" t="s">
        <v>4485</v>
      </c>
      <c r="D84" s="285" t="s">
        <v>4528</v>
      </c>
      <c r="E84" s="285"/>
      <c r="F84" s="285" t="s">
        <v>4529</v>
      </c>
      <c r="G84" s="285"/>
      <c r="H84" s="285" t="s">
        <v>34</v>
      </c>
      <c r="I84" s="285" t="s">
        <v>21</v>
      </c>
      <c r="J84" s="285" t="s">
        <v>541</v>
      </c>
      <c r="K84" s="285" t="s">
        <v>4530</v>
      </c>
      <c r="L84" s="289" t="s">
        <v>4531</v>
      </c>
      <c r="M84" s="285" t="s">
        <v>4532</v>
      </c>
      <c r="N84" s="285" t="s">
        <v>4533</v>
      </c>
      <c r="O84" s="286">
        <v>43009</v>
      </c>
      <c r="P84" s="286">
        <v>44074</v>
      </c>
      <c r="Q84" s="286">
        <v>43084</v>
      </c>
      <c r="R84" s="287">
        <v>1272720</v>
      </c>
      <c r="S84" s="293" t="str">
        <f>R84/AA84</f>
        <v>0</v>
      </c>
      <c r="T84" s="290"/>
      <c r="U84" s="292">
        <v>1272720</v>
      </c>
      <c r="V84" s="290"/>
      <c r="W84" s="291"/>
      <c r="X84" s="290"/>
      <c r="Y84" s="292" t="str">
        <f>U84+R84</f>
        <v>0</v>
      </c>
      <c r="Z84" s="287">
        <v>104560</v>
      </c>
      <c r="AA84" s="292" t="str">
        <f>Z84+Y84</f>
        <v>0</v>
      </c>
      <c r="AB84" s="288" t="s">
        <v>582</v>
      </c>
      <c r="AC84" s="287">
        <v>2545440</v>
      </c>
      <c r="AD84" s="287"/>
      <c r="AE84" s="287"/>
      <c r="AF84" s="287"/>
      <c r="AG84" s="287"/>
      <c r="AH84" s="287"/>
      <c r="AI84" s="287"/>
      <c r="AJ84" s="287"/>
      <c r="AK84" s="287"/>
      <c r="AL84" s="287"/>
      <c r="AM84" s="287"/>
      <c r="AN84" s="287"/>
      <c r="AO84" s="287"/>
      <c r="AP84" s="285"/>
    </row>
    <row r="85" spans="1:42">
      <c r="A85" s="262" t="s">
        <v>4088</v>
      </c>
      <c r="B85" s="275">
        <v>411</v>
      </c>
      <c r="C85" s="285" t="s">
        <v>4089</v>
      </c>
      <c r="D85" s="285" t="s">
        <v>4534</v>
      </c>
      <c r="E85" s="285"/>
      <c r="F85" s="285" t="s">
        <v>4535</v>
      </c>
      <c r="G85" s="285"/>
      <c r="H85" s="285" t="s">
        <v>34</v>
      </c>
      <c r="I85" s="285" t="s">
        <v>21</v>
      </c>
      <c r="J85" s="285" t="s">
        <v>4536</v>
      </c>
      <c r="K85" s="285" t="s">
        <v>4537</v>
      </c>
      <c r="L85" s="285"/>
      <c r="M85" s="285" t="s">
        <v>4538</v>
      </c>
      <c r="N85" s="285" t="s">
        <v>4539</v>
      </c>
      <c r="O85" s="286">
        <v>42804</v>
      </c>
      <c r="P85" s="286">
        <v>43687</v>
      </c>
      <c r="Q85" s="286">
        <v>43088</v>
      </c>
      <c r="R85" s="287">
        <v>125000</v>
      </c>
      <c r="S85" s="293" t="str">
        <f>R85/AA85</f>
        <v>0</v>
      </c>
      <c r="T85" s="290"/>
      <c r="U85" s="292">
        <v>125000</v>
      </c>
      <c r="V85" s="290"/>
      <c r="W85" s="291"/>
      <c r="X85" s="290"/>
      <c r="Y85" s="292" t="str">
        <f>U85+R85</f>
        <v>0</v>
      </c>
      <c r="Z85" s="287">
        <v>400735</v>
      </c>
      <c r="AA85" s="292" t="str">
        <f>Z85+Y85</f>
        <v>0</v>
      </c>
      <c r="AB85" s="288" t="s">
        <v>4540</v>
      </c>
      <c r="AC85" s="287">
        <v>250000</v>
      </c>
      <c r="AD85" s="287"/>
      <c r="AE85" s="287"/>
      <c r="AF85" s="287"/>
      <c r="AG85" s="287"/>
      <c r="AH85" s="287"/>
      <c r="AI85" s="287"/>
      <c r="AJ85" s="287"/>
      <c r="AK85" s="287"/>
      <c r="AL85" s="287"/>
      <c r="AM85" s="287"/>
      <c r="AN85" s="287"/>
      <c r="AO85" s="287"/>
      <c r="AP85" s="285"/>
    </row>
    <row r="86" spans="1:42">
      <c r="A86" s="262" t="s">
        <v>4088</v>
      </c>
      <c r="B86" s="275">
        <v>411</v>
      </c>
      <c r="C86" s="285" t="s">
        <v>4089</v>
      </c>
      <c r="D86" s="285" t="s">
        <v>4541</v>
      </c>
      <c r="E86" s="285"/>
      <c r="F86" s="285" t="s">
        <v>4542</v>
      </c>
      <c r="G86" s="285"/>
      <c r="H86" s="285" t="s">
        <v>34</v>
      </c>
      <c r="I86" s="285" t="s">
        <v>21</v>
      </c>
      <c r="J86" s="285" t="s">
        <v>4543</v>
      </c>
      <c r="K86" s="285" t="s">
        <v>4544</v>
      </c>
      <c r="L86" s="285"/>
      <c r="M86" s="285" t="s">
        <v>4545</v>
      </c>
      <c r="N86" s="285" t="s">
        <v>4539</v>
      </c>
      <c r="O86" s="286">
        <v>42804</v>
      </c>
      <c r="P86" s="286">
        <v>43687</v>
      </c>
      <c r="Q86" s="286">
        <v>43088</v>
      </c>
      <c r="R86" s="287">
        <v>125000</v>
      </c>
      <c r="S86" s="293" t="str">
        <f>R86/AA86</f>
        <v>0</v>
      </c>
      <c r="T86" s="290"/>
      <c r="U86" s="292">
        <v>125000</v>
      </c>
      <c r="V86" s="290"/>
      <c r="W86" s="291"/>
      <c r="X86" s="290"/>
      <c r="Y86" s="292" t="str">
        <f>U86+R86</f>
        <v>0</v>
      </c>
      <c r="Z86" s="287">
        <v>525713</v>
      </c>
      <c r="AA86" s="292" t="str">
        <f>Z86+Y86</f>
        <v>0</v>
      </c>
      <c r="AB86" s="288" t="s">
        <v>3189</v>
      </c>
      <c r="AC86" s="287">
        <v>250000</v>
      </c>
      <c r="AD86" s="287"/>
      <c r="AE86" s="287"/>
      <c r="AF86" s="287"/>
      <c r="AG86" s="287"/>
      <c r="AH86" s="287"/>
      <c r="AI86" s="287"/>
      <c r="AJ86" s="287"/>
      <c r="AK86" s="287"/>
      <c r="AL86" s="287"/>
      <c r="AM86" s="287"/>
      <c r="AN86" s="287"/>
      <c r="AO86" s="287"/>
      <c r="AP86" s="285"/>
    </row>
    <row r="87" spans="1:42">
      <c r="A87" s="262" t="s">
        <v>4088</v>
      </c>
      <c r="B87" s="275">
        <v>411</v>
      </c>
      <c r="C87" s="285" t="s">
        <v>4089</v>
      </c>
      <c r="D87" s="285" t="s">
        <v>4546</v>
      </c>
      <c r="E87" s="285"/>
      <c r="F87" s="285" t="s">
        <v>4547</v>
      </c>
      <c r="G87" s="285"/>
      <c r="H87" s="285" t="s">
        <v>34</v>
      </c>
      <c r="I87" s="285" t="s">
        <v>21</v>
      </c>
      <c r="J87" s="285" t="s">
        <v>4548</v>
      </c>
      <c r="K87" s="285" t="s">
        <v>4549</v>
      </c>
      <c r="L87" s="285"/>
      <c r="M87" s="285" t="s">
        <v>4550</v>
      </c>
      <c r="N87" s="285" t="s">
        <v>4539</v>
      </c>
      <c r="O87" s="286">
        <v>42804</v>
      </c>
      <c r="P87" s="286">
        <v>43687</v>
      </c>
      <c r="Q87" s="286">
        <v>43088</v>
      </c>
      <c r="R87" s="287">
        <v>125000</v>
      </c>
      <c r="S87" s="293" t="str">
        <f>R87/AA87</f>
        <v>0</v>
      </c>
      <c r="T87" s="290"/>
      <c r="U87" s="292">
        <v>125000</v>
      </c>
      <c r="V87" s="290"/>
      <c r="W87" s="291"/>
      <c r="X87" s="290"/>
      <c r="Y87" s="292" t="str">
        <f>U87+R87</f>
        <v>0</v>
      </c>
      <c r="Z87" s="287">
        <v>634868</v>
      </c>
      <c r="AA87" s="292" t="str">
        <f>Z87+Y87</f>
        <v>0</v>
      </c>
      <c r="AB87" s="288" t="s">
        <v>4551</v>
      </c>
      <c r="AC87" s="287">
        <v>250000</v>
      </c>
      <c r="AD87" s="287"/>
      <c r="AE87" s="287"/>
      <c r="AF87" s="287"/>
      <c r="AG87" s="287"/>
      <c r="AH87" s="287"/>
      <c r="AI87" s="287"/>
      <c r="AJ87" s="287"/>
      <c r="AK87" s="287"/>
      <c r="AL87" s="287"/>
      <c r="AM87" s="287"/>
      <c r="AN87" s="287"/>
      <c r="AO87" s="287"/>
      <c r="AP87" s="285"/>
    </row>
    <row r="88" spans="1:42">
      <c r="A88" s="262" t="s">
        <v>4088</v>
      </c>
      <c r="B88" s="275">
        <v>411</v>
      </c>
      <c r="C88" s="285" t="s">
        <v>4089</v>
      </c>
      <c r="D88" s="285" t="s">
        <v>4552</v>
      </c>
      <c r="E88" s="285"/>
      <c r="F88" s="285" t="s">
        <v>4553</v>
      </c>
      <c r="G88" s="285"/>
      <c r="H88" s="285" t="s">
        <v>34</v>
      </c>
      <c r="I88" s="285" t="s">
        <v>21</v>
      </c>
      <c r="J88" s="285" t="s">
        <v>4554</v>
      </c>
      <c r="K88" s="285" t="s">
        <v>3834</v>
      </c>
      <c r="L88" s="285"/>
      <c r="M88" s="285" t="s">
        <v>4555</v>
      </c>
      <c r="N88" s="285" t="s">
        <v>4556</v>
      </c>
      <c r="O88" s="286">
        <v>42804</v>
      </c>
      <c r="P88" s="286">
        <v>43678</v>
      </c>
      <c r="Q88" s="286">
        <v>43088</v>
      </c>
      <c r="R88" s="287">
        <v>120040</v>
      </c>
      <c r="S88" s="293" t="str">
        <f>R88/AA88</f>
        <v>0</v>
      </c>
      <c r="T88" s="290"/>
      <c r="U88" s="292">
        <v>120040</v>
      </c>
      <c r="V88" s="290"/>
      <c r="W88" s="291"/>
      <c r="X88" s="290"/>
      <c r="Y88" s="292" t="str">
        <f>U88+R88</f>
        <v>0</v>
      </c>
      <c r="Z88" s="287">
        <v>373300</v>
      </c>
      <c r="AA88" s="292" t="str">
        <f>Z88+Y88</f>
        <v>0</v>
      </c>
      <c r="AB88" s="288" t="s">
        <v>652</v>
      </c>
      <c r="AC88" s="287">
        <v>240080</v>
      </c>
      <c r="AD88" s="287"/>
      <c r="AE88" s="287"/>
      <c r="AF88" s="287"/>
      <c r="AG88" s="287"/>
      <c r="AH88" s="287"/>
      <c r="AI88" s="287"/>
      <c r="AJ88" s="287"/>
      <c r="AK88" s="287"/>
      <c r="AL88" s="287"/>
      <c r="AM88" s="287"/>
      <c r="AN88" s="287"/>
      <c r="AO88" s="287"/>
      <c r="AP88" s="285"/>
    </row>
    <row r="89" spans="1:42">
      <c r="A89" s="262" t="s">
        <v>4088</v>
      </c>
      <c r="B89" s="275">
        <v>441</v>
      </c>
      <c r="C89" s="285" t="s">
        <v>4485</v>
      </c>
      <c r="D89" s="285" t="s">
        <v>4557</v>
      </c>
      <c r="E89" s="285"/>
      <c r="F89" s="285" t="s">
        <v>4558</v>
      </c>
      <c r="G89" s="285"/>
      <c r="H89" s="285" t="s">
        <v>34</v>
      </c>
      <c r="I89" s="285" t="s">
        <v>21</v>
      </c>
      <c r="J89" s="285" t="s">
        <v>4559</v>
      </c>
      <c r="K89" s="285" t="s">
        <v>4560</v>
      </c>
      <c r="L89" s="285" t="s">
        <v>4561</v>
      </c>
      <c r="M89" s="285" t="s">
        <v>4562</v>
      </c>
      <c r="N89" s="285" t="s">
        <v>4563</v>
      </c>
      <c r="O89" s="286">
        <v>42856</v>
      </c>
      <c r="P89" s="286">
        <v>43952</v>
      </c>
      <c r="Q89" s="286">
        <v>43111</v>
      </c>
      <c r="R89" s="287">
        <v>875630</v>
      </c>
      <c r="S89" s="293" t="str">
        <f>R89/AA89</f>
        <v>0</v>
      </c>
      <c r="T89" s="290"/>
      <c r="U89" s="292">
        <v>875630</v>
      </c>
      <c r="V89" s="290"/>
      <c r="W89" s="291"/>
      <c r="X89" s="290"/>
      <c r="Y89" s="292" t="str">
        <f>U89+R89</f>
        <v>0</v>
      </c>
      <c r="Z89" s="287">
        <v>0</v>
      </c>
      <c r="AA89" s="292" t="str">
        <f>Z89+Y89</f>
        <v>0</v>
      </c>
      <c r="AB89" s="288" t="s">
        <v>3165</v>
      </c>
      <c r="AC89" s="287">
        <v>1751260</v>
      </c>
      <c r="AD89" s="287"/>
      <c r="AE89" s="287"/>
      <c r="AF89" s="287"/>
      <c r="AG89" s="287"/>
      <c r="AH89" s="287"/>
      <c r="AI89" s="287"/>
      <c r="AJ89" s="287"/>
      <c r="AK89" s="287"/>
      <c r="AL89" s="287"/>
      <c r="AM89" s="287"/>
      <c r="AN89" s="287"/>
      <c r="AO89" s="287"/>
      <c r="AP89" s="285"/>
    </row>
    <row r="90" spans="1:42">
      <c r="A90" s="262" t="s">
        <v>4088</v>
      </c>
      <c r="B90" s="275">
        <v>411</v>
      </c>
      <c r="C90" s="285" t="s">
        <v>4089</v>
      </c>
      <c r="D90" s="285" t="s">
        <v>4564</v>
      </c>
      <c r="E90" s="285"/>
      <c r="F90" s="285" t="s">
        <v>4565</v>
      </c>
      <c r="G90" s="285"/>
      <c r="H90" s="285" t="s">
        <v>34</v>
      </c>
      <c r="I90" s="285" t="s">
        <v>21</v>
      </c>
      <c r="J90" s="285" t="s">
        <v>4566</v>
      </c>
      <c r="K90" s="285" t="s">
        <v>4567</v>
      </c>
      <c r="L90" s="285"/>
      <c r="M90" s="285" t="s">
        <v>4568</v>
      </c>
      <c r="N90" s="285" t="s">
        <v>4569</v>
      </c>
      <c r="O90" s="286">
        <v>42948</v>
      </c>
      <c r="P90" s="286">
        <v>43677</v>
      </c>
      <c r="Q90" s="286">
        <v>43131</v>
      </c>
      <c r="R90" s="287">
        <v>119090.86</v>
      </c>
      <c r="S90" s="293" t="str">
        <f>R90/AA90</f>
        <v>0</v>
      </c>
      <c r="T90" s="290"/>
      <c r="U90" s="292">
        <v>119090.86</v>
      </c>
      <c r="V90" s="290"/>
      <c r="W90" s="291"/>
      <c r="X90" s="290"/>
      <c r="Y90" s="292" t="str">
        <f>U90+R90</f>
        <v>0</v>
      </c>
      <c r="Z90" s="287">
        <v>357272.6</v>
      </c>
      <c r="AA90" s="292" t="str">
        <f>Z90+Y90</f>
        <v>0</v>
      </c>
      <c r="AB90" s="288" t="s">
        <v>3224</v>
      </c>
      <c r="AC90" s="287">
        <v>238181.72</v>
      </c>
      <c r="AD90" s="287"/>
      <c r="AE90" s="287"/>
      <c r="AF90" s="287"/>
      <c r="AG90" s="287"/>
      <c r="AH90" s="287"/>
      <c r="AI90" s="287"/>
      <c r="AJ90" s="287"/>
      <c r="AK90" s="287"/>
      <c r="AL90" s="287"/>
      <c r="AM90" s="287"/>
      <c r="AN90" s="287"/>
      <c r="AO90" s="287"/>
      <c r="AP90" s="28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1:AC1"/>
  <conditionalFormatting sqref="X1">
    <cfRule type="cellIs" dxfId="0" priority="1" operator="between">
      <formula>-1</formula>
      <formula>1</formula>
    </cfRule>
  </conditionalFormatting>
  <hyperlinks>
    <hyperlink ref="L60" r:id="rId_hyperlink_1"/>
    <hyperlink ref="L57" r:id="rId_hyperlink_2"/>
    <hyperlink ref="L61" r:id="rId_hyperlink_3"/>
    <hyperlink ref="L63" r:id="rId_hyperlink_4"/>
    <hyperlink ref="L84" r:id="rId_hyperlink_5"/>
    <hyperlink ref="L70" r:id="rId_hyperlink_6"/>
    <hyperlink ref="L77" r:id="rId_hyperlink_7"/>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A215"/>
  <sheetViews>
    <sheetView tabSelected="0" workbookViewId="0" showGridLines="true" showRowColHeaders="1">
      <selection activeCell="V215" sqref="V215"/>
    </sheetView>
  </sheetViews>
  <sheetFormatPr defaultRowHeight="14.4" outlineLevelRow="0" outlineLevelCol="0"/>
  <cols>
    <col min="1" max="1" width="13.140625" customWidth="true" style="0"/>
    <col min="2" max="2" width="9" customWidth="true" style="0"/>
    <col min="3" max="3" width="21.140625" customWidth="true" style="0"/>
    <col min="4" max="4" width="27.85546875" customWidth="true" style="0"/>
    <col min="5" max="5" width="19.5703125" customWidth="true" style="0"/>
    <col min="6" max="6" width="10.5703125" customWidth="true" style="0"/>
    <col min="7" max="7" width="14.28515625" customWidth="true" style="0"/>
    <col min="8" max="8" width="19.42578125" customWidth="true" style="0"/>
    <col min="9" max="9" width="13.5703125" customWidth="true" style="0"/>
    <col min="10" max="10" width="14" customWidth="true" style="134"/>
    <col min="11" max="11" width="156.28515625" customWidth="true" style="136"/>
    <col min="12" max="12" width="11.85546875" customWidth="true" style="0"/>
    <col min="13" max="13" width="11.85546875" customWidth="true" style="0"/>
    <col min="14" max="14" width="10.42578125" customWidth="true" style="0"/>
    <col min="15" max="15" width="11.85546875" customWidth="true" style="0"/>
    <col min="16" max="16" width="12.42578125" customWidth="true" style="0"/>
    <col min="17" max="17" width="8.5703125" customWidth="true" style="0"/>
    <col min="18" max="18" width="12.42578125" customWidth="true" style="0"/>
    <col min="19" max="19" width="12.42578125" customWidth="true" style="0"/>
    <col min="20" max="20" width="12.42578125" customWidth="true" style="0"/>
    <col min="21" max="21" width="12.42578125" customWidth="true" style="0"/>
    <col min="22" max="22" width="12.42578125" customWidth="true" style="0"/>
    <col min="23" max="23" width="12.42578125" customWidth="true" style="0"/>
    <col min="24" max="24" width="14.140625" customWidth="true" style="0"/>
    <col min="25" max="25" width="14.140625" customWidth="true" style="0"/>
    <col min="26" max="26" width="15.85546875" customWidth="true" style="0"/>
    <col min="27" max="27" width="17" customWidth="true" style="0"/>
  </cols>
  <sheetData>
    <row r="1" spans="1:27" customHeight="1" ht="45">
      <c r="A1" s="304" t="s">
        <v>4570</v>
      </c>
      <c r="B1" s="304" t="s">
        <v>4571</v>
      </c>
      <c r="C1" s="304" t="s">
        <v>4572</v>
      </c>
      <c r="D1" s="304" t="s">
        <v>4573</v>
      </c>
      <c r="E1" s="304" t="s">
        <v>4574</v>
      </c>
      <c r="F1" s="304" t="s">
        <v>4575</v>
      </c>
      <c r="G1" s="304" t="s">
        <v>4576</v>
      </c>
      <c r="H1" s="304" t="s">
        <v>4577</v>
      </c>
      <c r="I1" s="304" t="s">
        <v>4578</v>
      </c>
      <c r="J1" s="304" t="s">
        <v>4579</v>
      </c>
      <c r="K1" s="304" t="s">
        <v>4580</v>
      </c>
      <c r="L1" s="305" t="s">
        <v>4581</v>
      </c>
      <c r="M1" s="306" t="s">
        <v>4582</v>
      </c>
      <c r="N1" s="306" t="s">
        <v>16</v>
      </c>
      <c r="O1" s="306" t="s">
        <v>4583</v>
      </c>
      <c r="P1" s="307" t="s">
        <v>4584</v>
      </c>
      <c r="Q1" s="308" t="s">
        <v>4585</v>
      </c>
      <c r="R1" s="307" t="s">
        <v>4586</v>
      </c>
      <c r="S1" s="307" t="s">
        <v>21</v>
      </c>
      <c r="T1" s="307" t="s">
        <v>22</v>
      </c>
      <c r="U1" s="307" t="s">
        <v>23</v>
      </c>
      <c r="V1" s="307" t="s">
        <v>4587</v>
      </c>
      <c r="W1" s="307" t="s">
        <v>4588</v>
      </c>
      <c r="X1" s="307" t="s">
        <v>4589</v>
      </c>
      <c r="Y1" s="307" t="s">
        <v>4590</v>
      </c>
      <c r="Z1" s="304" t="s">
        <v>4087</v>
      </c>
      <c r="AA1" s="304" t="s">
        <v>29</v>
      </c>
    </row>
    <row r="2" spans="1:27" customHeight="1" ht="208.5">
      <c r="A2" s="309" t="s">
        <v>4591</v>
      </c>
      <c r="B2" s="310" t="s">
        <v>4592</v>
      </c>
      <c r="C2" s="311" t="s">
        <v>4593</v>
      </c>
      <c r="D2" s="311" t="s">
        <v>4594</v>
      </c>
      <c r="E2" s="311"/>
      <c r="F2" s="312" t="s">
        <v>34</v>
      </c>
      <c r="G2" s="313" t="s">
        <v>22</v>
      </c>
      <c r="H2" s="311" t="s">
        <v>4595</v>
      </c>
      <c r="I2" s="311" t="s">
        <v>4596</v>
      </c>
      <c r="J2" s="314" t="s">
        <v>4597</v>
      </c>
      <c r="K2" s="315" t="s">
        <v>4598</v>
      </c>
      <c r="L2" s="316">
        <v>42186</v>
      </c>
      <c r="M2" s="317">
        <v>42551</v>
      </c>
      <c r="N2" s="318">
        <v>42439</v>
      </c>
      <c r="O2" s="317">
        <v>42205</v>
      </c>
      <c r="P2" s="319" t="str">
        <f>SUM(R2,S2,T2,U2)</f>
        <v>0</v>
      </c>
      <c r="Q2" s="320" t="str">
        <f>SUM(R2,S2,U2,T2)/Y2</f>
        <v>0</v>
      </c>
      <c r="R2" s="319">
        <v>24778</v>
      </c>
      <c r="S2" s="319">
        <v>0</v>
      </c>
      <c r="T2" s="319">
        <v>24778</v>
      </c>
      <c r="U2" s="319">
        <v>0</v>
      </c>
      <c r="V2" s="319">
        <v>0</v>
      </c>
      <c r="W2" s="319" t="str">
        <f>SUM(R2,S2,T2,U2,V2)</f>
        <v>0</v>
      </c>
      <c r="X2" s="319">
        <v>74334</v>
      </c>
      <c r="Y2" s="319" t="str">
        <f>SUM(W2,X2)</f>
        <v>0</v>
      </c>
      <c r="Z2" s="309" t="s">
        <v>500</v>
      </c>
      <c r="AA2" s="311"/>
    </row>
    <row r="3" spans="1:27" customHeight="1" ht="137.25">
      <c r="A3" s="309" t="s">
        <v>4591</v>
      </c>
      <c r="B3" s="310" t="s">
        <v>4592</v>
      </c>
      <c r="C3" s="311" t="s">
        <v>4599</v>
      </c>
      <c r="D3" s="311" t="s">
        <v>4600</v>
      </c>
      <c r="E3" s="311"/>
      <c r="F3" s="312" t="s">
        <v>34</v>
      </c>
      <c r="G3" s="313" t="s">
        <v>22</v>
      </c>
      <c r="H3" s="311" t="s">
        <v>1405</v>
      </c>
      <c r="I3" s="311" t="s">
        <v>4601</v>
      </c>
      <c r="J3" s="314" t="s">
        <v>4602</v>
      </c>
      <c r="K3" s="311" t="s">
        <v>4603</v>
      </c>
      <c r="L3" s="316">
        <v>42156</v>
      </c>
      <c r="M3" s="317">
        <v>42520</v>
      </c>
      <c r="N3" s="318">
        <v>42439</v>
      </c>
      <c r="O3" s="317">
        <v>42205</v>
      </c>
      <c r="P3" s="319" t="str">
        <f>SUM(R3,S3,T3,U3)</f>
        <v>0</v>
      </c>
      <c r="Q3" s="320" t="str">
        <f>SUM(R3,S3,U3,T3)/Y3</f>
        <v>0</v>
      </c>
      <c r="R3" s="319">
        <v>25000</v>
      </c>
      <c r="S3" s="319">
        <v>0</v>
      </c>
      <c r="T3" s="319">
        <v>25000</v>
      </c>
      <c r="U3" s="319">
        <v>0</v>
      </c>
      <c r="V3" s="319">
        <v>0</v>
      </c>
      <c r="W3" s="319" t="str">
        <f>SUM(R3,S3,T3,U3,V3)</f>
        <v>0</v>
      </c>
      <c r="X3" s="319">
        <v>94000</v>
      </c>
      <c r="Y3" s="319" t="str">
        <f>SUM(W3,X3)</f>
        <v>0</v>
      </c>
      <c r="Z3" s="309" t="s">
        <v>510</v>
      </c>
      <c r="AA3" s="311"/>
    </row>
    <row r="4" spans="1:27" customHeight="1" ht="225">
      <c r="A4" s="309" t="s">
        <v>4591</v>
      </c>
      <c r="B4" s="310" t="s">
        <v>4592</v>
      </c>
      <c r="C4" s="311" t="s">
        <v>4604</v>
      </c>
      <c r="D4" s="311" t="s">
        <v>4605</v>
      </c>
      <c r="E4" s="311" t="s">
        <v>4606</v>
      </c>
      <c r="F4" s="312" t="s">
        <v>34</v>
      </c>
      <c r="G4" s="311" t="s">
        <v>22</v>
      </c>
      <c r="H4" s="311" t="s">
        <v>4607</v>
      </c>
      <c r="I4" s="311" t="s">
        <v>3805</v>
      </c>
      <c r="J4" s="314" t="s">
        <v>4608</v>
      </c>
      <c r="K4" s="311" t="s">
        <v>4609</v>
      </c>
      <c r="L4" s="316">
        <v>42262</v>
      </c>
      <c r="M4" s="317">
        <v>42627</v>
      </c>
      <c r="N4" s="318">
        <v>42439</v>
      </c>
      <c r="O4" s="317">
        <v>42216</v>
      </c>
      <c r="P4" s="319" t="str">
        <f>SUM(R4,S4,T4,U4)</f>
        <v>0</v>
      </c>
      <c r="Q4" s="320" t="str">
        <f>SUM(R4,S4,U4,T4)/Y4</f>
        <v>0</v>
      </c>
      <c r="R4" s="319">
        <v>23500</v>
      </c>
      <c r="S4" s="319">
        <v>0</v>
      </c>
      <c r="T4" s="319">
        <v>23500</v>
      </c>
      <c r="U4" s="319">
        <v>0</v>
      </c>
      <c r="V4" s="319">
        <v>0</v>
      </c>
      <c r="W4" s="319" t="str">
        <f>SUM(R4,S4,T4,U4,V4)</f>
        <v>0</v>
      </c>
      <c r="X4" s="319">
        <v>70500</v>
      </c>
      <c r="Y4" s="319" t="str">
        <f>SUM(W4,X4)</f>
        <v>0</v>
      </c>
      <c r="Z4" s="309" t="s">
        <v>524</v>
      </c>
      <c r="AA4" s="311"/>
    </row>
    <row r="5" spans="1:27" customHeight="1" ht="147">
      <c r="A5" s="309" t="s">
        <v>4591</v>
      </c>
      <c r="B5" s="310" t="s">
        <v>4592</v>
      </c>
      <c r="C5" s="311" t="s">
        <v>4610</v>
      </c>
      <c r="D5" s="311" t="s">
        <v>1696</v>
      </c>
      <c r="E5" s="311"/>
      <c r="F5" s="312" t="s">
        <v>34</v>
      </c>
      <c r="G5" s="313" t="s">
        <v>22</v>
      </c>
      <c r="H5" s="311" t="s">
        <v>1697</v>
      </c>
      <c r="I5" s="311" t="s">
        <v>3646</v>
      </c>
      <c r="J5" s="314" t="s">
        <v>4611</v>
      </c>
      <c r="K5" s="311" t="s">
        <v>4612</v>
      </c>
      <c r="L5" s="316">
        <v>42248</v>
      </c>
      <c r="M5" s="317">
        <v>42613</v>
      </c>
      <c r="N5" s="318">
        <v>42439</v>
      </c>
      <c r="O5" s="317">
        <v>42205</v>
      </c>
      <c r="P5" s="319" t="str">
        <f>SUM(R5,S5,T5,U5)</f>
        <v>0</v>
      </c>
      <c r="Q5" s="320" t="str">
        <f>SUM(R5,S5,U5,T5)/Y5</f>
        <v>0</v>
      </c>
      <c r="R5" s="319">
        <v>25000</v>
      </c>
      <c r="S5" s="319">
        <v>0</v>
      </c>
      <c r="T5" s="319">
        <v>25000</v>
      </c>
      <c r="U5" s="319">
        <v>0</v>
      </c>
      <c r="V5" s="319">
        <v>0</v>
      </c>
      <c r="W5" s="319" t="str">
        <f>SUM(R5,S5,T5,U5,V5)</f>
        <v>0</v>
      </c>
      <c r="X5" s="319">
        <v>75000</v>
      </c>
      <c r="Y5" s="319" t="str">
        <f>SUM(W5,X5)</f>
        <v>0</v>
      </c>
      <c r="Z5" s="309" t="s">
        <v>531</v>
      </c>
      <c r="AA5" s="311"/>
    </row>
    <row r="6" spans="1:27" customHeight="1" ht="319.5">
      <c r="A6" s="309" t="s">
        <v>4591</v>
      </c>
      <c r="B6" s="310" t="s">
        <v>4592</v>
      </c>
      <c r="C6" s="311" t="s">
        <v>4613</v>
      </c>
      <c r="D6" s="311" t="s">
        <v>3056</v>
      </c>
      <c r="E6" s="311"/>
      <c r="F6" s="312" t="s">
        <v>34</v>
      </c>
      <c r="G6" s="313" t="s">
        <v>21</v>
      </c>
      <c r="H6" s="311" t="s">
        <v>3057</v>
      </c>
      <c r="I6" s="311" t="s">
        <v>3548</v>
      </c>
      <c r="J6" s="314" t="s">
        <v>4614</v>
      </c>
      <c r="K6" s="311" t="s">
        <v>4615</v>
      </c>
      <c r="L6" s="316">
        <v>42156</v>
      </c>
      <c r="M6" s="317">
        <v>42521</v>
      </c>
      <c r="N6" s="318">
        <v>42439</v>
      </c>
      <c r="O6" s="317">
        <v>42216</v>
      </c>
      <c r="P6" s="319" t="str">
        <f>SUM(R6,S6,T6,U6)</f>
        <v>0</v>
      </c>
      <c r="Q6" s="320" t="str">
        <f>SUM(R6,S6,U6,T6)/Y6</f>
        <v>0</v>
      </c>
      <c r="R6" s="319">
        <v>25000</v>
      </c>
      <c r="S6" s="319">
        <v>25000</v>
      </c>
      <c r="T6" s="319">
        <v>0</v>
      </c>
      <c r="U6" s="319">
        <v>0</v>
      </c>
      <c r="V6" s="319">
        <v>0</v>
      </c>
      <c r="W6" s="319" t="str">
        <f>SUM(R6,S6,T6,U6,V6)</f>
        <v>0</v>
      </c>
      <c r="X6" s="319">
        <v>83720</v>
      </c>
      <c r="Y6" s="319" t="str">
        <f>SUM(W6,X6)</f>
        <v>0</v>
      </c>
      <c r="Z6" s="309" t="s">
        <v>538</v>
      </c>
      <c r="AA6" s="311"/>
    </row>
    <row r="7" spans="1:27" customHeight="1" ht="224.25">
      <c r="A7" s="309" t="s">
        <v>4591</v>
      </c>
      <c r="B7" s="310" t="s">
        <v>4592</v>
      </c>
      <c r="C7" s="311" t="s">
        <v>4616</v>
      </c>
      <c r="D7" s="311" t="s">
        <v>4617</v>
      </c>
      <c r="E7" s="311"/>
      <c r="F7" s="312" t="s">
        <v>34</v>
      </c>
      <c r="G7" s="313" t="s">
        <v>21</v>
      </c>
      <c r="H7" s="311" t="s">
        <v>4618</v>
      </c>
      <c r="I7" s="311" t="s">
        <v>3710</v>
      </c>
      <c r="J7" s="314" t="s">
        <v>4619</v>
      </c>
      <c r="K7" s="312" t="s">
        <v>4620</v>
      </c>
      <c r="L7" s="316">
        <v>42143</v>
      </c>
      <c r="M7" s="317">
        <v>42508</v>
      </c>
      <c r="N7" s="318">
        <v>42439</v>
      </c>
      <c r="O7" s="317">
        <v>42216</v>
      </c>
      <c r="P7" s="319" t="str">
        <f>SUM(R7,S7,T7,U7)</f>
        <v>0</v>
      </c>
      <c r="Q7" s="320" t="str">
        <f>SUM(R7,S7,U7,T7)/Y7</f>
        <v>0</v>
      </c>
      <c r="R7" s="319">
        <v>25000</v>
      </c>
      <c r="S7" s="319">
        <v>25000</v>
      </c>
      <c r="T7" s="319">
        <v>0</v>
      </c>
      <c r="U7" s="319">
        <v>0</v>
      </c>
      <c r="V7" s="319">
        <v>0</v>
      </c>
      <c r="W7" s="319" t="str">
        <f>SUM(R7,S7,T7,U7,V7)</f>
        <v>0</v>
      </c>
      <c r="X7" s="319">
        <v>85200</v>
      </c>
      <c r="Y7" s="319" t="str">
        <f>SUM(W7,X7)</f>
        <v>0</v>
      </c>
      <c r="Z7" s="309" t="s">
        <v>543</v>
      </c>
      <c r="AA7" s="311"/>
    </row>
    <row r="8" spans="1:27" customHeight="1" ht="195">
      <c r="A8" s="309" t="s">
        <v>4591</v>
      </c>
      <c r="B8" s="310" t="s">
        <v>4592</v>
      </c>
      <c r="C8" s="311" t="s">
        <v>4621</v>
      </c>
      <c r="D8" s="311" t="s">
        <v>4622</v>
      </c>
      <c r="E8" s="311"/>
      <c r="F8" s="312" t="s">
        <v>34</v>
      </c>
      <c r="G8" s="313" t="s">
        <v>21</v>
      </c>
      <c r="H8" s="311" t="s">
        <v>3241</v>
      </c>
      <c r="I8" s="311" t="s">
        <v>3592</v>
      </c>
      <c r="J8" s="314" t="s">
        <v>4623</v>
      </c>
      <c r="K8" s="311" t="s">
        <v>4624</v>
      </c>
      <c r="L8" s="316">
        <v>42309</v>
      </c>
      <c r="M8" s="317">
        <v>42674</v>
      </c>
      <c r="N8" s="318">
        <v>42439</v>
      </c>
      <c r="O8" s="317">
        <v>42216</v>
      </c>
      <c r="P8" s="319" t="str">
        <f>SUM(R8,S8,T8,U8)</f>
        <v>0</v>
      </c>
      <c r="Q8" s="320" t="str">
        <f>SUM(R8,S8,U8,T8)/Y8</f>
        <v>0</v>
      </c>
      <c r="R8" s="319">
        <v>25000</v>
      </c>
      <c r="S8" s="319">
        <v>25000</v>
      </c>
      <c r="T8" s="319">
        <v>0</v>
      </c>
      <c r="U8" s="319">
        <v>0</v>
      </c>
      <c r="V8" s="319">
        <v>0</v>
      </c>
      <c r="W8" s="319" t="str">
        <f>SUM(R8,S8,T8,U8,V8)</f>
        <v>0</v>
      </c>
      <c r="X8" s="319">
        <v>81620</v>
      </c>
      <c r="Y8" s="319" t="str">
        <f>SUM(W8,X8)</f>
        <v>0</v>
      </c>
      <c r="Z8" s="309" t="s">
        <v>551</v>
      </c>
      <c r="AA8" s="311"/>
    </row>
    <row r="9" spans="1:27" customHeight="1" ht="132">
      <c r="A9" s="309" t="s">
        <v>4591</v>
      </c>
      <c r="B9" s="310" t="s">
        <v>4592</v>
      </c>
      <c r="C9" s="311" t="s">
        <v>4625</v>
      </c>
      <c r="D9" s="311" t="s">
        <v>4626</v>
      </c>
      <c r="E9" s="311"/>
      <c r="F9" s="312" t="s">
        <v>34</v>
      </c>
      <c r="G9" s="313" t="s">
        <v>21</v>
      </c>
      <c r="H9" s="311" t="s">
        <v>4627</v>
      </c>
      <c r="I9" s="311" t="s">
        <v>4628</v>
      </c>
      <c r="J9" s="314" t="s">
        <v>4629</v>
      </c>
      <c r="K9" s="311" t="s">
        <v>4630</v>
      </c>
      <c r="L9" s="316">
        <v>42186</v>
      </c>
      <c r="M9" s="317">
        <v>42551</v>
      </c>
      <c r="N9" s="318">
        <v>42439</v>
      </c>
      <c r="O9" s="317">
        <v>42216</v>
      </c>
      <c r="P9" s="319" t="str">
        <f>SUM(R9,S9,T9,U9)</f>
        <v>0</v>
      </c>
      <c r="Q9" s="320" t="str">
        <f>SUM(R9,S9,U9,T9)/Y9</f>
        <v>0</v>
      </c>
      <c r="R9" s="319">
        <v>20456</v>
      </c>
      <c r="S9" s="319">
        <v>20457</v>
      </c>
      <c r="T9" s="319">
        <v>0</v>
      </c>
      <c r="U9" s="319">
        <v>0</v>
      </c>
      <c r="V9" s="319">
        <v>0</v>
      </c>
      <c r="W9" s="319" t="str">
        <f>SUM(R9,S9,T9,U9,V9)</f>
        <v>0</v>
      </c>
      <c r="X9" s="319">
        <v>61371</v>
      </c>
      <c r="Y9" s="319" t="str">
        <f>SUM(W9,X9)</f>
        <v>0</v>
      </c>
      <c r="Z9" s="309" t="s">
        <v>4631</v>
      </c>
      <c r="AA9" s="311"/>
    </row>
    <row r="10" spans="1:27" customHeight="1" ht="284.25">
      <c r="A10" s="309" t="s">
        <v>4591</v>
      </c>
      <c r="B10" s="310" t="s">
        <v>4592</v>
      </c>
      <c r="C10" s="311" t="s">
        <v>4632</v>
      </c>
      <c r="D10" s="311" t="s">
        <v>4633</v>
      </c>
      <c r="E10" s="311"/>
      <c r="F10" s="312" t="s">
        <v>34</v>
      </c>
      <c r="G10" s="313" t="s">
        <v>21</v>
      </c>
      <c r="H10" s="311" t="s">
        <v>4634</v>
      </c>
      <c r="I10" s="311" t="s">
        <v>3600</v>
      </c>
      <c r="J10" s="314" t="s">
        <v>4635</v>
      </c>
      <c r="K10" s="311" t="s">
        <v>4636</v>
      </c>
      <c r="L10" s="316">
        <v>42248</v>
      </c>
      <c r="M10" s="317">
        <v>42613</v>
      </c>
      <c r="N10" s="318">
        <v>42439</v>
      </c>
      <c r="O10" s="317">
        <v>42216</v>
      </c>
      <c r="P10" s="319" t="str">
        <f>SUM(R10,S10,T10,U10)</f>
        <v>0</v>
      </c>
      <c r="Q10" s="320" t="str">
        <f>SUM(R10,S10,U10,T10)/Y10</f>
        <v>0</v>
      </c>
      <c r="R10" s="319">
        <v>12130</v>
      </c>
      <c r="S10" s="319">
        <v>12130</v>
      </c>
      <c r="T10" s="319">
        <v>0</v>
      </c>
      <c r="U10" s="319">
        <v>0</v>
      </c>
      <c r="V10" s="319">
        <v>0</v>
      </c>
      <c r="W10" s="319" t="str">
        <f>SUM(R10,S10,T10,U10,V10)</f>
        <v>0</v>
      </c>
      <c r="X10" s="319">
        <v>36390</v>
      </c>
      <c r="Y10" s="319" t="str">
        <f>SUM(W10,X10)</f>
        <v>0</v>
      </c>
      <c r="Z10" s="309" t="s">
        <v>557</v>
      </c>
      <c r="AA10" s="311"/>
    </row>
    <row r="11" spans="1:27" customHeight="1" ht="307.5">
      <c r="A11" s="309" t="s">
        <v>4591</v>
      </c>
      <c r="B11" s="310" t="s">
        <v>4592</v>
      </c>
      <c r="C11" s="311" t="s">
        <v>4637</v>
      </c>
      <c r="D11" s="311" t="s">
        <v>4638</v>
      </c>
      <c r="E11" s="311"/>
      <c r="F11" s="312" t="s">
        <v>34</v>
      </c>
      <c r="G11" s="313" t="s">
        <v>21</v>
      </c>
      <c r="H11" s="311" t="s">
        <v>4639</v>
      </c>
      <c r="I11" s="311" t="s">
        <v>4640</v>
      </c>
      <c r="J11" s="314" t="s">
        <v>4641</v>
      </c>
      <c r="K11" s="311" t="s">
        <v>4642</v>
      </c>
      <c r="L11" s="316">
        <v>42156</v>
      </c>
      <c r="M11" s="317">
        <v>42521</v>
      </c>
      <c r="N11" s="318">
        <v>42439</v>
      </c>
      <c r="O11" s="317">
        <v>42216</v>
      </c>
      <c r="P11" s="319" t="str">
        <f>SUM(R11,S11,T11,U11)</f>
        <v>0</v>
      </c>
      <c r="Q11" s="320" t="str">
        <f>SUM(R11,S11,U11,T11)/Y11</f>
        <v>0</v>
      </c>
      <c r="R11" s="319">
        <v>25000</v>
      </c>
      <c r="S11" s="319">
        <v>25000</v>
      </c>
      <c r="T11" s="319">
        <v>0</v>
      </c>
      <c r="U11" s="319">
        <v>0</v>
      </c>
      <c r="V11" s="319">
        <v>0</v>
      </c>
      <c r="W11" s="319" t="str">
        <f>SUM(R11,S11,T11,U11,V11)</f>
        <v>0</v>
      </c>
      <c r="X11" s="319">
        <v>76000</v>
      </c>
      <c r="Y11" s="319" t="str">
        <f>SUM(W11,X11)</f>
        <v>0</v>
      </c>
      <c r="Z11" s="309" t="s">
        <v>4643</v>
      </c>
      <c r="AA11" s="311"/>
    </row>
    <row r="12" spans="1:27" customHeight="1" ht="139.5">
      <c r="A12" s="309" t="s">
        <v>4591</v>
      </c>
      <c r="B12" s="310" t="s">
        <v>4592</v>
      </c>
      <c r="C12" s="311" t="s">
        <v>4644</v>
      </c>
      <c r="D12" s="311" t="s">
        <v>4645</v>
      </c>
      <c r="E12" s="311"/>
      <c r="F12" s="312" t="s">
        <v>34</v>
      </c>
      <c r="G12" s="313" t="s">
        <v>21</v>
      </c>
      <c r="H12" s="311" t="s">
        <v>4646</v>
      </c>
      <c r="I12" s="311" t="s">
        <v>3548</v>
      </c>
      <c r="J12" s="314" t="s">
        <v>4647</v>
      </c>
      <c r="K12" s="311" t="s">
        <v>4648</v>
      </c>
      <c r="L12" s="316">
        <v>42186</v>
      </c>
      <c r="M12" s="317">
        <v>42551</v>
      </c>
      <c r="N12" s="318">
        <v>42439</v>
      </c>
      <c r="O12" s="317">
        <v>42216</v>
      </c>
      <c r="P12" s="319" t="str">
        <f>SUM(R12,S12,T12,U12)</f>
        <v>0</v>
      </c>
      <c r="Q12" s="320" t="str">
        <f>SUM(R12,S12,U12,T12)/Y12</f>
        <v>0</v>
      </c>
      <c r="R12" s="319">
        <v>25000</v>
      </c>
      <c r="S12" s="319">
        <v>25000</v>
      </c>
      <c r="T12" s="319">
        <v>0</v>
      </c>
      <c r="U12" s="319">
        <v>0</v>
      </c>
      <c r="V12" s="319">
        <v>0</v>
      </c>
      <c r="W12" s="319" t="str">
        <f>SUM(R12,S12,T12,U12,V12)</f>
        <v>0</v>
      </c>
      <c r="X12" s="319">
        <v>88500</v>
      </c>
      <c r="Y12" s="319" t="str">
        <f>SUM(W12,X12)</f>
        <v>0</v>
      </c>
      <c r="Z12" s="309" t="s">
        <v>4540</v>
      </c>
      <c r="AA12" s="311"/>
    </row>
    <row r="13" spans="1:27" customHeight="1" ht="210">
      <c r="A13" s="309" t="s">
        <v>4591</v>
      </c>
      <c r="B13" s="310" t="s">
        <v>4592</v>
      </c>
      <c r="C13" s="312" t="s">
        <v>4649</v>
      </c>
      <c r="D13" s="311" t="s">
        <v>4650</v>
      </c>
      <c r="E13" s="311"/>
      <c r="F13" s="312" t="s">
        <v>34</v>
      </c>
      <c r="G13" s="311" t="s">
        <v>21</v>
      </c>
      <c r="H13" s="311" t="s">
        <v>4651</v>
      </c>
      <c r="I13" s="311" t="s">
        <v>3600</v>
      </c>
      <c r="J13" s="314" t="s">
        <v>4652</v>
      </c>
      <c r="K13" s="311" t="s">
        <v>4653</v>
      </c>
      <c r="L13" s="321">
        <v>42186</v>
      </c>
      <c r="M13" s="318">
        <v>42369</v>
      </c>
      <c r="N13" s="318">
        <v>42439</v>
      </c>
      <c r="O13" s="318">
        <v>42216</v>
      </c>
      <c r="P13" s="319" t="str">
        <f>SUM(R13,S13,T13,U13)</f>
        <v>0</v>
      </c>
      <c r="Q13" s="320" t="str">
        <f>SUM(R13,S13,U13,T13)/Y13</f>
        <v>0</v>
      </c>
      <c r="R13" s="319">
        <v>17760</v>
      </c>
      <c r="S13" s="319">
        <v>17760</v>
      </c>
      <c r="T13" s="319">
        <v>0</v>
      </c>
      <c r="U13" s="319">
        <v>0</v>
      </c>
      <c r="V13" s="319">
        <v>0</v>
      </c>
      <c r="W13" s="319" t="str">
        <f>SUM(R13,S13,T13,U13,V13)</f>
        <v>0</v>
      </c>
      <c r="X13" s="319">
        <v>53280</v>
      </c>
      <c r="Y13" s="319" t="str">
        <f>SUM(W13,X13)</f>
        <v>0</v>
      </c>
      <c r="Z13" s="322" t="s">
        <v>3189</v>
      </c>
      <c r="AA13" s="311"/>
    </row>
    <row r="14" spans="1:27" customHeight="1" ht="125.25">
      <c r="A14" s="309" t="s">
        <v>4591</v>
      </c>
      <c r="B14" s="310" t="s">
        <v>4592</v>
      </c>
      <c r="C14" s="311" t="s">
        <v>4654</v>
      </c>
      <c r="D14" s="311" t="s">
        <v>4655</v>
      </c>
      <c r="E14" s="311"/>
      <c r="F14" s="312" t="s">
        <v>34</v>
      </c>
      <c r="G14" s="313" t="s">
        <v>21</v>
      </c>
      <c r="H14" s="311" t="s">
        <v>4656</v>
      </c>
      <c r="I14" s="311" t="s">
        <v>3710</v>
      </c>
      <c r="J14" s="311" t="s">
        <v>43</v>
      </c>
      <c r="K14" s="311" t="s">
        <v>4657</v>
      </c>
      <c r="L14" s="316">
        <v>42278</v>
      </c>
      <c r="M14" s="317">
        <v>42612</v>
      </c>
      <c r="N14" s="318">
        <v>42439</v>
      </c>
      <c r="O14" s="317">
        <v>42216</v>
      </c>
      <c r="P14" s="319" t="str">
        <f>SUM(R14,S14,T14,U14)</f>
        <v>0</v>
      </c>
      <c r="Q14" s="320" t="str">
        <f>SUM(R14,S14,U14,T14)/Y14</f>
        <v>0</v>
      </c>
      <c r="R14" s="319">
        <v>24880</v>
      </c>
      <c r="S14" s="319">
        <v>24880</v>
      </c>
      <c r="T14" s="319">
        <v>0</v>
      </c>
      <c r="U14" s="319">
        <v>0</v>
      </c>
      <c r="V14" s="319">
        <v>0</v>
      </c>
      <c r="W14" s="319" t="str">
        <f>SUM(R14,S14,T14,U14,V14)</f>
        <v>0</v>
      </c>
      <c r="X14" s="319">
        <v>74640</v>
      </c>
      <c r="Y14" s="319" t="str">
        <f>SUM(W14,X14)</f>
        <v>0</v>
      </c>
      <c r="Z14" s="309" t="s">
        <v>564</v>
      </c>
      <c r="AA14" s="311"/>
    </row>
    <row r="15" spans="1:27" customHeight="1" ht="217.5">
      <c r="A15" s="309" t="s">
        <v>4591</v>
      </c>
      <c r="B15" s="310" t="s">
        <v>4592</v>
      </c>
      <c r="C15" s="311" t="s">
        <v>4658</v>
      </c>
      <c r="D15" s="311" t="s">
        <v>4659</v>
      </c>
      <c r="E15" s="311"/>
      <c r="F15" s="312" t="s">
        <v>34</v>
      </c>
      <c r="G15" s="313" t="s">
        <v>21</v>
      </c>
      <c r="H15" s="311" t="s">
        <v>4660</v>
      </c>
      <c r="I15" s="311" t="s">
        <v>4661</v>
      </c>
      <c r="J15" s="314" t="s">
        <v>4662</v>
      </c>
      <c r="K15" s="312" t="s">
        <v>4663</v>
      </c>
      <c r="L15" s="316">
        <v>42156</v>
      </c>
      <c r="M15" s="317">
        <v>42521</v>
      </c>
      <c r="N15" s="318">
        <v>42439</v>
      </c>
      <c r="O15" s="317">
        <v>42214</v>
      </c>
      <c r="P15" s="319" t="str">
        <f>SUM(R15,S15,T15,U15)</f>
        <v>0</v>
      </c>
      <c r="Q15" s="320" t="str">
        <f>SUM(R15,S15,U15,T15)/Y15</f>
        <v>0</v>
      </c>
      <c r="R15" s="319">
        <v>10000</v>
      </c>
      <c r="S15" s="319">
        <v>10000</v>
      </c>
      <c r="T15" s="319">
        <v>0</v>
      </c>
      <c r="U15" s="319">
        <v>0</v>
      </c>
      <c r="V15" s="319">
        <v>0</v>
      </c>
      <c r="W15" s="319" t="str">
        <f>SUM(R15,S15,T15,U15,V15)</f>
        <v>0</v>
      </c>
      <c r="X15" s="319">
        <v>30000</v>
      </c>
      <c r="Y15" s="319" t="str">
        <f>SUM(W15,X15)</f>
        <v>0</v>
      </c>
      <c r="Z15" s="309" t="s">
        <v>569</v>
      </c>
      <c r="AA15" s="311"/>
    </row>
    <row r="16" spans="1:27" customHeight="1" ht="245.25">
      <c r="A16" s="309" t="s">
        <v>4591</v>
      </c>
      <c r="B16" s="310" t="s">
        <v>4592</v>
      </c>
      <c r="C16" s="311" t="s">
        <v>4664</v>
      </c>
      <c r="D16" s="311" t="s">
        <v>4665</v>
      </c>
      <c r="E16" s="311"/>
      <c r="F16" s="312" t="s">
        <v>34</v>
      </c>
      <c r="G16" s="313" t="s">
        <v>21</v>
      </c>
      <c r="H16" s="311" t="s">
        <v>585</v>
      </c>
      <c r="I16" s="311" t="s">
        <v>3548</v>
      </c>
      <c r="J16" s="314" t="s">
        <v>4666</v>
      </c>
      <c r="K16" s="311" t="s">
        <v>4667</v>
      </c>
      <c r="L16" s="316">
        <v>42156</v>
      </c>
      <c r="M16" s="317">
        <v>42520</v>
      </c>
      <c r="N16" s="318">
        <v>42439</v>
      </c>
      <c r="O16" s="317">
        <v>42214</v>
      </c>
      <c r="P16" s="319" t="str">
        <f>SUM(R16,S16,T16,U16)</f>
        <v>0</v>
      </c>
      <c r="Q16" s="320" t="str">
        <f>SUM(R16,S16,U16,T16)/Y16</f>
        <v>0</v>
      </c>
      <c r="R16" s="319">
        <v>25000</v>
      </c>
      <c r="S16" s="319">
        <v>25000</v>
      </c>
      <c r="T16" s="319">
        <v>0</v>
      </c>
      <c r="U16" s="319">
        <v>0</v>
      </c>
      <c r="V16" s="319">
        <v>0</v>
      </c>
      <c r="W16" s="319" t="str">
        <f>SUM(R16,S16,T16,U16,V16)</f>
        <v>0</v>
      </c>
      <c r="X16" s="319">
        <v>75000</v>
      </c>
      <c r="Y16" s="319" t="str">
        <f>SUM(W16,X16)</f>
        <v>0</v>
      </c>
      <c r="Z16" s="309" t="s">
        <v>3193</v>
      </c>
      <c r="AA16" s="311"/>
    </row>
    <row r="17" spans="1:27" customHeight="1" ht="250.5">
      <c r="A17" s="309" t="s">
        <v>4591</v>
      </c>
      <c r="B17" s="310" t="s">
        <v>4592</v>
      </c>
      <c r="C17" s="323" t="s">
        <v>4668</v>
      </c>
      <c r="D17" s="311" t="s">
        <v>4669</v>
      </c>
      <c r="E17" s="311"/>
      <c r="F17" s="312" t="s">
        <v>34</v>
      </c>
      <c r="G17" s="311" t="s">
        <v>21</v>
      </c>
      <c r="H17" s="311" t="s">
        <v>4670</v>
      </c>
      <c r="I17" s="311" t="s">
        <v>4023</v>
      </c>
      <c r="J17" s="314" t="s">
        <v>4671</v>
      </c>
      <c r="K17" s="315" t="s">
        <v>4672</v>
      </c>
      <c r="L17" s="321">
        <v>42156</v>
      </c>
      <c r="M17" s="318">
        <v>42369</v>
      </c>
      <c r="N17" s="318">
        <v>42439</v>
      </c>
      <c r="O17" s="318">
        <v>42216</v>
      </c>
      <c r="P17" s="319" t="str">
        <f>SUM(R17,S17,T17,U17)</f>
        <v>0</v>
      </c>
      <c r="Q17" s="320" t="str">
        <f>SUM(R17,S17,U17,T17)/Y17</f>
        <v>0</v>
      </c>
      <c r="R17" s="319">
        <v>16177</v>
      </c>
      <c r="S17" s="319">
        <v>16177</v>
      </c>
      <c r="T17" s="319">
        <v>0</v>
      </c>
      <c r="U17" s="319">
        <v>0</v>
      </c>
      <c r="V17" s="319">
        <v>0</v>
      </c>
      <c r="W17" s="319" t="str">
        <f>SUM(R17,S17,T17,U17,V17)</f>
        <v>0</v>
      </c>
      <c r="X17" s="319">
        <v>48531</v>
      </c>
      <c r="Y17" s="319" t="str">
        <f>SUM(W17,X17)</f>
        <v>0</v>
      </c>
      <c r="Z17" s="309" t="s">
        <v>4422</v>
      </c>
      <c r="AA17" s="311"/>
    </row>
    <row r="18" spans="1:27" customHeight="1" ht="294">
      <c r="A18" s="309" t="s">
        <v>4673</v>
      </c>
      <c r="B18" s="310" t="s">
        <v>4592</v>
      </c>
      <c r="C18" s="311" t="s">
        <v>4674</v>
      </c>
      <c r="D18" s="311" t="s">
        <v>4675</v>
      </c>
      <c r="E18" s="311"/>
      <c r="F18" s="312" t="s">
        <v>34</v>
      </c>
      <c r="G18" s="313" t="s">
        <v>21</v>
      </c>
      <c r="H18" s="311" t="s">
        <v>4676</v>
      </c>
      <c r="I18" s="311" t="s">
        <v>4677</v>
      </c>
      <c r="J18" s="311" t="s">
        <v>43</v>
      </c>
      <c r="K18" s="315" t="s">
        <v>4678</v>
      </c>
      <c r="L18" s="316">
        <v>42217</v>
      </c>
      <c r="M18" s="317">
        <v>42582</v>
      </c>
      <c r="N18" s="318">
        <v>42439</v>
      </c>
      <c r="O18" s="317">
        <v>42216</v>
      </c>
      <c r="P18" s="319" t="str">
        <f>SUM(R18,S18,T18,U18)</f>
        <v>0</v>
      </c>
      <c r="Q18" s="320" t="str">
        <f>SUM(R18,S18,U18,T18)/Y18</f>
        <v>0</v>
      </c>
      <c r="R18" s="319">
        <v>15000</v>
      </c>
      <c r="S18" s="319">
        <v>15000</v>
      </c>
      <c r="T18" s="319">
        <v>0</v>
      </c>
      <c r="U18" s="319">
        <v>0</v>
      </c>
      <c r="V18" s="319">
        <v>0</v>
      </c>
      <c r="W18" s="319" t="str">
        <f>SUM(R18,S18,T18,U18,V18)</f>
        <v>0</v>
      </c>
      <c r="X18" s="319">
        <v>45000</v>
      </c>
      <c r="Y18" s="319" t="str">
        <f>SUM(W18,X18)</f>
        <v>0</v>
      </c>
      <c r="Z18" s="309" t="s">
        <v>576</v>
      </c>
      <c r="AA18" s="311"/>
    </row>
    <row r="19" spans="1:27" customHeight="1" ht="135">
      <c r="A19" s="309" t="s">
        <v>4591</v>
      </c>
      <c r="B19" s="310" t="s">
        <v>4592</v>
      </c>
      <c r="C19" s="311" t="s">
        <v>4679</v>
      </c>
      <c r="D19" s="311" t="s">
        <v>4680</v>
      </c>
      <c r="E19" s="311"/>
      <c r="F19" s="312" t="s">
        <v>34</v>
      </c>
      <c r="G19" s="313" t="s">
        <v>21</v>
      </c>
      <c r="H19" s="311" t="s">
        <v>4681</v>
      </c>
      <c r="I19" s="311" t="s">
        <v>3600</v>
      </c>
      <c r="J19" s="311" t="s">
        <v>43</v>
      </c>
      <c r="K19" s="311" t="s">
        <v>4682</v>
      </c>
      <c r="L19" s="316">
        <v>42186</v>
      </c>
      <c r="M19" s="317">
        <v>42551</v>
      </c>
      <c r="N19" s="318">
        <v>42439</v>
      </c>
      <c r="O19" s="317">
        <v>42216</v>
      </c>
      <c r="P19" s="319" t="str">
        <f>SUM(R19,S19,T19,U19)</f>
        <v>0</v>
      </c>
      <c r="Q19" s="320" t="str">
        <f>SUM(R19,S19,U19,T19)/Y19</f>
        <v>0</v>
      </c>
      <c r="R19" s="319">
        <v>14880</v>
      </c>
      <c r="S19" s="319">
        <v>14880</v>
      </c>
      <c r="T19" s="319">
        <v>0</v>
      </c>
      <c r="U19" s="319">
        <v>0</v>
      </c>
      <c r="V19" s="319">
        <v>0</v>
      </c>
      <c r="W19" s="319" t="str">
        <f>SUM(R19,S19,T19,U19,V19)</f>
        <v>0</v>
      </c>
      <c r="X19" s="319">
        <v>44640</v>
      </c>
      <c r="Y19" s="319" t="str">
        <f>SUM(W19,X19)</f>
        <v>0</v>
      </c>
      <c r="Z19" s="309" t="s">
        <v>4683</v>
      </c>
      <c r="AA19" s="311"/>
    </row>
    <row r="20" spans="1:27" customHeight="1" ht="270">
      <c r="A20" s="309" t="s">
        <v>4591</v>
      </c>
      <c r="B20" s="310" t="s">
        <v>4592</v>
      </c>
      <c r="C20" s="311" t="s">
        <v>4684</v>
      </c>
      <c r="D20" s="311" t="s">
        <v>4685</v>
      </c>
      <c r="E20" s="311"/>
      <c r="F20" s="312" t="s">
        <v>34</v>
      </c>
      <c r="G20" s="313" t="s">
        <v>21</v>
      </c>
      <c r="H20" s="311" t="s">
        <v>4686</v>
      </c>
      <c r="I20" s="311" t="s">
        <v>4489</v>
      </c>
      <c r="J20" s="311" t="s">
        <v>43</v>
      </c>
      <c r="K20" s="311" t="s">
        <v>4687</v>
      </c>
      <c r="L20" s="316">
        <v>42217</v>
      </c>
      <c r="M20" s="317">
        <v>42582</v>
      </c>
      <c r="N20" s="318">
        <v>42439</v>
      </c>
      <c r="O20" s="317">
        <v>42216</v>
      </c>
      <c r="P20" s="319" t="str">
        <f>SUM(R20,S20,T20,U20)</f>
        <v>0</v>
      </c>
      <c r="Q20" s="320" t="str">
        <f>SUM(R20,S20,U20,T20)/Y20</f>
        <v>0</v>
      </c>
      <c r="R20" s="319">
        <v>16160</v>
      </c>
      <c r="S20" s="319">
        <v>16160</v>
      </c>
      <c r="T20" s="319">
        <v>0</v>
      </c>
      <c r="U20" s="319">
        <v>0</v>
      </c>
      <c r="V20" s="319">
        <v>0</v>
      </c>
      <c r="W20" s="319" t="str">
        <f>SUM(R20,S20,T20,U20,V20)</f>
        <v>0</v>
      </c>
      <c r="X20" s="319">
        <v>48480</v>
      </c>
      <c r="Y20" s="319" t="str">
        <f>SUM(W20,X20)</f>
        <v>0</v>
      </c>
      <c r="Z20" s="309" t="s">
        <v>4688</v>
      </c>
      <c r="AA20" s="311"/>
    </row>
    <row r="21" spans="1:27" customHeight="1" ht="132.75">
      <c r="A21" s="309" t="s">
        <v>4591</v>
      </c>
      <c r="B21" s="310" t="s">
        <v>4592</v>
      </c>
      <c r="C21" s="311" t="s">
        <v>4689</v>
      </c>
      <c r="D21" s="311" t="s">
        <v>4690</v>
      </c>
      <c r="E21" s="311"/>
      <c r="F21" s="312" t="s">
        <v>34</v>
      </c>
      <c r="G21" s="313" t="s">
        <v>21</v>
      </c>
      <c r="H21" s="311" t="s">
        <v>585</v>
      </c>
      <c r="I21" s="311" t="s">
        <v>3548</v>
      </c>
      <c r="J21" s="314" t="s">
        <v>4691</v>
      </c>
      <c r="K21" s="312" t="s">
        <v>4692</v>
      </c>
      <c r="L21" s="316">
        <v>42156</v>
      </c>
      <c r="M21" s="317">
        <v>42521</v>
      </c>
      <c r="N21" s="318">
        <v>42439</v>
      </c>
      <c r="O21" s="317">
        <v>42216</v>
      </c>
      <c r="P21" s="319" t="str">
        <f>SUM(R21,S21,T21,U21)</f>
        <v>0</v>
      </c>
      <c r="Q21" s="320" t="str">
        <f>SUM(R21,S21,U21,T21)/Y21</f>
        <v>0</v>
      </c>
      <c r="R21" s="319">
        <v>25000</v>
      </c>
      <c r="S21" s="319">
        <v>25000</v>
      </c>
      <c r="T21" s="319">
        <v>0</v>
      </c>
      <c r="U21" s="319">
        <v>0</v>
      </c>
      <c r="V21" s="319">
        <v>0</v>
      </c>
      <c r="W21" s="319" t="str">
        <f>SUM(R21,S21,T21,U21,V21)</f>
        <v>0</v>
      </c>
      <c r="X21" s="319">
        <v>76000</v>
      </c>
      <c r="Y21" s="319" t="str">
        <f>SUM(W21,X21)</f>
        <v>0</v>
      </c>
      <c r="Z21" s="309" t="s">
        <v>582</v>
      </c>
      <c r="AA21" s="311"/>
    </row>
    <row r="22" spans="1:27" customHeight="1" ht="112.5">
      <c r="A22" s="309" t="s">
        <v>4591</v>
      </c>
      <c r="B22" s="310" t="s">
        <v>4592</v>
      </c>
      <c r="C22" s="311" t="s">
        <v>4693</v>
      </c>
      <c r="D22" s="311" t="s">
        <v>4694</v>
      </c>
      <c r="E22" s="311"/>
      <c r="F22" s="312" t="s">
        <v>34</v>
      </c>
      <c r="G22" s="311" t="s">
        <v>21</v>
      </c>
      <c r="H22" s="311" t="s">
        <v>4695</v>
      </c>
      <c r="I22" s="311" t="s">
        <v>3548</v>
      </c>
      <c r="J22" s="314" t="s">
        <v>4696</v>
      </c>
      <c r="K22" s="315" t="s">
        <v>4697</v>
      </c>
      <c r="L22" s="316">
        <v>42186</v>
      </c>
      <c r="M22" s="317">
        <v>42300</v>
      </c>
      <c r="N22" s="318">
        <v>42439</v>
      </c>
      <c r="O22" s="317">
        <v>42216</v>
      </c>
      <c r="P22" s="319" t="str">
        <f>SUM(R22,S22,T22,U22)</f>
        <v>0</v>
      </c>
      <c r="Q22" s="320" t="str">
        <f>SUM(R22,S22,U22,T22)/Y22</f>
        <v>0</v>
      </c>
      <c r="R22" s="319">
        <v>19584</v>
      </c>
      <c r="S22" s="319">
        <v>19584</v>
      </c>
      <c r="T22" s="319">
        <v>0</v>
      </c>
      <c r="U22" s="319">
        <v>0</v>
      </c>
      <c r="V22" s="319">
        <v>0</v>
      </c>
      <c r="W22" s="319" t="str">
        <f>SUM(R22,S22,T22,U22,V22)</f>
        <v>0</v>
      </c>
      <c r="X22" s="319">
        <v>58752</v>
      </c>
      <c r="Y22" s="319" t="str">
        <f>SUM(W22,X22)</f>
        <v>0</v>
      </c>
      <c r="Z22" s="309" t="s">
        <v>588</v>
      </c>
      <c r="AA22" s="311"/>
    </row>
    <row r="23" spans="1:27" customHeight="1" ht="90">
      <c r="A23" s="309" t="s">
        <v>4591</v>
      </c>
      <c r="B23" s="310" t="s">
        <v>4592</v>
      </c>
      <c r="C23" s="313" t="s">
        <v>4698</v>
      </c>
      <c r="D23" s="313" t="s">
        <v>4699</v>
      </c>
      <c r="E23" s="313"/>
      <c r="F23" s="324" t="s">
        <v>34</v>
      </c>
      <c r="G23" s="313" t="s">
        <v>23</v>
      </c>
      <c r="H23" s="313" t="s">
        <v>4700</v>
      </c>
      <c r="I23" s="313" t="s">
        <v>4701</v>
      </c>
      <c r="J23" s="325" t="s">
        <v>4702</v>
      </c>
      <c r="K23" s="326" t="s">
        <v>4703</v>
      </c>
      <c r="L23" s="327">
        <v>42186</v>
      </c>
      <c r="M23" s="328">
        <v>42369</v>
      </c>
      <c r="N23" s="329">
        <v>42439</v>
      </c>
      <c r="O23" s="328">
        <v>42216</v>
      </c>
      <c r="P23" s="330" t="str">
        <f>SUM(R23,S23,T23,U23)</f>
        <v>0</v>
      </c>
      <c r="Q23" s="331" t="str">
        <f>SUM(R23,S23,U23,T23)/Y23</f>
        <v>0</v>
      </c>
      <c r="R23" s="330">
        <v>25000</v>
      </c>
      <c r="S23" s="330">
        <v>0</v>
      </c>
      <c r="T23" s="330">
        <v>0</v>
      </c>
      <c r="U23" s="330">
        <v>25000</v>
      </c>
      <c r="V23" s="330">
        <v>0</v>
      </c>
      <c r="W23" s="330" t="str">
        <f>SUM(R23,S23,T23,U23,V23)</f>
        <v>0</v>
      </c>
      <c r="X23" s="330">
        <v>75000</v>
      </c>
      <c r="Y23" s="330" t="str">
        <f>SUM(W23,X23)</f>
        <v>0</v>
      </c>
      <c r="Z23" s="309" t="s">
        <v>3199</v>
      </c>
      <c r="AA23" s="313"/>
    </row>
    <row r="24" spans="1:27" customHeight="1" ht="120">
      <c r="A24" s="309" t="s">
        <v>4591</v>
      </c>
      <c r="B24" s="310" t="s">
        <v>4592</v>
      </c>
      <c r="C24" s="311" t="s">
        <v>4704</v>
      </c>
      <c r="D24" s="311" t="s">
        <v>4705</v>
      </c>
      <c r="E24" s="311"/>
      <c r="F24" s="312" t="s">
        <v>34</v>
      </c>
      <c r="G24" s="313" t="s">
        <v>21</v>
      </c>
      <c r="H24" s="311" t="s">
        <v>4706</v>
      </c>
      <c r="I24" s="311" t="s">
        <v>3613</v>
      </c>
      <c r="J24" s="314" t="s">
        <v>4707</v>
      </c>
      <c r="K24" s="312" t="s">
        <v>4708</v>
      </c>
      <c r="L24" s="316">
        <v>42143</v>
      </c>
      <c r="M24" s="317">
        <v>42508</v>
      </c>
      <c r="N24" s="318">
        <v>42439</v>
      </c>
      <c r="O24" s="317">
        <v>42221</v>
      </c>
      <c r="P24" s="319" t="str">
        <f>SUM(R24,S24,T24,U24)</f>
        <v>0</v>
      </c>
      <c r="Q24" s="320" t="str">
        <f>SUM(R24,S24,U24,T24)/Y24</f>
        <v>0</v>
      </c>
      <c r="R24" s="319">
        <v>25000</v>
      </c>
      <c r="S24" s="319">
        <v>25000</v>
      </c>
      <c r="T24" s="319">
        <v>0</v>
      </c>
      <c r="U24" s="319">
        <v>0</v>
      </c>
      <c r="V24" s="319">
        <v>0</v>
      </c>
      <c r="W24" s="319" t="str">
        <f>SUM(R24,S24,T24,U24,V24)</f>
        <v>0</v>
      </c>
      <c r="X24" s="319">
        <v>84640</v>
      </c>
      <c r="Y24" s="319" t="str">
        <f>SUM(W24,X24)</f>
        <v>0</v>
      </c>
      <c r="Z24" s="309" t="s">
        <v>4551</v>
      </c>
      <c r="AA24" s="311"/>
    </row>
    <row r="25" spans="1:27" customHeight="1" ht="255">
      <c r="A25" s="309" t="s">
        <v>4591</v>
      </c>
      <c r="B25" s="310" t="s">
        <v>4592</v>
      </c>
      <c r="C25" s="311" t="s">
        <v>4709</v>
      </c>
      <c r="D25" s="311" t="s">
        <v>4710</v>
      </c>
      <c r="E25" s="311"/>
      <c r="F25" s="312" t="s">
        <v>34</v>
      </c>
      <c r="G25" s="311" t="s">
        <v>21</v>
      </c>
      <c r="H25" s="311" t="s">
        <v>4711</v>
      </c>
      <c r="I25" s="311" t="s">
        <v>4712</v>
      </c>
      <c r="J25" s="314" t="s">
        <v>4713</v>
      </c>
      <c r="K25" s="315" t="s">
        <v>4714</v>
      </c>
      <c r="L25" s="316">
        <v>42156</v>
      </c>
      <c r="M25" s="317">
        <v>42369</v>
      </c>
      <c r="N25" s="318">
        <v>42439</v>
      </c>
      <c r="O25" s="317">
        <v>42216</v>
      </c>
      <c r="P25" s="319" t="str">
        <f>SUM(R25,S25,T25,U25)</f>
        <v>0</v>
      </c>
      <c r="Q25" s="320" t="str">
        <f>SUM(R25,S25,U25,T25)/Y25</f>
        <v>0</v>
      </c>
      <c r="R25" s="319">
        <v>13200</v>
      </c>
      <c r="S25" s="319">
        <v>13200</v>
      </c>
      <c r="T25" s="319">
        <v>0</v>
      </c>
      <c r="U25" s="319">
        <v>0</v>
      </c>
      <c r="V25" s="319">
        <v>0</v>
      </c>
      <c r="W25" s="319" t="str">
        <f>SUM(R25,S25,T25,U25,V25)</f>
        <v>0</v>
      </c>
      <c r="X25" s="319">
        <v>39600</v>
      </c>
      <c r="Y25" s="319" t="str">
        <f>SUM(W25,X25)</f>
        <v>0</v>
      </c>
      <c r="Z25" s="309" t="s">
        <v>602</v>
      </c>
      <c r="AA25" s="311"/>
    </row>
    <row r="26" spans="1:27" customHeight="1" ht="270">
      <c r="A26" s="309" t="s">
        <v>4591</v>
      </c>
      <c r="B26" s="310" t="s">
        <v>4592</v>
      </c>
      <c r="C26" s="313" t="s">
        <v>4715</v>
      </c>
      <c r="D26" s="313" t="s">
        <v>3918</v>
      </c>
      <c r="E26" s="313"/>
      <c r="F26" s="324" t="s">
        <v>34</v>
      </c>
      <c r="G26" s="313" t="s">
        <v>21</v>
      </c>
      <c r="H26" s="313" t="s">
        <v>4695</v>
      </c>
      <c r="I26" s="313" t="s">
        <v>3548</v>
      </c>
      <c r="J26" s="325" t="s">
        <v>4716</v>
      </c>
      <c r="K26" s="311" t="s">
        <v>4717</v>
      </c>
      <c r="L26" s="327">
        <v>42248</v>
      </c>
      <c r="M26" s="328">
        <v>3</v>
      </c>
      <c r="N26" s="329">
        <v>42439</v>
      </c>
      <c r="O26" s="328">
        <v>42216</v>
      </c>
      <c r="P26" s="330" t="str">
        <f>SUM(R26,S26,T26,U26)</f>
        <v>0</v>
      </c>
      <c r="Q26" s="331" t="str">
        <f>SUM(R26,S26,U26,T26)/Y26</f>
        <v>0</v>
      </c>
      <c r="R26" s="330">
        <v>25000</v>
      </c>
      <c r="S26" s="330">
        <v>25000</v>
      </c>
      <c r="T26" s="330">
        <v>0</v>
      </c>
      <c r="U26" s="330">
        <v>0</v>
      </c>
      <c r="V26" s="330">
        <v>0</v>
      </c>
      <c r="W26" s="330" t="str">
        <f>SUM(R26,S26,T26,U26,V26)</f>
        <v>0</v>
      </c>
      <c r="X26" s="330">
        <v>75231.7</v>
      </c>
      <c r="Y26" s="330" t="str">
        <f>SUM(W26,X26)</f>
        <v>0</v>
      </c>
      <c r="Z26" s="309" t="s">
        <v>608</v>
      </c>
      <c r="AA26" s="313"/>
    </row>
    <row r="27" spans="1:27" customHeight="1" ht="315">
      <c r="A27" s="309" t="s">
        <v>4591</v>
      </c>
      <c r="B27" s="310" t="s">
        <v>4592</v>
      </c>
      <c r="C27" s="311" t="s">
        <v>4718</v>
      </c>
      <c r="D27" s="311" t="s">
        <v>4719</v>
      </c>
      <c r="E27" s="311"/>
      <c r="F27" s="312" t="s">
        <v>34</v>
      </c>
      <c r="G27" s="313" t="s">
        <v>21</v>
      </c>
      <c r="H27" s="311" t="s">
        <v>4720</v>
      </c>
      <c r="I27" s="311" t="s">
        <v>4459</v>
      </c>
      <c r="J27" s="314" t="s">
        <v>4721</v>
      </c>
      <c r="K27" s="311" t="s">
        <v>4722</v>
      </c>
      <c r="L27" s="316">
        <v>42186</v>
      </c>
      <c r="M27" s="317">
        <v>42551</v>
      </c>
      <c r="N27" s="318">
        <v>42439</v>
      </c>
      <c r="O27" s="317">
        <v>42221</v>
      </c>
      <c r="P27" s="319" t="str">
        <f>SUM(R27,S27,T27,U27)</f>
        <v>0</v>
      </c>
      <c r="Q27" s="320" t="str">
        <f>SUM(R27,S27,U27,T27)/Y27</f>
        <v>0</v>
      </c>
      <c r="R27" s="319">
        <v>25000</v>
      </c>
      <c r="S27" s="319">
        <v>25000</v>
      </c>
      <c r="T27" s="319">
        <v>0</v>
      </c>
      <c r="U27" s="319">
        <v>0</v>
      </c>
      <c r="V27" s="319">
        <v>0</v>
      </c>
      <c r="W27" s="319" t="str">
        <f>SUM(R27,S27,T27,U27,V27)</f>
        <v>0</v>
      </c>
      <c r="X27" s="319">
        <v>86000</v>
      </c>
      <c r="Y27" s="319" t="str">
        <f>SUM(W27,X27)</f>
        <v>0</v>
      </c>
      <c r="Z27" s="309" t="s">
        <v>3202</v>
      </c>
      <c r="AA27" s="311"/>
    </row>
    <row r="28" spans="1:27" customHeight="1" ht="274.5">
      <c r="A28" s="309" t="s">
        <v>4591</v>
      </c>
      <c r="B28" s="310" t="s">
        <v>4592</v>
      </c>
      <c r="C28" s="311" t="s">
        <v>4723</v>
      </c>
      <c r="D28" s="311" t="s">
        <v>4719</v>
      </c>
      <c r="E28" s="311"/>
      <c r="F28" s="312" t="s">
        <v>34</v>
      </c>
      <c r="G28" s="313" t="s">
        <v>21</v>
      </c>
      <c r="H28" s="311" t="s">
        <v>4720</v>
      </c>
      <c r="I28" s="311" t="s">
        <v>4459</v>
      </c>
      <c r="J28" s="314" t="s">
        <v>4721</v>
      </c>
      <c r="K28" s="311" t="s">
        <v>4724</v>
      </c>
      <c r="L28" s="316">
        <v>42186</v>
      </c>
      <c r="M28" s="317">
        <v>42551</v>
      </c>
      <c r="N28" s="318">
        <v>42439</v>
      </c>
      <c r="O28" s="317">
        <v>42214</v>
      </c>
      <c r="P28" s="319" t="str">
        <f>SUM(R28,S28,T28,U28)</f>
        <v>0</v>
      </c>
      <c r="Q28" s="320" t="str">
        <f>SUM(R28,S28,U28,T28)/Y28</f>
        <v>0</v>
      </c>
      <c r="R28" s="319">
        <v>25000</v>
      </c>
      <c r="S28" s="319">
        <v>25000</v>
      </c>
      <c r="T28" s="319">
        <v>0</v>
      </c>
      <c r="U28" s="319">
        <v>0</v>
      </c>
      <c r="V28" s="319">
        <v>0</v>
      </c>
      <c r="W28" s="319" t="str">
        <f>SUM(R28,S28,T28,U28,V28)</f>
        <v>0</v>
      </c>
      <c r="X28" s="319">
        <v>86000</v>
      </c>
      <c r="Y28" s="319" t="str">
        <f>SUM(W28,X28)</f>
        <v>0</v>
      </c>
      <c r="Z28" s="309" t="s">
        <v>3210</v>
      </c>
      <c r="AA28" s="311"/>
    </row>
    <row r="29" spans="1:27" customHeight="1" ht="310.5">
      <c r="A29" s="309" t="s">
        <v>4591</v>
      </c>
      <c r="B29" s="310" t="s">
        <v>4592</v>
      </c>
      <c r="C29" s="311" t="s">
        <v>4725</v>
      </c>
      <c r="D29" s="311" t="s">
        <v>4726</v>
      </c>
      <c r="E29" s="311"/>
      <c r="F29" s="312" t="s">
        <v>34</v>
      </c>
      <c r="G29" s="313" t="s">
        <v>21</v>
      </c>
      <c r="H29" s="311" t="s">
        <v>4727</v>
      </c>
      <c r="I29" s="311" t="s">
        <v>4728</v>
      </c>
      <c r="J29" s="314" t="s">
        <v>4729</v>
      </c>
      <c r="K29" s="312" t="s">
        <v>4730</v>
      </c>
      <c r="L29" s="316">
        <v>42217</v>
      </c>
      <c r="M29" s="317">
        <v>42582</v>
      </c>
      <c r="N29" s="318">
        <v>42439</v>
      </c>
      <c r="O29" s="317">
        <v>42216</v>
      </c>
      <c r="P29" s="319" t="str">
        <f>SUM(R29,S29,T29,U29)</f>
        <v>0</v>
      </c>
      <c r="Q29" s="320" t="str">
        <f>SUM(R29,S29,U29,T29)/Y29</f>
        <v>0</v>
      </c>
      <c r="R29" s="319">
        <v>25000</v>
      </c>
      <c r="S29" s="319">
        <v>25000</v>
      </c>
      <c r="T29" s="319">
        <v>0</v>
      </c>
      <c r="U29" s="319">
        <v>0</v>
      </c>
      <c r="V29" s="319">
        <v>0</v>
      </c>
      <c r="W29" s="319" t="str">
        <f>SUM(R29,S29,T29,U29,V29)</f>
        <v>0</v>
      </c>
      <c r="X29" s="319">
        <v>895000</v>
      </c>
      <c r="Y29" s="319" t="str">
        <f>SUM(W29,X29)</f>
        <v>0</v>
      </c>
      <c r="Z29" s="309" t="s">
        <v>615</v>
      </c>
      <c r="AA29" s="311"/>
    </row>
    <row r="30" spans="1:27" customHeight="1" ht="300">
      <c r="A30" s="309" t="s">
        <v>4591</v>
      </c>
      <c r="B30" s="310" t="s">
        <v>4592</v>
      </c>
      <c r="C30" s="311" t="s">
        <v>4731</v>
      </c>
      <c r="D30" s="311" t="s">
        <v>4731</v>
      </c>
      <c r="E30" s="311"/>
      <c r="F30" s="312" t="s">
        <v>34</v>
      </c>
      <c r="G30" s="313" t="s">
        <v>22</v>
      </c>
      <c r="H30" s="311" t="s">
        <v>4732</v>
      </c>
      <c r="I30" s="311" t="s">
        <v>4733</v>
      </c>
      <c r="J30" s="314" t="s">
        <v>4734</v>
      </c>
      <c r="K30" s="311" t="s">
        <v>4735</v>
      </c>
      <c r="L30" s="316">
        <v>42156</v>
      </c>
      <c r="M30" s="317">
        <v>42369</v>
      </c>
      <c r="N30" s="318">
        <v>42439</v>
      </c>
      <c r="O30" s="317">
        <v>42214</v>
      </c>
      <c r="P30" s="319" t="str">
        <f>SUM(R30,S30,T30,U30)</f>
        <v>0</v>
      </c>
      <c r="Q30" s="320" t="str">
        <f>SUM(R30,S30,U30,T30)/Y30</f>
        <v>0</v>
      </c>
      <c r="R30" s="319">
        <v>25000</v>
      </c>
      <c r="S30" s="319">
        <v>0</v>
      </c>
      <c r="T30" s="319">
        <v>25000</v>
      </c>
      <c r="U30" s="319">
        <v>0</v>
      </c>
      <c r="V30" s="319">
        <v>0</v>
      </c>
      <c r="W30" s="319" t="str">
        <f>SUM(R30,S30,T30,U30,V30)</f>
        <v>0</v>
      </c>
      <c r="X30" s="319">
        <v>78100</v>
      </c>
      <c r="Y30" s="319" t="str">
        <f>SUM(W30,X30)</f>
        <v>0</v>
      </c>
      <c r="Z30" s="309" t="s">
        <v>4736</v>
      </c>
      <c r="AA30" s="311"/>
    </row>
    <row r="31" spans="1:27" customHeight="1" ht="64.5">
      <c r="A31" s="309" t="s">
        <v>4591</v>
      </c>
      <c r="B31" s="310" t="s">
        <v>4592</v>
      </c>
      <c r="C31" s="311" t="s">
        <v>4737</v>
      </c>
      <c r="D31" s="311" t="s">
        <v>4738</v>
      </c>
      <c r="E31" s="311"/>
      <c r="F31" s="312" t="s">
        <v>34</v>
      </c>
      <c r="G31" s="313" t="s">
        <v>21</v>
      </c>
      <c r="H31" s="311" t="s">
        <v>4739</v>
      </c>
      <c r="I31" s="311" t="s">
        <v>3710</v>
      </c>
      <c r="J31" s="311" t="s">
        <v>43</v>
      </c>
      <c r="K31" s="311" t="s">
        <v>4740</v>
      </c>
      <c r="L31" s="316">
        <v>42156</v>
      </c>
      <c r="M31" s="317">
        <v>42520</v>
      </c>
      <c r="N31" s="318">
        <v>42439</v>
      </c>
      <c r="O31" s="317">
        <v>42216</v>
      </c>
      <c r="P31" s="319" t="str">
        <f>SUM(R31,S31,T31,U31)</f>
        <v>0</v>
      </c>
      <c r="Q31" s="320" t="str">
        <f>SUM(R31,S31,U31,T31)/Y31</f>
        <v>0</v>
      </c>
      <c r="R31" s="319">
        <v>23000</v>
      </c>
      <c r="S31" s="319">
        <v>23000</v>
      </c>
      <c r="T31" s="319">
        <v>0</v>
      </c>
      <c r="U31" s="319">
        <v>0</v>
      </c>
      <c r="V31" s="319">
        <v>0</v>
      </c>
      <c r="W31" s="319" t="str">
        <f>SUM(R31,S31,T31,U31,V31)</f>
        <v>0</v>
      </c>
      <c r="X31" s="319">
        <v>69000</v>
      </c>
      <c r="Y31" s="319" t="str">
        <f>SUM(W31,X31)</f>
        <v>0</v>
      </c>
      <c r="Z31" s="309" t="s">
        <v>629</v>
      </c>
      <c r="AA31" s="311"/>
    </row>
    <row r="32" spans="1:27" customHeight="1" ht="285">
      <c r="A32" s="309" t="s">
        <v>4591</v>
      </c>
      <c r="B32" s="310" t="s">
        <v>4592</v>
      </c>
      <c r="C32" s="332" t="s">
        <v>4741</v>
      </c>
      <c r="D32" s="311" t="s">
        <v>4742</v>
      </c>
      <c r="E32" s="311"/>
      <c r="F32" s="312" t="s">
        <v>34</v>
      </c>
      <c r="G32" s="313" t="s">
        <v>23</v>
      </c>
      <c r="H32" s="311" t="s">
        <v>4743</v>
      </c>
      <c r="I32" s="311" t="s">
        <v>3538</v>
      </c>
      <c r="J32" s="314" t="s">
        <v>4744</v>
      </c>
      <c r="K32" s="312" t="s">
        <v>4745</v>
      </c>
      <c r="L32" s="316">
        <v>42248</v>
      </c>
      <c r="M32" s="317">
        <v>42613</v>
      </c>
      <c r="N32" s="318">
        <v>42439</v>
      </c>
      <c r="O32" s="317">
        <v>42216</v>
      </c>
      <c r="P32" s="319" t="str">
        <f>SUM(R32,S32,T32,U32)</f>
        <v>0</v>
      </c>
      <c r="Q32" s="320" t="str">
        <f>SUM(R32,S32,U32,T32)/Y32</f>
        <v>0</v>
      </c>
      <c r="R32" s="319">
        <v>25000</v>
      </c>
      <c r="S32" s="319">
        <v>0</v>
      </c>
      <c r="T32" s="319">
        <v>0</v>
      </c>
      <c r="U32" s="319">
        <v>25000</v>
      </c>
      <c r="V32" s="319">
        <v>0</v>
      </c>
      <c r="W32" s="319" t="str">
        <f>SUM(R32,S32,T32,U32,V32)</f>
        <v>0</v>
      </c>
      <c r="X32" s="319">
        <v>75000</v>
      </c>
      <c r="Y32" s="319" t="str">
        <f>SUM(W32,X32)</f>
        <v>0</v>
      </c>
      <c r="Z32" s="309" t="s">
        <v>637</v>
      </c>
      <c r="AA32" s="311"/>
    </row>
    <row r="33" spans="1:27" customHeight="1" ht="195">
      <c r="A33" s="309" t="s">
        <v>4591</v>
      </c>
      <c r="B33" s="310" t="s">
        <v>4592</v>
      </c>
      <c r="C33" s="311" t="s">
        <v>4746</v>
      </c>
      <c r="D33" s="311" t="s">
        <v>4747</v>
      </c>
      <c r="E33" s="311"/>
      <c r="F33" s="312" t="s">
        <v>34</v>
      </c>
      <c r="G33" s="313" t="s">
        <v>21</v>
      </c>
      <c r="H33" s="311" t="s">
        <v>4748</v>
      </c>
      <c r="I33" s="311" t="s">
        <v>4749</v>
      </c>
      <c r="J33" s="311" t="s">
        <v>43</v>
      </c>
      <c r="K33" s="315" t="s">
        <v>4750</v>
      </c>
      <c r="L33" s="316">
        <v>42186</v>
      </c>
      <c r="M33" s="317">
        <v>42522</v>
      </c>
      <c r="N33" s="318">
        <v>42439</v>
      </c>
      <c r="O33" s="317">
        <v>42216</v>
      </c>
      <c r="P33" s="319" t="str">
        <f>SUM(R33,S33,T33,U33)</f>
        <v>0</v>
      </c>
      <c r="Q33" s="320" t="str">
        <f>SUM(R33,S33,U33,T33)/Y33</f>
        <v>0</v>
      </c>
      <c r="R33" s="319">
        <v>16800</v>
      </c>
      <c r="S33" s="319">
        <v>16800</v>
      </c>
      <c r="T33" s="319">
        <v>0</v>
      </c>
      <c r="U33" s="319">
        <v>0</v>
      </c>
      <c r="V33" s="319">
        <v>0</v>
      </c>
      <c r="W33" s="319" t="str">
        <f>SUM(R33,S33,T33,U33,V33)</f>
        <v>0</v>
      </c>
      <c r="X33" s="319">
        <v>50400</v>
      </c>
      <c r="Y33" s="319" t="str">
        <f>SUM(W33,X33)</f>
        <v>0</v>
      </c>
      <c r="Z33" s="309" t="s">
        <v>652</v>
      </c>
      <c r="AA33" s="311"/>
    </row>
    <row r="34" spans="1:27" customHeight="1" ht="192">
      <c r="A34" s="309" t="s">
        <v>4591</v>
      </c>
      <c r="B34" s="310" t="s">
        <v>4592</v>
      </c>
      <c r="C34" s="311" t="s">
        <v>4751</v>
      </c>
      <c r="D34" s="311" t="s">
        <v>4752</v>
      </c>
      <c r="E34" s="311"/>
      <c r="F34" s="312" t="s">
        <v>34</v>
      </c>
      <c r="G34" s="313" t="s">
        <v>21</v>
      </c>
      <c r="H34" s="311" t="s">
        <v>4753</v>
      </c>
      <c r="I34" s="311" t="s">
        <v>4754</v>
      </c>
      <c r="J34" s="314" t="s">
        <v>4755</v>
      </c>
      <c r="K34" s="326" t="s">
        <v>4756</v>
      </c>
      <c r="L34" s="316">
        <v>42156</v>
      </c>
      <c r="M34" s="317">
        <v>42460</v>
      </c>
      <c r="N34" s="318">
        <v>42439</v>
      </c>
      <c r="O34" s="317">
        <v>42285</v>
      </c>
      <c r="P34" s="319" t="str">
        <f>SUM(R34,S34,T34,U34)</f>
        <v>0</v>
      </c>
      <c r="Q34" s="320" t="str">
        <f>SUM(R34,S34,U34,T34)/Y34</f>
        <v>0</v>
      </c>
      <c r="R34" s="319">
        <v>0</v>
      </c>
      <c r="S34" s="319">
        <v>35600</v>
      </c>
      <c r="T34" s="319">
        <v>0</v>
      </c>
      <c r="U34" s="319">
        <v>0</v>
      </c>
      <c r="V34" s="319">
        <v>0</v>
      </c>
      <c r="W34" s="319" t="str">
        <f>SUM(R34,S34,T34,U34,V34)</f>
        <v>0</v>
      </c>
      <c r="X34" s="319">
        <v>53400</v>
      </c>
      <c r="Y34" s="319" t="str">
        <f>SUM(W34,X34)</f>
        <v>0</v>
      </c>
      <c r="Z34" s="309" t="s">
        <v>658</v>
      </c>
      <c r="AA34" s="311"/>
    </row>
    <row r="35" spans="1:27" customHeight="1" ht="184.5">
      <c r="A35" s="309" t="s">
        <v>4591</v>
      </c>
      <c r="B35" s="310" t="s">
        <v>4592</v>
      </c>
      <c r="C35" s="311" t="s">
        <v>4757</v>
      </c>
      <c r="D35" s="311" t="s">
        <v>4758</v>
      </c>
      <c r="E35" s="311"/>
      <c r="F35" s="312" t="s">
        <v>34</v>
      </c>
      <c r="G35" s="313" t="s">
        <v>21</v>
      </c>
      <c r="H35" s="311" t="s">
        <v>4759</v>
      </c>
      <c r="I35" s="311" t="s">
        <v>3548</v>
      </c>
      <c r="J35" s="314" t="s">
        <v>4760</v>
      </c>
      <c r="K35" s="312" t="s">
        <v>4761</v>
      </c>
      <c r="L35" s="316">
        <v>42156</v>
      </c>
      <c r="M35" s="317">
        <v>42521</v>
      </c>
      <c r="N35" s="318">
        <v>42439</v>
      </c>
      <c r="O35" s="317">
        <v>42226</v>
      </c>
      <c r="P35" s="319" t="str">
        <f>SUM(R35,S35,T35,U35)</f>
        <v>0</v>
      </c>
      <c r="Q35" s="320" t="str">
        <f>SUM(R35,S35,U35,T35)/Y35</f>
        <v>0</v>
      </c>
      <c r="R35" s="319">
        <v>24200</v>
      </c>
      <c r="S35" s="319">
        <v>24200</v>
      </c>
      <c r="T35" s="319">
        <v>0</v>
      </c>
      <c r="U35" s="319">
        <v>0</v>
      </c>
      <c r="V35" s="319">
        <v>0</v>
      </c>
      <c r="W35" s="319" t="str">
        <f>SUM(R35,S35,T35,U35,V35)</f>
        <v>0</v>
      </c>
      <c r="X35" s="319">
        <v>72600</v>
      </c>
      <c r="Y35" s="319" t="str">
        <f>SUM(W35,X35)</f>
        <v>0</v>
      </c>
      <c r="Z35" s="309" t="s">
        <v>3224</v>
      </c>
      <c r="AA35" s="311"/>
    </row>
    <row r="36" spans="1:27" customHeight="1" ht="186">
      <c r="A36" s="309" t="s">
        <v>4591</v>
      </c>
      <c r="B36" s="310" t="s">
        <v>4592</v>
      </c>
      <c r="C36" s="311" t="s">
        <v>4762</v>
      </c>
      <c r="D36" s="311" t="s">
        <v>4763</v>
      </c>
      <c r="E36" s="311"/>
      <c r="F36" s="312" t="s">
        <v>34</v>
      </c>
      <c r="G36" s="313" t="s">
        <v>23</v>
      </c>
      <c r="H36" s="311" t="s">
        <v>4764</v>
      </c>
      <c r="I36" s="311" t="s">
        <v>3572</v>
      </c>
      <c r="J36" s="314" t="s">
        <v>4765</v>
      </c>
      <c r="K36" s="312" t="s">
        <v>4766</v>
      </c>
      <c r="L36" s="316">
        <v>42248</v>
      </c>
      <c r="M36" s="317">
        <v>42613</v>
      </c>
      <c r="N36" s="318">
        <v>42439</v>
      </c>
      <c r="O36" s="317">
        <v>42216</v>
      </c>
      <c r="P36" s="319" t="str">
        <f>SUM(R36,S36,T36,U36)</f>
        <v>0</v>
      </c>
      <c r="Q36" s="320" t="str">
        <f>SUM(R36,S36,U36,T36)/Y36</f>
        <v>0</v>
      </c>
      <c r="R36" s="319">
        <v>25000</v>
      </c>
      <c r="S36" s="319">
        <v>0</v>
      </c>
      <c r="T36" s="319">
        <v>0</v>
      </c>
      <c r="U36" s="319">
        <v>25000</v>
      </c>
      <c r="V36" s="319">
        <v>0</v>
      </c>
      <c r="W36" s="319" t="str">
        <f>SUM(R36,S36,T36,U36,V36)</f>
        <v>0</v>
      </c>
      <c r="X36" s="319">
        <v>75000</v>
      </c>
      <c r="Y36" s="319" t="str">
        <f>SUM(W36,X36)</f>
        <v>0</v>
      </c>
      <c r="Z36" s="309" t="s">
        <v>3228</v>
      </c>
      <c r="AA36" s="311"/>
    </row>
    <row r="37" spans="1:27" customHeight="1" ht="315">
      <c r="A37" s="309" t="s">
        <v>4591</v>
      </c>
      <c r="B37" s="310" t="s">
        <v>4592</v>
      </c>
      <c r="C37" s="311" t="s">
        <v>4767</v>
      </c>
      <c r="D37" s="311" t="s">
        <v>4768</v>
      </c>
      <c r="E37" s="311"/>
      <c r="F37" s="312" t="s">
        <v>34</v>
      </c>
      <c r="G37" s="313" t="s">
        <v>21</v>
      </c>
      <c r="H37" s="311" t="s">
        <v>4769</v>
      </c>
      <c r="I37" s="311" t="s">
        <v>4770</v>
      </c>
      <c r="J37" s="314" t="s">
        <v>4771</v>
      </c>
      <c r="K37" s="311" t="s">
        <v>4772</v>
      </c>
      <c r="L37" s="316">
        <v>42156</v>
      </c>
      <c r="M37" s="317">
        <v>42521</v>
      </c>
      <c r="N37" s="318">
        <v>42439</v>
      </c>
      <c r="O37" s="317">
        <v>42215</v>
      </c>
      <c r="P37" s="319" t="str">
        <f>SUM(R37,S37,T37,U37)</f>
        <v>0</v>
      </c>
      <c r="Q37" s="320" t="str">
        <f>SUM(R37,S37,U37,T37)/Y37</f>
        <v>0</v>
      </c>
      <c r="R37" s="319">
        <v>25000</v>
      </c>
      <c r="S37" s="319">
        <v>25000</v>
      </c>
      <c r="T37" s="319">
        <v>0</v>
      </c>
      <c r="U37" s="319">
        <v>0</v>
      </c>
      <c r="V37" s="319">
        <v>0</v>
      </c>
      <c r="W37" s="319" t="str">
        <f>SUM(R37,S37,T37,U37,V37)</f>
        <v>0</v>
      </c>
      <c r="X37" s="319">
        <v>75000</v>
      </c>
      <c r="Y37" s="319" t="str">
        <f>SUM(W37,X37)</f>
        <v>0</v>
      </c>
      <c r="Z37" s="309" t="s">
        <v>3232</v>
      </c>
      <c r="AA37" s="311"/>
    </row>
    <row r="38" spans="1:27" customHeight="1" ht="109.5">
      <c r="A38" s="309" t="s">
        <v>4591</v>
      </c>
      <c r="B38" s="310" t="s">
        <v>4592</v>
      </c>
      <c r="C38" s="311" t="s">
        <v>4773</v>
      </c>
      <c r="D38" s="311" t="s">
        <v>4774</v>
      </c>
      <c r="E38" s="311"/>
      <c r="F38" s="312" t="s">
        <v>34</v>
      </c>
      <c r="G38" s="313" t="s">
        <v>23</v>
      </c>
      <c r="H38" s="311" t="s">
        <v>4775</v>
      </c>
      <c r="I38" s="311" t="s">
        <v>4776</v>
      </c>
      <c r="J38" s="314" t="s">
        <v>4777</v>
      </c>
      <c r="K38" s="311" t="s">
        <v>4778</v>
      </c>
      <c r="L38" s="316">
        <v>42144</v>
      </c>
      <c r="M38" s="317">
        <v>42509</v>
      </c>
      <c r="N38" s="318">
        <v>42439</v>
      </c>
      <c r="O38" s="317">
        <v>42221</v>
      </c>
      <c r="P38" s="319" t="str">
        <f>SUM(R38,S38,T38,U38)</f>
        <v>0</v>
      </c>
      <c r="Q38" s="320" t="str">
        <f>SUM(R38,S38,U38,T38)/Y38</f>
        <v>0</v>
      </c>
      <c r="R38" s="319">
        <v>25000</v>
      </c>
      <c r="S38" s="319">
        <v>0</v>
      </c>
      <c r="T38" s="319">
        <v>0</v>
      </c>
      <c r="U38" s="319">
        <v>25000</v>
      </c>
      <c r="V38" s="319">
        <v>0</v>
      </c>
      <c r="W38" s="319" t="str">
        <f>SUM(R38,S38,T38,U38,V38)</f>
        <v>0</v>
      </c>
      <c r="X38" s="319">
        <v>75000</v>
      </c>
      <c r="Y38" s="319" t="str">
        <f>SUM(W38,X38)</f>
        <v>0</v>
      </c>
      <c r="Z38" s="309" t="s">
        <v>3238</v>
      </c>
      <c r="AA38" s="311"/>
    </row>
    <row r="39" spans="1:27" customHeight="1" ht="150">
      <c r="A39" s="309" t="s">
        <v>4591</v>
      </c>
      <c r="B39" s="310" t="s">
        <v>4592</v>
      </c>
      <c r="C39" s="311" t="s">
        <v>4779</v>
      </c>
      <c r="D39" s="311" t="s">
        <v>4780</v>
      </c>
      <c r="E39" s="311"/>
      <c r="F39" s="312" t="s">
        <v>34</v>
      </c>
      <c r="G39" s="313" t="s">
        <v>21</v>
      </c>
      <c r="H39" s="311" t="s">
        <v>3067</v>
      </c>
      <c r="I39" s="311" t="s">
        <v>3548</v>
      </c>
      <c r="J39" s="314" t="s">
        <v>4781</v>
      </c>
      <c r="K39" s="333" t="s">
        <v>4782</v>
      </c>
      <c r="L39" s="316">
        <v>42156</v>
      </c>
      <c r="M39" s="317">
        <v>42521</v>
      </c>
      <c r="N39" s="318">
        <v>42439</v>
      </c>
      <c r="O39" s="317">
        <v>42215</v>
      </c>
      <c r="P39" s="319" t="str">
        <f>SUM(R39,S39,T39,U39)</f>
        <v>0</v>
      </c>
      <c r="Q39" s="320" t="str">
        <f>SUM(R39,S39,U39,T39)/Y39</f>
        <v>0</v>
      </c>
      <c r="R39" s="319">
        <v>12480</v>
      </c>
      <c r="S39" s="319">
        <v>12480</v>
      </c>
      <c r="T39" s="319">
        <v>0</v>
      </c>
      <c r="U39" s="319">
        <v>0</v>
      </c>
      <c r="V39" s="319">
        <v>0</v>
      </c>
      <c r="W39" s="319" t="str">
        <f>SUM(R39,S39,T39,U39,V39)</f>
        <v>0</v>
      </c>
      <c r="X39" s="319">
        <v>37440</v>
      </c>
      <c r="Y39" s="319" t="str">
        <f>SUM(W39,X39)</f>
        <v>0</v>
      </c>
      <c r="Z39" s="309" t="s">
        <v>664</v>
      </c>
      <c r="AA39" s="311"/>
    </row>
    <row r="40" spans="1:27" customHeight="1" ht="257.25">
      <c r="A40" s="309" t="s">
        <v>4591</v>
      </c>
      <c r="B40" s="310" t="s">
        <v>4592</v>
      </c>
      <c r="C40" s="311" t="s">
        <v>4783</v>
      </c>
      <c r="D40" s="311" t="s">
        <v>4784</v>
      </c>
      <c r="E40" s="311"/>
      <c r="F40" s="312" t="s">
        <v>34</v>
      </c>
      <c r="G40" s="313" t="s">
        <v>21</v>
      </c>
      <c r="H40" s="311" t="s">
        <v>585</v>
      </c>
      <c r="I40" s="311" t="s">
        <v>3548</v>
      </c>
      <c r="J40" s="314" t="s">
        <v>4785</v>
      </c>
      <c r="K40" s="311" t="s">
        <v>4786</v>
      </c>
      <c r="L40" s="316">
        <v>42278</v>
      </c>
      <c r="M40" s="317">
        <v>42460</v>
      </c>
      <c r="N40" s="318">
        <v>42439</v>
      </c>
      <c r="O40" s="317">
        <v>42275</v>
      </c>
      <c r="P40" s="319" t="str">
        <f>SUM(R40,S40,T40,U40)</f>
        <v>0</v>
      </c>
      <c r="Q40" s="320" t="str">
        <f>SUM(R40,S40,U40,T40)/Y40</f>
        <v>0</v>
      </c>
      <c r="R40" s="319">
        <v>0</v>
      </c>
      <c r="S40" s="319">
        <v>46440</v>
      </c>
      <c r="T40" s="319">
        <v>0</v>
      </c>
      <c r="U40" s="319">
        <v>0</v>
      </c>
      <c r="V40" s="319">
        <v>0</v>
      </c>
      <c r="W40" s="319" t="str">
        <f>SUM(R40,S40,T40,U40,V40)</f>
        <v>0</v>
      </c>
      <c r="X40" s="319">
        <v>69660</v>
      </c>
      <c r="Y40" s="319" t="str">
        <f>SUM(W40,X40)</f>
        <v>0</v>
      </c>
      <c r="Z40" s="309" t="s">
        <v>671</v>
      </c>
      <c r="AA40" s="311"/>
    </row>
    <row r="41" spans="1:27" customHeight="1" ht="179.25">
      <c r="A41" s="309" t="s">
        <v>4673</v>
      </c>
      <c r="B41" s="310" t="s">
        <v>4592</v>
      </c>
      <c r="C41" s="311" t="s">
        <v>4787</v>
      </c>
      <c r="D41" s="311" t="s">
        <v>4788</v>
      </c>
      <c r="E41" s="311"/>
      <c r="F41" s="312" t="s">
        <v>34</v>
      </c>
      <c r="G41" s="313" t="s">
        <v>21</v>
      </c>
      <c r="H41" s="311" t="s">
        <v>4789</v>
      </c>
      <c r="I41" s="311" t="s">
        <v>4790</v>
      </c>
      <c r="J41" s="314" t="s">
        <v>4791</v>
      </c>
      <c r="K41" s="315" t="s">
        <v>4792</v>
      </c>
      <c r="L41" s="316">
        <v>42156</v>
      </c>
      <c r="M41" s="317">
        <v>42369</v>
      </c>
      <c r="N41" s="318">
        <v>42439</v>
      </c>
      <c r="O41" s="317">
        <v>42216</v>
      </c>
      <c r="P41" s="319" t="str">
        <f>SUM(R41,S41,T41,U41)</f>
        <v>0</v>
      </c>
      <c r="Q41" s="320" t="str">
        <f>SUM(R41,S41,U41,T41)/Y41</f>
        <v>0</v>
      </c>
      <c r="R41" s="319">
        <v>21080</v>
      </c>
      <c r="S41" s="319">
        <v>21080</v>
      </c>
      <c r="T41" s="319">
        <v>0</v>
      </c>
      <c r="U41" s="319">
        <v>0</v>
      </c>
      <c r="V41" s="319">
        <v>0</v>
      </c>
      <c r="W41" s="319" t="str">
        <f>SUM(R41,S41,T41,U41,V41)</f>
        <v>0</v>
      </c>
      <c r="X41" s="319">
        <v>63240</v>
      </c>
      <c r="Y41" s="319" t="str">
        <f>SUM(W41,X41)</f>
        <v>0</v>
      </c>
      <c r="Z41" s="309" t="s">
        <v>677</v>
      </c>
      <c r="AA41" s="311"/>
    </row>
    <row r="42" spans="1:27" customHeight="1" ht="90">
      <c r="A42" s="309" t="s">
        <v>4591</v>
      </c>
      <c r="B42" s="310" t="s">
        <v>4592</v>
      </c>
      <c r="C42" s="311" t="s">
        <v>4793</v>
      </c>
      <c r="D42" s="311" t="s">
        <v>4794</v>
      </c>
      <c r="E42" s="311"/>
      <c r="F42" s="312" t="s">
        <v>34</v>
      </c>
      <c r="G42" s="313" t="s">
        <v>21</v>
      </c>
      <c r="H42" s="311" t="s">
        <v>4795</v>
      </c>
      <c r="I42" s="311" t="s">
        <v>4796</v>
      </c>
      <c r="J42" s="311" t="s">
        <v>43</v>
      </c>
      <c r="K42" s="311" t="s">
        <v>4797</v>
      </c>
      <c r="L42" s="316">
        <v>42186</v>
      </c>
      <c r="M42" s="317">
        <v>42429</v>
      </c>
      <c r="N42" s="318">
        <v>42439</v>
      </c>
      <c r="O42" s="317">
        <v>42216</v>
      </c>
      <c r="P42" s="319" t="str">
        <f>SUM(R42,S42,T42,U42)</f>
        <v>0</v>
      </c>
      <c r="Q42" s="320" t="str">
        <f>SUM(R42,S42,U42,T42)/Y42</f>
        <v>0</v>
      </c>
      <c r="R42" s="319">
        <v>22520</v>
      </c>
      <c r="S42" s="319">
        <v>22520</v>
      </c>
      <c r="T42" s="319">
        <v>0</v>
      </c>
      <c r="U42" s="319">
        <v>0</v>
      </c>
      <c r="V42" s="319">
        <v>0</v>
      </c>
      <c r="W42" s="319" t="str">
        <f>SUM(R42,S42,T42,U42,V42)</f>
        <v>0</v>
      </c>
      <c r="X42" s="319">
        <v>67560</v>
      </c>
      <c r="Y42" s="319" t="str">
        <f>SUM(W42,X42)</f>
        <v>0</v>
      </c>
      <c r="Z42" s="309" t="s">
        <v>685</v>
      </c>
      <c r="AA42" s="311"/>
    </row>
    <row r="43" spans="1:27" customHeight="1" ht="214.5">
      <c r="A43" s="309" t="s">
        <v>4591</v>
      </c>
      <c r="B43" s="310" t="s">
        <v>4592</v>
      </c>
      <c r="C43" s="311" t="s">
        <v>4798</v>
      </c>
      <c r="D43" s="311" t="s">
        <v>4799</v>
      </c>
      <c r="E43" s="311"/>
      <c r="F43" s="312" t="s">
        <v>34</v>
      </c>
      <c r="G43" s="313" t="s">
        <v>22</v>
      </c>
      <c r="H43" s="311" t="s">
        <v>4800</v>
      </c>
      <c r="I43" s="311" t="s">
        <v>4801</v>
      </c>
      <c r="J43" s="314" t="s">
        <v>4802</v>
      </c>
      <c r="K43" s="312" t="s">
        <v>4803</v>
      </c>
      <c r="L43" s="316">
        <v>42248</v>
      </c>
      <c r="M43" s="317">
        <v>42613</v>
      </c>
      <c r="N43" s="318">
        <v>42439</v>
      </c>
      <c r="O43" s="317">
        <v>42216</v>
      </c>
      <c r="P43" s="319" t="str">
        <f>SUM(R43,S43,T43,U43)</f>
        <v>0</v>
      </c>
      <c r="Q43" s="320" t="str">
        <f>SUM(R43,S43,U43,T43)/Y43</f>
        <v>0</v>
      </c>
      <c r="R43" s="319">
        <v>24984</v>
      </c>
      <c r="S43" s="319">
        <v>0</v>
      </c>
      <c r="T43" s="319">
        <v>24984</v>
      </c>
      <c r="U43" s="319">
        <v>0</v>
      </c>
      <c r="V43" s="319">
        <v>0</v>
      </c>
      <c r="W43" s="319" t="str">
        <f>SUM(R43,S43,T43,U43,V43)</f>
        <v>0</v>
      </c>
      <c r="X43" s="319">
        <v>74952</v>
      </c>
      <c r="Y43" s="319" t="str">
        <f>SUM(W43,X43)</f>
        <v>0</v>
      </c>
      <c r="Z43" s="309" t="s">
        <v>690</v>
      </c>
      <c r="AA43" s="311"/>
    </row>
    <row r="44" spans="1:27" customHeight="1" ht="200.25">
      <c r="A44" s="309" t="s">
        <v>4591</v>
      </c>
      <c r="B44" s="310" t="s">
        <v>4592</v>
      </c>
      <c r="C44" s="311" t="s">
        <v>4804</v>
      </c>
      <c r="D44" s="311" t="s">
        <v>4805</v>
      </c>
      <c r="E44" s="311"/>
      <c r="F44" s="312" t="s">
        <v>34</v>
      </c>
      <c r="G44" s="313" t="s">
        <v>21</v>
      </c>
      <c r="H44" s="311" t="s">
        <v>4806</v>
      </c>
      <c r="I44" s="311" t="s">
        <v>3548</v>
      </c>
      <c r="J44" s="311" t="s">
        <v>43</v>
      </c>
      <c r="K44" s="315" t="s">
        <v>4807</v>
      </c>
      <c r="L44" s="316">
        <v>42156</v>
      </c>
      <c r="M44" s="317">
        <v>42338</v>
      </c>
      <c r="N44" s="318">
        <v>42439</v>
      </c>
      <c r="O44" s="317">
        <v>42216</v>
      </c>
      <c r="P44" s="319" t="str">
        <f>SUM(R44,S44,T44,U44)</f>
        <v>0</v>
      </c>
      <c r="Q44" s="320" t="str">
        <f>SUM(R44,S44,U44,T44)/Y44</f>
        <v>0</v>
      </c>
      <c r="R44" s="319">
        <v>17600</v>
      </c>
      <c r="S44" s="319">
        <v>17600</v>
      </c>
      <c r="T44" s="319">
        <v>0</v>
      </c>
      <c r="U44" s="319">
        <v>0</v>
      </c>
      <c r="V44" s="319">
        <v>0</v>
      </c>
      <c r="W44" s="319" t="str">
        <f>SUM(R44,S44,T44,U44,V44)</f>
        <v>0</v>
      </c>
      <c r="X44" s="319">
        <v>52800</v>
      </c>
      <c r="Y44" s="319" t="str">
        <f>SUM(W44,X44)</f>
        <v>0</v>
      </c>
      <c r="Z44" s="309" t="s">
        <v>3244</v>
      </c>
      <c r="AA44" s="311"/>
    </row>
    <row r="45" spans="1:27" customHeight="1" ht="210">
      <c r="A45" s="309" t="s">
        <v>4591</v>
      </c>
      <c r="B45" s="310" t="s">
        <v>4592</v>
      </c>
      <c r="C45" s="311" t="s">
        <v>4808</v>
      </c>
      <c r="D45" s="311" t="s">
        <v>4809</v>
      </c>
      <c r="E45" s="311"/>
      <c r="F45" s="312" t="s">
        <v>34</v>
      </c>
      <c r="G45" s="313" t="s">
        <v>21</v>
      </c>
      <c r="H45" s="311" t="s">
        <v>4810</v>
      </c>
      <c r="I45" s="311" t="s">
        <v>4411</v>
      </c>
      <c r="J45" s="314" t="s">
        <v>4811</v>
      </c>
      <c r="K45" s="312" t="s">
        <v>4812</v>
      </c>
      <c r="L45" s="316">
        <v>42156</v>
      </c>
      <c r="M45" s="317">
        <v>42460</v>
      </c>
      <c r="N45" s="318">
        <v>42439</v>
      </c>
      <c r="O45" s="317">
        <v>42216</v>
      </c>
      <c r="P45" s="319" t="str">
        <f>SUM(R45,S45,T45,U45)</f>
        <v>0</v>
      </c>
      <c r="Q45" s="320" t="str">
        <f>SUM(R45,S45,U45,T45)/Y45</f>
        <v>0</v>
      </c>
      <c r="R45" s="319">
        <v>18848</v>
      </c>
      <c r="S45" s="319">
        <v>18848</v>
      </c>
      <c r="T45" s="319">
        <v>0</v>
      </c>
      <c r="U45" s="319">
        <v>0</v>
      </c>
      <c r="V45" s="319">
        <v>0</v>
      </c>
      <c r="W45" s="319" t="str">
        <f>SUM(R45,S45,T45,U45,V45)</f>
        <v>0</v>
      </c>
      <c r="X45" s="319">
        <v>56544</v>
      </c>
      <c r="Y45" s="319" t="str">
        <f>SUM(W45,X45)</f>
        <v>0</v>
      </c>
      <c r="Z45" s="309" t="s">
        <v>3250</v>
      </c>
      <c r="AA45" s="311"/>
    </row>
    <row r="46" spans="1:27" customHeight="1" ht="89.25">
      <c r="A46" s="309" t="s">
        <v>4591</v>
      </c>
      <c r="B46" s="310" t="s">
        <v>4592</v>
      </c>
      <c r="C46" s="311" t="s">
        <v>4813</v>
      </c>
      <c r="D46" s="311" t="s">
        <v>4814</v>
      </c>
      <c r="E46" s="311"/>
      <c r="F46" s="312" t="s">
        <v>34</v>
      </c>
      <c r="G46" s="313" t="s">
        <v>21</v>
      </c>
      <c r="H46" s="311" t="s">
        <v>4815</v>
      </c>
      <c r="I46" s="311" t="s">
        <v>4057</v>
      </c>
      <c r="J46" s="311" t="s">
        <v>43</v>
      </c>
      <c r="K46" s="311" t="s">
        <v>4816</v>
      </c>
      <c r="L46" s="316">
        <v>42248</v>
      </c>
      <c r="M46" s="317">
        <v>42613</v>
      </c>
      <c r="N46" s="318">
        <v>42439</v>
      </c>
      <c r="O46" s="317">
        <v>42221</v>
      </c>
      <c r="P46" s="319" t="str">
        <f>SUM(R46,S46,T46,U46)</f>
        <v>0</v>
      </c>
      <c r="Q46" s="320" t="str">
        <f>SUM(R46,S46,U46,T46)/Y46</f>
        <v>0</v>
      </c>
      <c r="R46" s="319">
        <v>25000</v>
      </c>
      <c r="S46" s="319">
        <v>25000</v>
      </c>
      <c r="T46" s="319">
        <v>0</v>
      </c>
      <c r="U46" s="319">
        <v>0</v>
      </c>
      <c r="V46" s="319">
        <v>0</v>
      </c>
      <c r="W46" s="319" t="str">
        <f>SUM(R46,S46,T46,U46,V46)</f>
        <v>0</v>
      </c>
      <c r="X46" s="319">
        <v>78985</v>
      </c>
      <c r="Y46" s="319" t="str">
        <f>SUM(W46,X46)</f>
        <v>0</v>
      </c>
      <c r="Z46" s="309" t="s">
        <v>4817</v>
      </c>
      <c r="AA46" s="311"/>
    </row>
    <row r="47" spans="1:27" customHeight="1" ht="180">
      <c r="A47" s="309" t="s">
        <v>4591</v>
      </c>
      <c r="B47" s="310" t="s">
        <v>4592</v>
      </c>
      <c r="C47" s="311" t="s">
        <v>4818</v>
      </c>
      <c r="D47" s="311" t="s">
        <v>4819</v>
      </c>
      <c r="E47" s="311"/>
      <c r="F47" s="312" t="s">
        <v>34</v>
      </c>
      <c r="G47" s="313" t="s">
        <v>21</v>
      </c>
      <c r="H47" s="311" t="s">
        <v>1966</v>
      </c>
      <c r="I47" s="311" t="s">
        <v>3710</v>
      </c>
      <c r="J47" s="314" t="s">
        <v>4820</v>
      </c>
      <c r="K47" s="312" t="s">
        <v>4821</v>
      </c>
      <c r="L47" s="316">
        <v>42186</v>
      </c>
      <c r="M47" s="317">
        <v>42613</v>
      </c>
      <c r="N47" s="318">
        <v>42439</v>
      </c>
      <c r="O47" s="317">
        <v>42221</v>
      </c>
      <c r="P47" s="319" t="str">
        <f>SUM(R47,S47,T47,U47)</f>
        <v>0</v>
      </c>
      <c r="Q47" s="320" t="str">
        <f>SUM(R47,S47,U47,T47)/Y47</f>
        <v>0</v>
      </c>
      <c r="R47" s="319">
        <v>7510</v>
      </c>
      <c r="S47" s="319">
        <v>7510</v>
      </c>
      <c r="T47" s="319">
        <v>0</v>
      </c>
      <c r="U47" s="319">
        <v>0</v>
      </c>
      <c r="V47" s="319">
        <v>0</v>
      </c>
      <c r="W47" s="319" t="str">
        <f>SUM(R47,S47,T47,U47,V47)</f>
        <v>0</v>
      </c>
      <c r="X47" s="319">
        <v>22530</v>
      </c>
      <c r="Y47" s="319" t="str">
        <f>SUM(W47,X47)</f>
        <v>0</v>
      </c>
      <c r="Z47" s="309" t="s">
        <v>3256</v>
      </c>
      <c r="AA47" s="311"/>
    </row>
    <row r="48" spans="1:27" customHeight="1" ht="225">
      <c r="A48" s="309" t="s">
        <v>4591</v>
      </c>
      <c r="B48" s="310" t="s">
        <v>4592</v>
      </c>
      <c r="C48" s="311" t="s">
        <v>4822</v>
      </c>
      <c r="D48" s="311" t="s">
        <v>4823</v>
      </c>
      <c r="E48" s="311"/>
      <c r="F48" s="312" t="s">
        <v>34</v>
      </c>
      <c r="G48" s="313" t="s">
        <v>21</v>
      </c>
      <c r="H48" s="311" t="s">
        <v>4824</v>
      </c>
      <c r="I48" s="311" t="s">
        <v>4169</v>
      </c>
      <c r="J48" s="314" t="s">
        <v>4825</v>
      </c>
      <c r="K48" s="311" t="s">
        <v>4826</v>
      </c>
      <c r="L48" s="316">
        <v>42248</v>
      </c>
      <c r="M48" s="317">
        <v>42613</v>
      </c>
      <c r="N48" s="318">
        <v>42439</v>
      </c>
      <c r="O48" s="317">
        <v>42219</v>
      </c>
      <c r="P48" s="319" t="str">
        <f>SUM(R48,S48,T48,U48)</f>
        <v>0</v>
      </c>
      <c r="Q48" s="320" t="str">
        <f>SUM(R48,S48,U48,T48)/Y48</f>
        <v>0</v>
      </c>
      <c r="R48" s="319">
        <v>21000</v>
      </c>
      <c r="S48" s="319">
        <v>21000</v>
      </c>
      <c r="T48" s="319">
        <v>0</v>
      </c>
      <c r="U48" s="319">
        <v>0</v>
      </c>
      <c r="V48" s="319">
        <v>0</v>
      </c>
      <c r="W48" s="319" t="str">
        <f>SUM(R48,S48,T48,U48,V48)</f>
        <v>0</v>
      </c>
      <c r="X48" s="319">
        <v>63600</v>
      </c>
      <c r="Y48" s="319" t="str">
        <f>SUM(W48,X48)</f>
        <v>0</v>
      </c>
      <c r="Z48" s="309" t="s">
        <v>698</v>
      </c>
      <c r="AA48" s="311"/>
    </row>
    <row r="49" spans="1:27" customHeight="1" ht="165">
      <c r="A49" s="309" t="s">
        <v>4591</v>
      </c>
      <c r="B49" s="310" t="s">
        <v>4592</v>
      </c>
      <c r="C49" s="311" t="s">
        <v>4827</v>
      </c>
      <c r="D49" s="311" t="s">
        <v>4828</v>
      </c>
      <c r="E49" s="311"/>
      <c r="F49" s="312" t="s">
        <v>34</v>
      </c>
      <c r="G49" s="313" t="s">
        <v>21</v>
      </c>
      <c r="H49" s="311" t="s">
        <v>4829</v>
      </c>
      <c r="I49" s="334" t="s">
        <v>4830</v>
      </c>
      <c r="J49" s="314" t="s">
        <v>4831</v>
      </c>
      <c r="K49" s="311" t="s">
        <v>4832</v>
      </c>
      <c r="L49" s="316">
        <v>42156</v>
      </c>
      <c r="M49" s="317">
        <v>42491</v>
      </c>
      <c r="N49" s="318">
        <v>42439</v>
      </c>
      <c r="O49" s="317">
        <v>42221</v>
      </c>
      <c r="P49" s="319" t="str">
        <f>SUM(R49,S49,T49,U49)</f>
        <v>0</v>
      </c>
      <c r="Q49" s="320" t="str">
        <f>SUM(R49,S49,U49,T49)/Y49</f>
        <v>0</v>
      </c>
      <c r="R49" s="319">
        <v>12108</v>
      </c>
      <c r="S49" s="319">
        <v>12108</v>
      </c>
      <c r="T49" s="319">
        <v>0</v>
      </c>
      <c r="U49" s="319">
        <v>0</v>
      </c>
      <c r="V49" s="319">
        <v>0</v>
      </c>
      <c r="W49" s="319" t="str">
        <f>SUM(R49,S49,T49,U49,V49)</f>
        <v>0</v>
      </c>
      <c r="X49" s="319">
        <v>36324</v>
      </c>
      <c r="Y49" s="319" t="str">
        <f>SUM(W49,X49)</f>
        <v>0</v>
      </c>
      <c r="Z49" s="309" t="s">
        <v>704</v>
      </c>
      <c r="AA49" s="311"/>
    </row>
    <row r="50" spans="1:27" customHeight="1" ht="201.75">
      <c r="A50" s="309" t="s">
        <v>4591</v>
      </c>
      <c r="B50" s="310" t="s">
        <v>4592</v>
      </c>
      <c r="C50" s="313" t="s">
        <v>4833</v>
      </c>
      <c r="D50" s="313" t="s">
        <v>4834</v>
      </c>
      <c r="E50" s="313"/>
      <c r="F50" s="324" t="s">
        <v>34</v>
      </c>
      <c r="G50" s="313" t="s">
        <v>21</v>
      </c>
      <c r="H50" s="313" t="s">
        <v>4835</v>
      </c>
      <c r="I50" s="313" t="s">
        <v>3548</v>
      </c>
      <c r="J50" s="325" t="s">
        <v>4836</v>
      </c>
      <c r="K50" s="311" t="s">
        <v>4837</v>
      </c>
      <c r="L50" s="327">
        <v>42144</v>
      </c>
      <c r="M50" s="328">
        <v>42510</v>
      </c>
      <c r="N50" s="329">
        <v>42439</v>
      </c>
      <c r="O50" s="328">
        <v>42221</v>
      </c>
      <c r="P50" s="330" t="str">
        <f>SUM(R50,S50,T50,U50)</f>
        <v>0</v>
      </c>
      <c r="Q50" s="331" t="str">
        <f>SUM(R50,S50,U50,T50)/Y50</f>
        <v>0</v>
      </c>
      <c r="R50" s="330">
        <v>25000</v>
      </c>
      <c r="S50" s="330">
        <v>25000</v>
      </c>
      <c r="T50" s="330">
        <v>0</v>
      </c>
      <c r="U50" s="330">
        <v>0</v>
      </c>
      <c r="V50" s="330">
        <v>0</v>
      </c>
      <c r="W50" s="330" t="str">
        <f>SUM(R50,S50,T50,U50,V50)</f>
        <v>0</v>
      </c>
      <c r="X50" s="330">
        <v>122680</v>
      </c>
      <c r="Y50" s="330" t="str">
        <f>SUM(W50,X50)</f>
        <v>0</v>
      </c>
      <c r="Z50" s="309" t="s">
        <v>712</v>
      </c>
      <c r="AA50" s="313"/>
    </row>
    <row r="51" spans="1:27" customHeight="1" ht="213">
      <c r="A51" s="309" t="s">
        <v>4591</v>
      </c>
      <c r="B51" s="310" t="s">
        <v>4592</v>
      </c>
      <c r="C51" s="311" t="s">
        <v>4838</v>
      </c>
      <c r="D51" s="311" t="s">
        <v>4839</v>
      </c>
      <c r="E51" s="311"/>
      <c r="F51" s="312" t="s">
        <v>34</v>
      </c>
      <c r="G51" s="313" t="s">
        <v>22</v>
      </c>
      <c r="H51" s="311" t="s">
        <v>4840</v>
      </c>
      <c r="I51" s="311" t="s">
        <v>3543</v>
      </c>
      <c r="J51" s="314" t="s">
        <v>4841</v>
      </c>
      <c r="K51" s="312" t="s">
        <v>4842</v>
      </c>
      <c r="L51" s="316">
        <v>42278</v>
      </c>
      <c r="M51" s="317">
        <v>42643</v>
      </c>
      <c r="N51" s="318">
        <v>42439</v>
      </c>
      <c r="O51" s="317">
        <v>42221</v>
      </c>
      <c r="P51" s="319" t="str">
        <f>SUM(R51,S51,T51,U51)</f>
        <v>0</v>
      </c>
      <c r="Q51" s="320" t="str">
        <f>SUM(R51,S51,U51,T51)/Y51</f>
        <v>0</v>
      </c>
      <c r="R51" s="319">
        <v>25000</v>
      </c>
      <c r="S51" s="319">
        <v>0</v>
      </c>
      <c r="T51" s="319">
        <v>25000</v>
      </c>
      <c r="U51" s="319">
        <v>0</v>
      </c>
      <c r="V51" s="319">
        <v>0</v>
      </c>
      <c r="W51" s="319" t="str">
        <f>SUM(R51,S51,T51,U51,V51)</f>
        <v>0</v>
      </c>
      <c r="X51" s="319">
        <v>76000</v>
      </c>
      <c r="Y51" s="319" t="str">
        <f>SUM(W51,X51)</f>
        <v>0</v>
      </c>
      <c r="Z51" s="309" t="s">
        <v>4843</v>
      </c>
      <c r="AA51" s="311"/>
    </row>
    <row r="52" spans="1:27" customHeight="1" ht="174.75">
      <c r="A52" s="309" t="s">
        <v>4591</v>
      </c>
      <c r="B52" s="310" t="s">
        <v>4592</v>
      </c>
      <c r="C52" s="311" t="s">
        <v>4844</v>
      </c>
      <c r="D52" s="311" t="s">
        <v>4845</v>
      </c>
      <c r="E52" s="311"/>
      <c r="F52" s="312" t="s">
        <v>34</v>
      </c>
      <c r="G52" s="311" t="s">
        <v>23</v>
      </c>
      <c r="H52" s="311" t="s">
        <v>4846</v>
      </c>
      <c r="I52" s="311" t="s">
        <v>4847</v>
      </c>
      <c r="J52" s="311" t="s">
        <v>43</v>
      </c>
      <c r="K52" s="312" t="s">
        <v>4848</v>
      </c>
      <c r="L52" s="316">
        <v>42143</v>
      </c>
      <c r="M52" s="317">
        <v>42369</v>
      </c>
      <c r="N52" s="318">
        <v>42439</v>
      </c>
      <c r="O52" s="317">
        <v>42221</v>
      </c>
      <c r="P52" s="319" t="str">
        <f>SUM(R52,S52,T52,U52)</f>
        <v>0</v>
      </c>
      <c r="Q52" s="320" t="str">
        <f>SUM(R52,S52,U52,T52)/Y52</f>
        <v>0</v>
      </c>
      <c r="R52" s="319">
        <v>25000</v>
      </c>
      <c r="S52" s="319">
        <v>0</v>
      </c>
      <c r="T52" s="319">
        <v>0</v>
      </c>
      <c r="U52" s="319">
        <v>25000</v>
      </c>
      <c r="V52" s="319">
        <v>0</v>
      </c>
      <c r="W52" s="319" t="str">
        <f>SUM(R52,S52,T52,U52,V52)</f>
        <v>0</v>
      </c>
      <c r="X52" s="319">
        <v>75000</v>
      </c>
      <c r="Y52" s="319" t="str">
        <f>SUM(W52,X52)</f>
        <v>0</v>
      </c>
      <c r="Z52" s="309" t="s">
        <v>720</v>
      </c>
      <c r="AA52" s="311"/>
    </row>
    <row r="53" spans="1:27" customHeight="1" ht="201.75">
      <c r="A53" s="309" t="s">
        <v>4591</v>
      </c>
      <c r="B53" s="310" t="s">
        <v>4592</v>
      </c>
      <c r="C53" s="311" t="s">
        <v>4849</v>
      </c>
      <c r="D53" s="311" t="s">
        <v>4850</v>
      </c>
      <c r="E53" s="311"/>
      <c r="F53" s="312" t="s">
        <v>34</v>
      </c>
      <c r="G53" s="313" t="s">
        <v>21</v>
      </c>
      <c r="H53" s="311" t="s">
        <v>585</v>
      </c>
      <c r="I53" s="311" t="s">
        <v>3548</v>
      </c>
      <c r="J53" s="311" t="s">
        <v>43</v>
      </c>
      <c r="K53" s="311" t="s">
        <v>4851</v>
      </c>
      <c r="L53" s="316">
        <v>42144</v>
      </c>
      <c r="M53" s="317">
        <v>42509</v>
      </c>
      <c r="N53" s="318">
        <v>42439</v>
      </c>
      <c r="O53" s="317">
        <v>42221</v>
      </c>
      <c r="P53" s="319" t="str">
        <f>SUM(R53,S53,T53,U53)</f>
        <v>0</v>
      </c>
      <c r="Q53" s="320" t="str">
        <f>SUM(R53,S53,U53,T53)/Y53</f>
        <v>0</v>
      </c>
      <c r="R53" s="319">
        <v>25000</v>
      </c>
      <c r="S53" s="319">
        <v>25000</v>
      </c>
      <c r="T53" s="319">
        <v>0</v>
      </c>
      <c r="U53" s="319">
        <v>0</v>
      </c>
      <c r="V53" s="319">
        <v>0</v>
      </c>
      <c r="W53" s="319" t="str">
        <f>SUM(R53,S53,T53,U53,V53)</f>
        <v>0</v>
      </c>
      <c r="X53" s="319">
        <v>147500</v>
      </c>
      <c r="Y53" s="319" t="str">
        <f>SUM(W53,X53)</f>
        <v>0</v>
      </c>
      <c r="Z53" s="309" t="s">
        <v>4852</v>
      </c>
      <c r="AA53" s="311"/>
    </row>
    <row r="54" spans="1:27" customHeight="1" ht="136.5">
      <c r="A54" s="309" t="s">
        <v>4591</v>
      </c>
      <c r="B54" s="310" t="s">
        <v>4592</v>
      </c>
      <c r="C54" s="311" t="s">
        <v>4853</v>
      </c>
      <c r="D54" s="311" t="s">
        <v>4854</v>
      </c>
      <c r="E54" s="311"/>
      <c r="F54" s="312" t="s">
        <v>34</v>
      </c>
      <c r="G54" s="313" t="s">
        <v>23</v>
      </c>
      <c r="H54" s="311" t="s">
        <v>4855</v>
      </c>
      <c r="I54" s="311" t="s">
        <v>4856</v>
      </c>
      <c r="J54" s="314" t="s">
        <v>4857</v>
      </c>
      <c r="K54" s="311" t="s">
        <v>4858</v>
      </c>
      <c r="L54" s="316">
        <v>42156</v>
      </c>
      <c r="M54" s="317">
        <v>42521</v>
      </c>
      <c r="N54" s="318">
        <v>42439</v>
      </c>
      <c r="O54" s="317">
        <v>42221</v>
      </c>
      <c r="P54" s="319" t="str">
        <f>SUM(R54,S54,T54,U54)</f>
        <v>0</v>
      </c>
      <c r="Q54" s="320" t="str">
        <f>SUM(R54,S54,U54,T54)/Y54</f>
        <v>0</v>
      </c>
      <c r="R54" s="319">
        <v>14400</v>
      </c>
      <c r="S54" s="319">
        <v>0</v>
      </c>
      <c r="T54" s="319">
        <v>0</v>
      </c>
      <c r="U54" s="319">
        <v>14400</v>
      </c>
      <c r="V54" s="319">
        <v>0</v>
      </c>
      <c r="W54" s="319" t="str">
        <f>SUM(R54,S54,T54,U54,V54)</f>
        <v>0</v>
      </c>
      <c r="X54" s="319">
        <v>43200</v>
      </c>
      <c r="Y54" s="319" t="str">
        <f>SUM(W54,X54)</f>
        <v>0</v>
      </c>
      <c r="Z54" s="309" t="s">
        <v>4859</v>
      </c>
      <c r="AA54" s="311"/>
    </row>
    <row r="55" spans="1:27" customHeight="1" ht="150">
      <c r="A55" s="309" t="s">
        <v>4591</v>
      </c>
      <c r="B55" s="310" t="s">
        <v>4592</v>
      </c>
      <c r="C55" s="311" t="s">
        <v>4860</v>
      </c>
      <c r="D55" s="311" t="s">
        <v>4861</v>
      </c>
      <c r="E55" s="311"/>
      <c r="F55" s="312" t="s">
        <v>34</v>
      </c>
      <c r="G55" s="313" t="s">
        <v>21</v>
      </c>
      <c r="H55" s="311" t="s">
        <v>4862</v>
      </c>
      <c r="I55" s="311" t="s">
        <v>3548</v>
      </c>
      <c r="J55" s="314" t="s">
        <v>4863</v>
      </c>
      <c r="K55" s="312" t="s">
        <v>4864</v>
      </c>
      <c r="L55" s="316">
        <v>42186</v>
      </c>
      <c r="M55" s="317">
        <v>42551</v>
      </c>
      <c r="N55" s="318">
        <v>42439</v>
      </c>
      <c r="O55" s="317">
        <v>42221</v>
      </c>
      <c r="P55" s="319" t="str">
        <f>SUM(R55,S55,T55,U55)</f>
        <v>0</v>
      </c>
      <c r="Q55" s="320" t="str">
        <f>SUM(R55,S55,U55,T55)/Y55</f>
        <v>0</v>
      </c>
      <c r="R55" s="319">
        <v>25000</v>
      </c>
      <c r="S55" s="319">
        <v>25000</v>
      </c>
      <c r="T55" s="319">
        <v>0</v>
      </c>
      <c r="U55" s="319">
        <v>0</v>
      </c>
      <c r="V55" s="319">
        <v>0</v>
      </c>
      <c r="W55" s="319" t="str">
        <f>SUM(R55,S55,T55,U55,V55)</f>
        <v>0</v>
      </c>
      <c r="X55" s="319">
        <v>141000</v>
      </c>
      <c r="Y55" s="319" t="str">
        <f>SUM(W55,X55)</f>
        <v>0</v>
      </c>
      <c r="Z55" s="309" t="s">
        <v>4865</v>
      </c>
      <c r="AA55" s="311"/>
    </row>
    <row r="56" spans="1:27" customHeight="1" ht="141">
      <c r="A56" s="309" t="s">
        <v>4591</v>
      </c>
      <c r="B56" s="310" t="s">
        <v>4592</v>
      </c>
      <c r="C56" s="311" t="s">
        <v>4866</v>
      </c>
      <c r="D56" s="311" t="s">
        <v>3637</v>
      </c>
      <c r="E56" s="311"/>
      <c r="F56" s="312" t="s">
        <v>34</v>
      </c>
      <c r="G56" s="313" t="s">
        <v>21</v>
      </c>
      <c r="H56" s="311" t="s">
        <v>308</v>
      </c>
      <c r="I56" s="311" t="s">
        <v>3548</v>
      </c>
      <c r="J56" s="314" t="s">
        <v>4867</v>
      </c>
      <c r="K56" s="311" t="s">
        <v>4868</v>
      </c>
      <c r="L56" s="316">
        <v>42144</v>
      </c>
      <c r="M56" s="317">
        <v>42509</v>
      </c>
      <c r="N56" s="318">
        <v>42439</v>
      </c>
      <c r="O56" s="317">
        <v>42221</v>
      </c>
      <c r="P56" s="319" t="str">
        <f>SUM(R56,S56,T56,U56)</f>
        <v>0</v>
      </c>
      <c r="Q56" s="320" t="str">
        <f>SUM(R56,S56,U56,T56)/Y56</f>
        <v>0</v>
      </c>
      <c r="R56" s="319">
        <v>25000</v>
      </c>
      <c r="S56" s="319">
        <v>25000</v>
      </c>
      <c r="T56" s="319">
        <v>0</v>
      </c>
      <c r="U56" s="319">
        <v>0</v>
      </c>
      <c r="V56" s="319">
        <v>0</v>
      </c>
      <c r="W56" s="319" t="str">
        <f>SUM(R56,S56,T56,U56,V56)</f>
        <v>0</v>
      </c>
      <c r="X56" s="319">
        <v>92000</v>
      </c>
      <c r="Y56" s="319" t="str">
        <f>SUM(W56,X56)</f>
        <v>0</v>
      </c>
      <c r="Z56" s="309" t="s">
        <v>4869</v>
      </c>
      <c r="AA56" s="311"/>
    </row>
    <row r="57" spans="1:27" customHeight="1" ht="195">
      <c r="A57" s="309" t="s">
        <v>4591</v>
      </c>
      <c r="B57" s="310" t="s">
        <v>4592</v>
      </c>
      <c r="C57" s="311" t="s">
        <v>4870</v>
      </c>
      <c r="D57" s="311" t="s">
        <v>4871</v>
      </c>
      <c r="E57" s="311"/>
      <c r="F57" s="312" t="s">
        <v>34</v>
      </c>
      <c r="G57" s="313" t="s">
        <v>21</v>
      </c>
      <c r="H57" s="311" t="s">
        <v>4872</v>
      </c>
      <c r="I57" s="311" t="s">
        <v>4873</v>
      </c>
      <c r="J57" s="311" t="s">
        <v>43</v>
      </c>
      <c r="K57" s="312" t="s">
        <v>4874</v>
      </c>
      <c r="L57" s="316">
        <v>42186</v>
      </c>
      <c r="M57" s="317">
        <v>42221</v>
      </c>
      <c r="N57" s="318">
        <v>42439</v>
      </c>
      <c r="O57" s="317">
        <v>42522</v>
      </c>
      <c r="P57" s="319" t="str">
        <f>SUM(R57,S57,T57,U57)</f>
        <v>0</v>
      </c>
      <c r="Q57" s="320" t="str">
        <f>SUM(R57,S57,U57,T57)/Y57</f>
        <v>0</v>
      </c>
      <c r="R57" s="319">
        <v>24400</v>
      </c>
      <c r="S57" s="319">
        <v>24400</v>
      </c>
      <c r="T57" s="319">
        <v>0</v>
      </c>
      <c r="U57" s="319">
        <v>0</v>
      </c>
      <c r="V57" s="319">
        <v>0</v>
      </c>
      <c r="W57" s="319" t="str">
        <f>SUM(R57,S57,T57,U57,V57)</f>
        <v>0</v>
      </c>
      <c r="X57" s="319">
        <v>82700</v>
      </c>
      <c r="Y57" s="319" t="str">
        <f>SUM(W57,X57)</f>
        <v>0</v>
      </c>
      <c r="Z57" s="309" t="s">
        <v>4875</v>
      </c>
      <c r="AA57" s="311"/>
    </row>
    <row r="58" spans="1:27" customHeight="1" ht="181.5">
      <c r="A58" s="309" t="s">
        <v>4591</v>
      </c>
      <c r="B58" s="310" t="s">
        <v>4592</v>
      </c>
      <c r="C58" s="311" t="s">
        <v>4876</v>
      </c>
      <c r="D58" s="311" t="s">
        <v>4877</v>
      </c>
      <c r="E58" s="311"/>
      <c r="F58" s="312" t="s">
        <v>34</v>
      </c>
      <c r="G58" s="313" t="s">
        <v>21</v>
      </c>
      <c r="H58" s="311" t="s">
        <v>4878</v>
      </c>
      <c r="I58" s="311" t="s">
        <v>4879</v>
      </c>
      <c r="J58" s="314" t="s">
        <v>4880</v>
      </c>
      <c r="K58" s="312" t="s">
        <v>4881</v>
      </c>
      <c r="L58" s="316">
        <v>42186</v>
      </c>
      <c r="M58" s="317">
        <v>42520</v>
      </c>
      <c r="N58" s="318">
        <v>42439</v>
      </c>
      <c r="O58" s="317">
        <v>42221</v>
      </c>
      <c r="P58" s="319" t="str">
        <f>SUM(R58,S58,T58,U58)</f>
        <v>0</v>
      </c>
      <c r="Q58" s="320" t="str">
        <f>SUM(R58,S58,U58,T58)/Y58</f>
        <v>0</v>
      </c>
      <c r="R58" s="319">
        <v>25000</v>
      </c>
      <c r="S58" s="319">
        <v>25000</v>
      </c>
      <c r="T58" s="319">
        <v>0</v>
      </c>
      <c r="U58" s="319">
        <v>0</v>
      </c>
      <c r="V58" s="319">
        <v>0</v>
      </c>
      <c r="W58" s="319" t="str">
        <f>SUM(R58,S58,T58,U58,V58)</f>
        <v>0</v>
      </c>
      <c r="X58" s="319">
        <v>75000</v>
      </c>
      <c r="Y58" s="319" t="str">
        <f>SUM(W58,X58)</f>
        <v>0</v>
      </c>
      <c r="Z58" s="309" t="s">
        <v>4882</v>
      </c>
      <c r="AA58" s="311"/>
    </row>
    <row r="59" spans="1:27" customHeight="1" ht="366.75">
      <c r="A59" s="309" t="s">
        <v>4591</v>
      </c>
      <c r="B59" s="310" t="s">
        <v>4592</v>
      </c>
      <c r="C59" s="311" t="s">
        <v>4883</v>
      </c>
      <c r="D59" s="311" t="s">
        <v>4884</v>
      </c>
      <c r="E59" s="311"/>
      <c r="F59" s="312" t="s">
        <v>34</v>
      </c>
      <c r="G59" s="313" t="s">
        <v>21</v>
      </c>
      <c r="H59" s="311" t="s">
        <v>4885</v>
      </c>
      <c r="I59" s="311" t="s">
        <v>4873</v>
      </c>
      <c r="J59" s="314" t="s">
        <v>4886</v>
      </c>
      <c r="K59" s="312" t="s">
        <v>4887</v>
      </c>
      <c r="L59" s="316">
        <v>42186</v>
      </c>
      <c r="M59" s="317">
        <v>42490</v>
      </c>
      <c r="N59" s="318">
        <v>42439</v>
      </c>
      <c r="O59" s="317">
        <v>42219</v>
      </c>
      <c r="P59" s="319" t="str">
        <f>SUM(R59,S59,T59,U59)</f>
        <v>0</v>
      </c>
      <c r="Q59" s="320" t="str">
        <f>SUM(R59,S59,U59,T59)/Y59</f>
        <v>0</v>
      </c>
      <c r="R59" s="319">
        <v>18150</v>
      </c>
      <c r="S59" s="319">
        <v>18150</v>
      </c>
      <c r="T59" s="319">
        <v>0</v>
      </c>
      <c r="U59" s="319">
        <v>0</v>
      </c>
      <c r="V59" s="319">
        <v>0</v>
      </c>
      <c r="W59" s="319" t="str">
        <f>SUM(R59,S59,T59,U59,V59)</f>
        <v>0</v>
      </c>
      <c r="X59" s="319">
        <v>54450</v>
      </c>
      <c r="Y59" s="319" t="str">
        <f>SUM(W59,X59)</f>
        <v>0</v>
      </c>
      <c r="Z59" s="309" t="s">
        <v>4888</v>
      </c>
      <c r="AA59" s="311"/>
    </row>
    <row r="60" spans="1:27" customHeight="1" ht="60.75">
      <c r="A60" s="309" t="s">
        <v>4591</v>
      </c>
      <c r="B60" s="310" t="s">
        <v>4592</v>
      </c>
      <c r="C60" s="311" t="s">
        <v>4889</v>
      </c>
      <c r="D60" s="311" t="s">
        <v>4890</v>
      </c>
      <c r="E60" s="311"/>
      <c r="F60" s="312" t="s">
        <v>34</v>
      </c>
      <c r="G60" s="313" t="s">
        <v>21</v>
      </c>
      <c r="H60" s="311" t="s">
        <v>4891</v>
      </c>
      <c r="I60" s="311" t="s">
        <v>4269</v>
      </c>
      <c r="J60" s="314" t="s">
        <v>4892</v>
      </c>
      <c r="K60" s="311" t="s">
        <v>4893</v>
      </c>
      <c r="L60" s="316">
        <v>42156</v>
      </c>
      <c r="M60" s="317">
        <v>42522</v>
      </c>
      <c r="N60" s="318">
        <v>42439</v>
      </c>
      <c r="O60" s="317">
        <v>42226</v>
      </c>
      <c r="P60" s="319" t="str">
        <f>SUM(R60,S60,T60,U60)</f>
        <v>0</v>
      </c>
      <c r="Q60" s="320" t="str">
        <f>SUM(R60,S60,U60,T60)/Y60</f>
        <v>0</v>
      </c>
      <c r="R60" s="319">
        <v>25000</v>
      </c>
      <c r="S60" s="319">
        <v>25000</v>
      </c>
      <c r="T60" s="319">
        <v>0</v>
      </c>
      <c r="U60" s="319">
        <v>0</v>
      </c>
      <c r="V60" s="319">
        <v>0</v>
      </c>
      <c r="W60" s="319" t="str">
        <f>SUM(R60,S60,T60,U60,V60)</f>
        <v>0</v>
      </c>
      <c r="X60" s="319">
        <v>81000</v>
      </c>
      <c r="Y60" s="319" t="str">
        <f>SUM(W60,X60)</f>
        <v>0</v>
      </c>
      <c r="Z60" s="309" t="s">
        <v>4894</v>
      </c>
      <c r="AA60" s="311"/>
    </row>
    <row r="61" spans="1:27" customHeight="1" ht="188.25">
      <c r="A61" s="309" t="s">
        <v>4591</v>
      </c>
      <c r="B61" s="310" t="s">
        <v>4592</v>
      </c>
      <c r="C61" s="311" t="s">
        <v>4895</v>
      </c>
      <c r="D61" s="311" t="s">
        <v>4896</v>
      </c>
      <c r="E61" s="311"/>
      <c r="F61" s="312" t="s">
        <v>34</v>
      </c>
      <c r="G61" s="313" t="s">
        <v>23</v>
      </c>
      <c r="H61" s="311" t="s">
        <v>2577</v>
      </c>
      <c r="I61" s="311" t="s">
        <v>4897</v>
      </c>
      <c r="J61" s="335" t="s">
        <v>4898</v>
      </c>
      <c r="K61" s="311" t="s">
        <v>4899</v>
      </c>
      <c r="L61" s="316">
        <v>42186</v>
      </c>
      <c r="M61" s="317">
        <v>42551</v>
      </c>
      <c r="N61" s="318">
        <v>42439</v>
      </c>
      <c r="O61" s="317">
        <v>42226</v>
      </c>
      <c r="P61" s="319" t="str">
        <f>SUM(R61,S61,T61,U61)</f>
        <v>0</v>
      </c>
      <c r="Q61" s="320" t="str">
        <f>SUM(R61,S61,U61,T61)/Y61</f>
        <v>0</v>
      </c>
      <c r="R61" s="319">
        <v>24166.5</v>
      </c>
      <c r="S61" s="319">
        <v>0</v>
      </c>
      <c r="T61" s="319">
        <v>0</v>
      </c>
      <c r="U61" s="319">
        <v>24166.5</v>
      </c>
      <c r="V61" s="319">
        <v>0</v>
      </c>
      <c r="W61" s="319" t="str">
        <f>SUM(R61,S61,T61,U61,V61)</f>
        <v>0</v>
      </c>
      <c r="X61" s="319">
        <v>90667</v>
      </c>
      <c r="Y61" s="319" t="str">
        <f>SUM(W61,X61)</f>
        <v>0</v>
      </c>
      <c r="Z61" s="309" t="s">
        <v>4900</v>
      </c>
      <c r="AA61" s="311"/>
    </row>
    <row r="62" spans="1:27" customHeight="1" ht="150">
      <c r="A62" s="309" t="s">
        <v>4591</v>
      </c>
      <c r="B62" s="310" t="s">
        <v>4592</v>
      </c>
      <c r="C62" s="311" t="s">
        <v>4901</v>
      </c>
      <c r="D62" s="311" t="s">
        <v>4902</v>
      </c>
      <c r="E62" s="311"/>
      <c r="F62" s="312" t="s">
        <v>34</v>
      </c>
      <c r="G62" s="313" t="s">
        <v>21</v>
      </c>
      <c r="H62" s="311" t="s">
        <v>3631</v>
      </c>
      <c r="I62" s="311" t="s">
        <v>3632</v>
      </c>
      <c r="J62" s="314" t="s">
        <v>4903</v>
      </c>
      <c r="K62" s="312" t="s">
        <v>4904</v>
      </c>
      <c r="L62" s="316">
        <v>42144</v>
      </c>
      <c r="M62" s="317">
        <v>42509</v>
      </c>
      <c r="N62" s="318">
        <v>42439</v>
      </c>
      <c r="O62" s="317">
        <v>42221</v>
      </c>
      <c r="P62" s="319" t="str">
        <f>SUM(R62,S62,T62,U62)</f>
        <v>0</v>
      </c>
      <c r="Q62" s="320" t="str">
        <f>SUM(R62,S62,U62,T62)/Y62</f>
        <v>0</v>
      </c>
      <c r="R62" s="319">
        <v>25000</v>
      </c>
      <c r="S62" s="319">
        <v>25000</v>
      </c>
      <c r="T62" s="319">
        <v>0</v>
      </c>
      <c r="U62" s="319">
        <v>0</v>
      </c>
      <c r="V62" s="319">
        <v>0</v>
      </c>
      <c r="W62" s="319" t="str">
        <f>SUM(R62,S62,T62,U62,V62)</f>
        <v>0</v>
      </c>
      <c r="X62" s="319">
        <v>75000</v>
      </c>
      <c r="Y62" s="319" t="str">
        <f>SUM(W62,X62)</f>
        <v>0</v>
      </c>
      <c r="Z62" s="309" t="s">
        <v>3262</v>
      </c>
      <c r="AA62" s="311"/>
    </row>
    <row r="63" spans="1:27" customHeight="1" ht="235.5">
      <c r="A63" s="309" t="s">
        <v>4591</v>
      </c>
      <c r="B63" s="310" t="s">
        <v>4592</v>
      </c>
      <c r="C63" s="311" t="s">
        <v>4905</v>
      </c>
      <c r="D63" s="311" t="s">
        <v>4906</v>
      </c>
      <c r="E63" s="311"/>
      <c r="F63" s="312" t="s">
        <v>34</v>
      </c>
      <c r="G63" s="313" t="s">
        <v>22</v>
      </c>
      <c r="H63" s="311" t="s">
        <v>4907</v>
      </c>
      <c r="I63" s="311" t="s">
        <v>4908</v>
      </c>
      <c r="J63" s="311" t="s">
        <v>43</v>
      </c>
      <c r="K63" s="311" t="s">
        <v>4909</v>
      </c>
      <c r="L63" s="316">
        <v>42278</v>
      </c>
      <c r="M63" s="317">
        <v>42643</v>
      </c>
      <c r="N63" s="318">
        <v>42439</v>
      </c>
      <c r="O63" s="317">
        <v>42221</v>
      </c>
      <c r="P63" s="319" t="str">
        <f>SUM(R63,S63,T63,U63)</f>
        <v>0</v>
      </c>
      <c r="Q63" s="320" t="str">
        <f>SUM(R63,S63,U63,T63)/Y63</f>
        <v>0</v>
      </c>
      <c r="R63" s="319">
        <v>19528</v>
      </c>
      <c r="S63" s="319">
        <v>0</v>
      </c>
      <c r="T63" s="319">
        <v>19528</v>
      </c>
      <c r="U63" s="319">
        <v>0</v>
      </c>
      <c r="V63" s="319">
        <v>0</v>
      </c>
      <c r="W63" s="319" t="str">
        <f>SUM(R63,S63,T63,U63,V63)</f>
        <v>0</v>
      </c>
      <c r="X63" s="319">
        <v>58584</v>
      </c>
      <c r="Y63" s="319" t="str">
        <f>SUM(W63,X63)</f>
        <v>0</v>
      </c>
      <c r="Z63" s="309" t="s">
        <v>736</v>
      </c>
      <c r="AA63" s="311"/>
    </row>
    <row r="64" spans="1:27" customHeight="1" ht="259.5">
      <c r="A64" s="309" t="s">
        <v>4591</v>
      </c>
      <c r="B64" s="310" t="s">
        <v>4592</v>
      </c>
      <c r="C64" s="311" t="s">
        <v>4910</v>
      </c>
      <c r="D64" s="311" t="s">
        <v>4911</v>
      </c>
      <c r="E64" s="311" t="s">
        <v>4912</v>
      </c>
      <c r="F64" s="312" t="s">
        <v>34</v>
      </c>
      <c r="G64" s="313" t="s">
        <v>22</v>
      </c>
      <c r="H64" s="311" t="s">
        <v>4913</v>
      </c>
      <c r="I64" s="311" t="s">
        <v>4914</v>
      </c>
      <c r="J64" s="314" t="s">
        <v>4915</v>
      </c>
      <c r="K64" s="312" t="s">
        <v>4916</v>
      </c>
      <c r="L64" s="316">
        <v>42156</v>
      </c>
      <c r="M64" s="317">
        <v>42521</v>
      </c>
      <c r="N64" s="318">
        <v>42439</v>
      </c>
      <c r="O64" s="317">
        <v>42230</v>
      </c>
      <c r="P64" s="319" t="str">
        <f>SUM(R64,S64,T64,U64)</f>
        <v>0</v>
      </c>
      <c r="Q64" s="320" t="str">
        <f>SUM(R64,S64,U64,T64)/Y64</f>
        <v>0</v>
      </c>
      <c r="R64" s="319">
        <v>25000</v>
      </c>
      <c r="S64" s="319">
        <v>0</v>
      </c>
      <c r="T64" s="319">
        <v>25000</v>
      </c>
      <c r="U64" s="319">
        <v>0</v>
      </c>
      <c r="V64" s="319">
        <v>0</v>
      </c>
      <c r="W64" s="319" t="str">
        <f>SUM(R64,S64,T64,U64,V64)</f>
        <v>0</v>
      </c>
      <c r="X64" s="319">
        <v>80000</v>
      </c>
      <c r="Y64" s="319" t="str">
        <f>SUM(W64,X64)</f>
        <v>0</v>
      </c>
      <c r="Z64" s="309" t="s">
        <v>744</v>
      </c>
      <c r="AA64" s="311"/>
    </row>
    <row r="65" spans="1:27" customHeight="1" ht="285">
      <c r="A65" s="309" t="s">
        <v>4591</v>
      </c>
      <c r="B65" s="310" t="s">
        <v>4592</v>
      </c>
      <c r="C65" s="311" t="s">
        <v>4917</v>
      </c>
      <c r="D65" s="311" t="s">
        <v>1597</v>
      </c>
      <c r="E65" s="311"/>
      <c r="F65" s="312" t="s">
        <v>34</v>
      </c>
      <c r="G65" s="313" t="s">
        <v>21</v>
      </c>
      <c r="H65" s="311" t="s">
        <v>1598</v>
      </c>
      <c r="I65" s="311" t="s">
        <v>3710</v>
      </c>
      <c r="J65" s="314" t="s">
        <v>4918</v>
      </c>
      <c r="K65" s="312" t="s">
        <v>4919</v>
      </c>
      <c r="L65" s="316">
        <v>42186</v>
      </c>
      <c r="M65" s="317">
        <v>42551</v>
      </c>
      <c r="N65" s="318">
        <v>42439</v>
      </c>
      <c r="O65" s="317">
        <v>42219</v>
      </c>
      <c r="P65" s="319" t="str">
        <f>SUM(R65,S65,T65,U65)</f>
        <v>0</v>
      </c>
      <c r="Q65" s="320" t="str">
        <f>SUM(R65,S65,U65,T65)/Y65</f>
        <v>0</v>
      </c>
      <c r="R65" s="319">
        <v>23720</v>
      </c>
      <c r="S65" s="319">
        <v>23720</v>
      </c>
      <c r="T65" s="319">
        <v>0</v>
      </c>
      <c r="U65" s="319">
        <v>0</v>
      </c>
      <c r="V65" s="319">
        <v>0</v>
      </c>
      <c r="W65" s="319" t="str">
        <f>SUM(R65,S65,T65,U65,V65)</f>
        <v>0</v>
      </c>
      <c r="X65" s="319">
        <v>71160</v>
      </c>
      <c r="Y65" s="319" t="str">
        <f>SUM(W65,X65)</f>
        <v>0</v>
      </c>
      <c r="Z65" s="309" t="s">
        <v>4920</v>
      </c>
      <c r="AA65" s="311"/>
    </row>
    <row r="66" spans="1:27" customHeight="1" ht="167.25">
      <c r="A66" s="309" t="s">
        <v>4591</v>
      </c>
      <c r="B66" s="310" t="s">
        <v>4592</v>
      </c>
      <c r="C66" s="311" t="s">
        <v>4921</v>
      </c>
      <c r="D66" s="311" t="s">
        <v>4922</v>
      </c>
      <c r="E66" s="311"/>
      <c r="F66" s="312" t="s">
        <v>34</v>
      </c>
      <c r="G66" s="311" t="s">
        <v>21</v>
      </c>
      <c r="H66" s="311" t="s">
        <v>4923</v>
      </c>
      <c r="I66" s="311" t="s">
        <v>3710</v>
      </c>
      <c r="J66" s="314" t="s">
        <v>4924</v>
      </c>
      <c r="K66" s="311" t="s">
        <v>4925</v>
      </c>
      <c r="L66" s="336">
        <v>42278</v>
      </c>
      <c r="M66" s="332">
        <v>42643</v>
      </c>
      <c r="N66" s="318">
        <v>42439</v>
      </c>
      <c r="O66" s="332">
        <v>42276</v>
      </c>
      <c r="P66" s="319" t="str">
        <f>SUM(R66,S66,T66,U66)</f>
        <v>0</v>
      </c>
      <c r="Q66" s="320" t="str">
        <f>SUM(R66,S66,U66,T66)/Y66</f>
        <v>0</v>
      </c>
      <c r="R66" s="337">
        <v>0</v>
      </c>
      <c r="S66" s="337">
        <v>50000</v>
      </c>
      <c r="T66" s="337">
        <v>0</v>
      </c>
      <c r="U66" s="337">
        <v>0</v>
      </c>
      <c r="V66" s="337">
        <v>0</v>
      </c>
      <c r="W66" s="319" t="str">
        <f>SUM(R66,S66,T66,U66,V66)</f>
        <v>0</v>
      </c>
      <c r="X66" s="337">
        <v>75000</v>
      </c>
      <c r="Y66" s="319" t="str">
        <f>SUM(W66,X66)</f>
        <v>0</v>
      </c>
      <c r="Z66" s="309" t="s">
        <v>4926</v>
      </c>
      <c r="AA66" s="311"/>
    </row>
    <row r="67" spans="1:27" customHeight="1" ht="70.5">
      <c r="A67" s="338" t="s">
        <v>4591</v>
      </c>
      <c r="B67" s="339" t="s">
        <v>4592</v>
      </c>
      <c r="C67" s="340" t="s">
        <v>4927</v>
      </c>
      <c r="D67" s="340" t="s">
        <v>1127</v>
      </c>
      <c r="E67" s="341"/>
      <c r="F67" s="341" t="s">
        <v>34</v>
      </c>
      <c r="G67" s="313" t="s">
        <v>21</v>
      </c>
      <c r="H67" s="315" t="s">
        <v>4928</v>
      </c>
      <c r="I67" s="334" t="s">
        <v>475</v>
      </c>
      <c r="J67" s="342" t="s">
        <v>1129</v>
      </c>
      <c r="K67" s="343" t="s">
        <v>4929</v>
      </c>
      <c r="L67" s="344">
        <v>42522</v>
      </c>
      <c r="M67" s="345">
        <v>42886</v>
      </c>
      <c r="N67" s="346">
        <v>42579</v>
      </c>
      <c r="O67" s="346">
        <v>42558</v>
      </c>
      <c r="P67" s="347" t="str">
        <f>SUM(R67:V67)</f>
        <v>0</v>
      </c>
      <c r="Q67" s="320" t="str">
        <f>SUM(R67,S67,U67,T67)/Y67</f>
        <v>0</v>
      </c>
      <c r="R67" s="319">
        <v>25000</v>
      </c>
      <c r="S67" s="319">
        <v>25000</v>
      </c>
      <c r="T67" s="319">
        <v>0</v>
      </c>
      <c r="U67" s="319">
        <v>0</v>
      </c>
      <c r="V67" s="319">
        <v>0</v>
      </c>
      <c r="W67" s="319" t="str">
        <f>SUM(R67,S67,T67,U67,V67)</f>
        <v>0</v>
      </c>
      <c r="X67" s="319">
        <v>80215</v>
      </c>
      <c r="Y67" s="319" t="str">
        <f>SUM(W67,X67)</f>
        <v>0</v>
      </c>
      <c r="Z67" s="339" t="s">
        <v>1160</v>
      </c>
      <c r="AA67" s="348"/>
    </row>
    <row r="68" spans="1:27" customHeight="1" ht="144.75">
      <c r="A68" s="338" t="s">
        <v>4591</v>
      </c>
      <c r="B68" s="339" t="s">
        <v>4592</v>
      </c>
      <c r="C68" s="340" t="s">
        <v>4930</v>
      </c>
      <c r="D68" s="340" t="s">
        <v>3478</v>
      </c>
      <c r="E68" s="341"/>
      <c r="F68" s="341" t="s">
        <v>34</v>
      </c>
      <c r="G68" s="313" t="s">
        <v>23</v>
      </c>
      <c r="H68" s="315" t="s">
        <v>4923</v>
      </c>
      <c r="I68" s="311" t="s">
        <v>3522</v>
      </c>
      <c r="J68" s="342" t="s">
        <v>3480</v>
      </c>
      <c r="K68" s="343" t="s">
        <v>4931</v>
      </c>
      <c r="L68" s="349">
        <v>42500</v>
      </c>
      <c r="M68" s="346">
        <v>42735</v>
      </c>
      <c r="N68" s="346">
        <v>42579</v>
      </c>
      <c r="O68" s="346">
        <v>42558</v>
      </c>
      <c r="P68" s="347" t="str">
        <f>SUM(R68:V68)</f>
        <v>0</v>
      </c>
      <c r="Q68" s="320" t="str">
        <f>SUM(R68,S68,U68,T68)/Y68</f>
        <v>0</v>
      </c>
      <c r="R68" s="319">
        <v>25000</v>
      </c>
      <c r="S68" s="319">
        <v>0</v>
      </c>
      <c r="T68" s="319">
        <v>0</v>
      </c>
      <c r="U68" s="319">
        <v>25000</v>
      </c>
      <c r="V68" s="319">
        <v>0</v>
      </c>
      <c r="W68" s="319" t="str">
        <f>SUM(R68,S68,T68,U68,V68)</f>
        <v>0</v>
      </c>
      <c r="X68" s="319">
        <v>80046</v>
      </c>
      <c r="Y68" s="319" t="str">
        <f>SUM(W68,X68)</f>
        <v>0</v>
      </c>
      <c r="Z68" s="339" t="s">
        <v>4932</v>
      </c>
      <c r="AA68" s="348"/>
    </row>
    <row r="69" spans="1:27" customHeight="1" ht="158.25">
      <c r="A69" s="338" t="s">
        <v>4591</v>
      </c>
      <c r="B69" s="339" t="s">
        <v>4592</v>
      </c>
      <c r="C69" s="340" t="s">
        <v>4933</v>
      </c>
      <c r="D69" s="340" t="s">
        <v>4934</v>
      </c>
      <c r="E69" s="341"/>
      <c r="F69" s="341" t="s">
        <v>34</v>
      </c>
      <c r="G69" s="313" t="s">
        <v>21</v>
      </c>
      <c r="H69" s="315" t="s">
        <v>2638</v>
      </c>
      <c r="I69" s="311" t="s">
        <v>3710</v>
      </c>
      <c r="J69" s="342" t="s">
        <v>4935</v>
      </c>
      <c r="K69" s="343" t="s">
        <v>4936</v>
      </c>
      <c r="L69" s="316">
        <v>42522</v>
      </c>
      <c r="M69" s="317">
        <v>42855</v>
      </c>
      <c r="N69" s="317">
        <v>42579</v>
      </c>
      <c r="O69" s="317">
        <v>42542</v>
      </c>
      <c r="P69" s="347" t="str">
        <f>SUM(R69:V69)</f>
        <v>0</v>
      </c>
      <c r="Q69" s="320" t="str">
        <f>SUM(R69,S69,U69,T69)/Y69</f>
        <v>0</v>
      </c>
      <c r="R69" s="319">
        <v>25000</v>
      </c>
      <c r="S69" s="319">
        <v>25000</v>
      </c>
      <c r="T69" s="319">
        <v>0</v>
      </c>
      <c r="U69" s="319">
        <v>0</v>
      </c>
      <c r="V69" s="319">
        <v>0</v>
      </c>
      <c r="W69" s="319" t="str">
        <f>SUM(R69,S69,T69,U69,V69)</f>
        <v>0</v>
      </c>
      <c r="X69" s="319">
        <v>75280</v>
      </c>
      <c r="Y69" s="319" t="str">
        <f>SUM(W69,X69)</f>
        <v>0</v>
      </c>
      <c r="Z69" s="339" t="s">
        <v>4937</v>
      </c>
      <c r="AA69" s="348"/>
    </row>
    <row r="70" spans="1:27" customHeight="1" ht="60">
      <c r="A70" s="338" t="s">
        <v>4591</v>
      </c>
      <c r="B70" s="339" t="s">
        <v>4592</v>
      </c>
      <c r="C70" s="340" t="s">
        <v>4938</v>
      </c>
      <c r="D70" s="340" t="s">
        <v>4939</v>
      </c>
      <c r="E70" s="341"/>
      <c r="F70" s="341" t="s">
        <v>34</v>
      </c>
      <c r="G70" s="313" t="s">
        <v>23</v>
      </c>
      <c r="H70" s="315" t="s">
        <v>4940</v>
      </c>
      <c r="I70" s="311" t="s">
        <v>3522</v>
      </c>
      <c r="J70" s="342" t="s">
        <v>2639</v>
      </c>
      <c r="K70" s="343" t="s">
        <v>4941</v>
      </c>
      <c r="L70" s="316">
        <v>42500</v>
      </c>
      <c r="M70" s="317">
        <v>42613</v>
      </c>
      <c r="N70" s="317">
        <v>42579</v>
      </c>
      <c r="O70" s="346">
        <v>42558</v>
      </c>
      <c r="P70" s="347" t="str">
        <f>SUM(R70:V70)</f>
        <v>0</v>
      </c>
      <c r="Q70" s="320" t="str">
        <f>SUM(R70,S70,U70,T70)/Y70</f>
        <v>0</v>
      </c>
      <c r="R70" s="319">
        <v>16500</v>
      </c>
      <c r="S70" s="319">
        <v>0</v>
      </c>
      <c r="T70" s="319">
        <v>0</v>
      </c>
      <c r="U70" s="319">
        <v>16500</v>
      </c>
      <c r="V70" s="319">
        <v>0</v>
      </c>
      <c r="W70" s="319" t="str">
        <f>SUM(R70,S70,T70,U70,V70)</f>
        <v>0</v>
      </c>
      <c r="X70" s="319">
        <v>49500</v>
      </c>
      <c r="Y70" s="319" t="str">
        <f>SUM(W70,X70)</f>
        <v>0</v>
      </c>
      <c r="Z70" s="339" t="s">
        <v>1180</v>
      </c>
      <c r="AA70" s="348"/>
    </row>
    <row r="71" spans="1:27" customHeight="1" ht="227.25">
      <c r="A71" s="338" t="s">
        <v>4591</v>
      </c>
      <c r="B71" s="339" t="s">
        <v>4592</v>
      </c>
      <c r="C71" s="340" t="s">
        <v>4942</v>
      </c>
      <c r="D71" s="340" t="s">
        <v>4943</v>
      </c>
      <c r="E71" s="341"/>
      <c r="F71" s="341" t="s">
        <v>34</v>
      </c>
      <c r="G71" s="313" t="s">
        <v>21</v>
      </c>
      <c r="H71" s="315" t="s">
        <v>4944</v>
      </c>
      <c r="I71" s="311" t="s">
        <v>4945</v>
      </c>
      <c r="J71" s="342" t="s">
        <v>4946</v>
      </c>
      <c r="K71" s="311" t="s">
        <v>4947</v>
      </c>
      <c r="L71" s="316">
        <v>42614</v>
      </c>
      <c r="M71" s="317">
        <v>42978</v>
      </c>
      <c r="N71" s="317">
        <v>42579</v>
      </c>
      <c r="O71" s="317">
        <v>42571</v>
      </c>
      <c r="P71" s="347" t="str">
        <f>SUM(R71:V71)</f>
        <v>0</v>
      </c>
      <c r="Q71" s="320" t="str">
        <f>SUM(R71,S71,U71,T71)/Y71</f>
        <v>0</v>
      </c>
      <c r="R71" s="319">
        <v>24200</v>
      </c>
      <c r="S71" s="319">
        <v>24200</v>
      </c>
      <c r="T71" s="319">
        <v>0</v>
      </c>
      <c r="U71" s="319">
        <v>0</v>
      </c>
      <c r="V71" s="319">
        <v>0</v>
      </c>
      <c r="W71" s="319" t="str">
        <f>SUM(R71,S71,T71,U71,V71)</f>
        <v>0</v>
      </c>
      <c r="X71" s="319">
        <v>72600</v>
      </c>
      <c r="Y71" s="319" t="str">
        <f>SUM(W71,X71)</f>
        <v>0</v>
      </c>
      <c r="Z71" s="339" t="s">
        <v>4948</v>
      </c>
      <c r="AA71" s="348"/>
    </row>
    <row r="72" spans="1:27" customHeight="1" ht="390">
      <c r="A72" s="338" t="s">
        <v>4591</v>
      </c>
      <c r="B72" s="339" t="s">
        <v>4592</v>
      </c>
      <c r="C72" s="340" t="s">
        <v>4949</v>
      </c>
      <c r="D72" s="340" t="s">
        <v>4950</v>
      </c>
      <c r="E72" s="341"/>
      <c r="F72" s="341" t="s">
        <v>34</v>
      </c>
      <c r="G72" s="313" t="s">
        <v>21</v>
      </c>
      <c r="H72" s="315" t="s">
        <v>4951</v>
      </c>
      <c r="I72" s="311" t="s">
        <v>3548</v>
      </c>
      <c r="J72" s="342" t="s">
        <v>4952</v>
      </c>
      <c r="K72" s="311" t="s">
        <v>4953</v>
      </c>
      <c r="L72" s="316">
        <v>42522</v>
      </c>
      <c r="M72" s="317">
        <v>42705</v>
      </c>
      <c r="N72" s="317">
        <v>42579</v>
      </c>
      <c r="O72" s="317">
        <v>42569</v>
      </c>
      <c r="P72" s="347" t="str">
        <f>SUM(R72:V72)</f>
        <v>0</v>
      </c>
      <c r="Q72" s="320" t="str">
        <f>SUM(R72,S72,U72,T72)/Y72</f>
        <v>0</v>
      </c>
      <c r="R72" s="319">
        <v>25000</v>
      </c>
      <c r="S72" s="319">
        <v>25000</v>
      </c>
      <c r="T72" s="319">
        <v>0</v>
      </c>
      <c r="U72" s="319">
        <v>0</v>
      </c>
      <c r="V72" s="319">
        <v>0</v>
      </c>
      <c r="W72" s="319" t="str">
        <f>SUM(R72,S72,T72,U72,V72)</f>
        <v>0</v>
      </c>
      <c r="X72" s="319">
        <v>79600</v>
      </c>
      <c r="Y72" s="319" t="str">
        <f>SUM(W72,X72)</f>
        <v>0</v>
      </c>
      <c r="Z72" s="339" t="s">
        <v>4954</v>
      </c>
      <c r="AA72" s="348"/>
    </row>
    <row r="73" spans="1:27" customHeight="1" ht="228.75">
      <c r="A73" s="338" t="s">
        <v>4591</v>
      </c>
      <c r="B73" s="339" t="s">
        <v>4592</v>
      </c>
      <c r="C73" s="340" t="s">
        <v>4955</v>
      </c>
      <c r="D73" s="340" t="s">
        <v>4956</v>
      </c>
      <c r="E73" s="341"/>
      <c r="F73" s="341" t="s">
        <v>34</v>
      </c>
      <c r="G73" s="313" t="s">
        <v>22</v>
      </c>
      <c r="H73" s="315" t="s">
        <v>4957</v>
      </c>
      <c r="I73" s="311" t="s">
        <v>4065</v>
      </c>
      <c r="J73" s="342" t="s">
        <v>4958</v>
      </c>
      <c r="K73" s="311" t="s">
        <v>4959</v>
      </c>
      <c r="L73" s="316">
        <v>42505</v>
      </c>
      <c r="M73" s="317">
        <v>42869</v>
      </c>
      <c r="N73" s="317">
        <v>42579</v>
      </c>
      <c r="O73" s="317">
        <v>42571</v>
      </c>
      <c r="P73" s="347" t="str">
        <f>SUM(R73:V73)</f>
        <v>0</v>
      </c>
      <c r="Q73" s="320" t="str">
        <f>SUM(R73,S73,U73,T73)/Y73</f>
        <v>0</v>
      </c>
      <c r="R73" s="319">
        <v>12972</v>
      </c>
      <c r="S73" s="319">
        <v>0</v>
      </c>
      <c r="T73" s="319">
        <v>12972</v>
      </c>
      <c r="U73" s="319">
        <v>0</v>
      </c>
      <c r="V73" s="319">
        <v>0</v>
      </c>
      <c r="W73" s="319" t="str">
        <f>SUM(R73,S73,T73,U73,V73)</f>
        <v>0</v>
      </c>
      <c r="X73" s="319">
        <v>38916</v>
      </c>
      <c r="Y73" s="319" t="str">
        <f>SUM(W73,X73)</f>
        <v>0</v>
      </c>
      <c r="Z73" s="339" t="s">
        <v>1195</v>
      </c>
      <c r="AA73" s="348"/>
    </row>
    <row r="74" spans="1:27" customHeight="1" ht="120.75">
      <c r="A74" s="338" t="s">
        <v>4591</v>
      </c>
      <c r="B74" s="339" t="s">
        <v>4592</v>
      </c>
      <c r="C74" s="340" t="s">
        <v>4960</v>
      </c>
      <c r="D74" s="340" t="s">
        <v>4961</v>
      </c>
      <c r="E74" s="341"/>
      <c r="F74" s="341" t="s">
        <v>34</v>
      </c>
      <c r="G74" s="313" t="s">
        <v>23</v>
      </c>
      <c r="H74" s="315" t="s">
        <v>4962</v>
      </c>
      <c r="I74" s="311" t="s">
        <v>4963</v>
      </c>
      <c r="J74" s="342" t="s">
        <v>4964</v>
      </c>
      <c r="K74" s="312" t="s">
        <v>4965</v>
      </c>
      <c r="L74" s="316">
        <v>42552</v>
      </c>
      <c r="M74" s="317">
        <v>42735</v>
      </c>
      <c r="N74" s="317">
        <v>42579</v>
      </c>
      <c r="O74" s="317">
        <v>42566</v>
      </c>
      <c r="P74" s="347" t="str">
        <f>SUM(R74:V74)</f>
        <v>0</v>
      </c>
      <c r="Q74" s="320" t="str">
        <f>SUM(R74,S74,U74,T74)/Y74</f>
        <v>0</v>
      </c>
      <c r="R74" s="319">
        <v>17896</v>
      </c>
      <c r="S74" s="319">
        <v>0</v>
      </c>
      <c r="T74" s="319">
        <v>0</v>
      </c>
      <c r="U74" s="319">
        <v>17896</v>
      </c>
      <c r="V74" s="319">
        <v>0</v>
      </c>
      <c r="W74" s="319" t="str">
        <f>SUM(R74,S74,T74,U74,V74)</f>
        <v>0</v>
      </c>
      <c r="X74" s="319">
        <v>53688</v>
      </c>
      <c r="Y74" s="319" t="str">
        <f>SUM(W74,X74)</f>
        <v>0</v>
      </c>
      <c r="Z74" s="339" t="s">
        <v>4966</v>
      </c>
      <c r="AA74" s="348"/>
    </row>
    <row r="75" spans="1:27" customHeight="1" ht="75">
      <c r="A75" s="338" t="s">
        <v>4591</v>
      </c>
      <c r="B75" s="339" t="s">
        <v>4592</v>
      </c>
      <c r="C75" s="340" t="s">
        <v>4967</v>
      </c>
      <c r="D75" s="340" t="s">
        <v>4968</v>
      </c>
      <c r="E75" s="341"/>
      <c r="F75" s="341" t="s">
        <v>34</v>
      </c>
      <c r="G75" s="313" t="s">
        <v>23</v>
      </c>
      <c r="H75" s="315" t="s">
        <v>2657</v>
      </c>
      <c r="I75" s="311" t="s">
        <v>4969</v>
      </c>
      <c r="J75" s="313" t="s">
        <v>43</v>
      </c>
      <c r="K75" s="343" t="s">
        <v>4970</v>
      </c>
      <c r="L75" s="316">
        <v>42505</v>
      </c>
      <c r="M75" s="317">
        <v>42705</v>
      </c>
      <c r="N75" s="317">
        <v>42579</v>
      </c>
      <c r="O75" s="317">
        <v>42542</v>
      </c>
      <c r="P75" s="347" t="str">
        <f>SUM(R75:V75)</f>
        <v>0</v>
      </c>
      <c r="Q75" s="320" t="str">
        <f>SUM(R75,S75,U75,T75)/Y75</f>
        <v>0</v>
      </c>
      <c r="R75" s="319">
        <v>25000</v>
      </c>
      <c r="S75" s="319">
        <v>0</v>
      </c>
      <c r="T75" s="319">
        <v>0</v>
      </c>
      <c r="U75" s="319">
        <v>25000</v>
      </c>
      <c r="V75" s="319">
        <v>0</v>
      </c>
      <c r="W75" s="319" t="str">
        <f>SUM(R75,S75,T75,U75,V75)</f>
        <v>0</v>
      </c>
      <c r="X75" s="319">
        <v>77530</v>
      </c>
      <c r="Y75" s="319" t="str">
        <f>SUM(W75,X75)</f>
        <v>0</v>
      </c>
      <c r="Z75" s="339" t="s">
        <v>4971</v>
      </c>
      <c r="AA75" s="348"/>
    </row>
    <row r="76" spans="1:27" customHeight="1" ht="58.5">
      <c r="A76" s="338" t="s">
        <v>4591</v>
      </c>
      <c r="B76" s="339" t="s">
        <v>4592</v>
      </c>
      <c r="C76" s="340" t="s">
        <v>4972</v>
      </c>
      <c r="D76" s="340" t="s">
        <v>4973</v>
      </c>
      <c r="E76" s="341"/>
      <c r="F76" s="341" t="s">
        <v>34</v>
      </c>
      <c r="G76" s="313" t="s">
        <v>22</v>
      </c>
      <c r="H76" s="315" t="s">
        <v>4974</v>
      </c>
      <c r="I76" s="311" t="s">
        <v>4975</v>
      </c>
      <c r="J76" s="342" t="s">
        <v>2659</v>
      </c>
      <c r="K76" s="312" t="s">
        <v>4976</v>
      </c>
      <c r="L76" s="316">
        <v>42505</v>
      </c>
      <c r="M76" s="317">
        <v>42658</v>
      </c>
      <c r="N76" s="317">
        <v>42579</v>
      </c>
      <c r="O76" s="317">
        <v>42558</v>
      </c>
      <c r="P76" s="347" t="str">
        <f>SUM(R76:V76)</f>
        <v>0</v>
      </c>
      <c r="Q76" s="320" t="str">
        <f>SUM(R76,S76,U76,T76)/Y76</f>
        <v>0</v>
      </c>
      <c r="R76" s="319">
        <v>22470</v>
      </c>
      <c r="S76" s="319">
        <v>0</v>
      </c>
      <c r="T76" s="319">
        <v>22470</v>
      </c>
      <c r="U76" s="319">
        <v>0</v>
      </c>
      <c r="V76" s="319">
        <v>0</v>
      </c>
      <c r="W76" s="319" t="str">
        <f>SUM(R76,S76,T76,U76,V76)</f>
        <v>0</v>
      </c>
      <c r="X76" s="319">
        <v>67410</v>
      </c>
      <c r="Y76" s="319" t="str">
        <f>SUM(W76,X76)</f>
        <v>0</v>
      </c>
      <c r="Z76" s="339" t="s">
        <v>4977</v>
      </c>
      <c r="AA76" s="348"/>
    </row>
    <row r="77" spans="1:27" customHeight="1" ht="158.25">
      <c r="A77" s="338" t="s">
        <v>4591</v>
      </c>
      <c r="B77" s="339" t="s">
        <v>4592</v>
      </c>
      <c r="C77" s="350" t="s">
        <v>4978</v>
      </c>
      <c r="D77" s="350" t="s">
        <v>4979</v>
      </c>
      <c r="E77" s="341"/>
      <c r="F77" s="341" t="s">
        <v>34</v>
      </c>
      <c r="G77" s="313" t="s">
        <v>21</v>
      </c>
      <c r="H77" s="315" t="s">
        <v>4980</v>
      </c>
      <c r="I77" s="311" t="s">
        <v>4185</v>
      </c>
      <c r="J77" s="342" t="s">
        <v>4981</v>
      </c>
      <c r="K77" s="311" t="s">
        <v>4982</v>
      </c>
      <c r="L77" s="316">
        <v>42522</v>
      </c>
      <c r="M77" s="317">
        <v>42886</v>
      </c>
      <c r="N77" s="317">
        <v>42579</v>
      </c>
      <c r="O77" s="317">
        <v>42550</v>
      </c>
      <c r="P77" s="347" t="str">
        <f>SUM(R77:V77)</f>
        <v>0</v>
      </c>
      <c r="Q77" s="320" t="str">
        <f>SUM(R77,S77,U77,T77)/Y77</f>
        <v>0</v>
      </c>
      <c r="R77" s="319">
        <v>25000</v>
      </c>
      <c r="S77" s="319">
        <v>25000</v>
      </c>
      <c r="T77" s="319">
        <v>0</v>
      </c>
      <c r="U77" s="319">
        <v>0</v>
      </c>
      <c r="V77" s="319">
        <v>0</v>
      </c>
      <c r="W77" s="319" t="str">
        <f>SUM(R77,S77,T77,U77,V77)</f>
        <v>0</v>
      </c>
      <c r="X77" s="319">
        <v>81100</v>
      </c>
      <c r="Y77" s="319" t="str">
        <f>SUM(W77,X77)</f>
        <v>0</v>
      </c>
      <c r="Z77" s="339" t="s">
        <v>4983</v>
      </c>
      <c r="AA77" s="348"/>
    </row>
    <row r="78" spans="1:27" customHeight="1" ht="225">
      <c r="A78" s="338" t="s">
        <v>4591</v>
      </c>
      <c r="B78" s="339" t="s">
        <v>4592</v>
      </c>
      <c r="C78" s="340" t="s">
        <v>4984</v>
      </c>
      <c r="D78" s="340" t="s">
        <v>4985</v>
      </c>
      <c r="E78" s="341"/>
      <c r="F78" s="341" t="s">
        <v>34</v>
      </c>
      <c r="G78" s="313" t="s">
        <v>21</v>
      </c>
      <c r="H78" s="315" t="s">
        <v>4986</v>
      </c>
      <c r="I78" s="311" t="s">
        <v>3783</v>
      </c>
      <c r="J78" s="342" t="s">
        <v>4987</v>
      </c>
      <c r="K78" s="311" t="s">
        <v>4988</v>
      </c>
      <c r="L78" s="316">
        <v>42522</v>
      </c>
      <c r="M78" s="317">
        <v>42794</v>
      </c>
      <c r="N78" s="317">
        <v>42579</v>
      </c>
      <c r="O78" s="317">
        <v>42542</v>
      </c>
      <c r="P78" s="347" t="str">
        <f>SUM(R78:V78)</f>
        <v>0</v>
      </c>
      <c r="Q78" s="320" t="str">
        <f>SUM(R78,S78,U78,T78)/Y78</f>
        <v>0</v>
      </c>
      <c r="R78" s="319">
        <v>25000</v>
      </c>
      <c r="S78" s="319">
        <v>25000</v>
      </c>
      <c r="T78" s="319">
        <v>0</v>
      </c>
      <c r="U78" s="319">
        <v>0</v>
      </c>
      <c r="V78" s="319">
        <v>0</v>
      </c>
      <c r="W78" s="319" t="str">
        <f>SUM(R78,S78,T78,U78,V78)</f>
        <v>0</v>
      </c>
      <c r="X78" s="319">
        <v>78000</v>
      </c>
      <c r="Y78" s="319" t="str">
        <f>SUM(W78,X78)</f>
        <v>0</v>
      </c>
      <c r="Z78" s="339" t="s">
        <v>1235</v>
      </c>
      <c r="AA78" s="348"/>
    </row>
    <row r="79" spans="1:27" customHeight="1" ht="153.75">
      <c r="A79" s="338" t="s">
        <v>4591</v>
      </c>
      <c r="B79" s="339" t="s">
        <v>4592</v>
      </c>
      <c r="C79" s="340" t="s">
        <v>4989</v>
      </c>
      <c r="D79" s="340" t="s">
        <v>4990</v>
      </c>
      <c r="E79" s="341"/>
      <c r="F79" s="341" t="s">
        <v>34</v>
      </c>
      <c r="G79" s="313" t="s">
        <v>21</v>
      </c>
      <c r="H79" s="315" t="s">
        <v>4991</v>
      </c>
      <c r="I79" s="311" t="s">
        <v>3710</v>
      </c>
      <c r="J79" s="342" t="s">
        <v>4992</v>
      </c>
      <c r="K79" s="311" t="s">
        <v>4993</v>
      </c>
      <c r="L79" s="316">
        <v>42552</v>
      </c>
      <c r="M79" s="317">
        <v>42856</v>
      </c>
      <c r="N79" s="317">
        <v>42579</v>
      </c>
      <c r="O79" s="317">
        <v>42566</v>
      </c>
      <c r="P79" s="347" t="str">
        <f>SUM(R79:V79)</f>
        <v>0</v>
      </c>
      <c r="Q79" s="320" t="str">
        <f>SUM(R79,S79,U79,T79)/Y79</f>
        <v>0</v>
      </c>
      <c r="R79" s="319">
        <v>25000</v>
      </c>
      <c r="S79" s="319">
        <v>25000</v>
      </c>
      <c r="T79" s="319">
        <v>0</v>
      </c>
      <c r="U79" s="319">
        <v>0</v>
      </c>
      <c r="V79" s="319">
        <v>0</v>
      </c>
      <c r="W79" s="319" t="str">
        <f>SUM(R79,S79,T79,U79,V79)</f>
        <v>0</v>
      </c>
      <c r="X79" s="319">
        <v>99360</v>
      </c>
      <c r="Y79" s="319" t="str">
        <f>SUM(W79,X79)</f>
        <v>0</v>
      </c>
      <c r="Z79" s="339" t="s">
        <v>4994</v>
      </c>
      <c r="AA79" s="348"/>
    </row>
    <row r="80" spans="1:27" customHeight="1" ht="287.25">
      <c r="A80" s="338" t="s">
        <v>4591</v>
      </c>
      <c r="B80" s="339" t="s">
        <v>4592</v>
      </c>
      <c r="C80" s="340" t="s">
        <v>4995</v>
      </c>
      <c r="D80" s="340" t="s">
        <v>4996</v>
      </c>
      <c r="E80" s="341"/>
      <c r="F80" s="341" t="s">
        <v>34</v>
      </c>
      <c r="G80" s="313" t="s">
        <v>21</v>
      </c>
      <c r="H80" s="315" t="s">
        <v>4997</v>
      </c>
      <c r="I80" s="311" t="s">
        <v>4998</v>
      </c>
      <c r="J80" s="342" t="s">
        <v>4999</v>
      </c>
      <c r="K80" s="311" t="s">
        <v>5000</v>
      </c>
      <c r="L80" s="316">
        <v>42522</v>
      </c>
      <c r="M80" s="317">
        <v>42886</v>
      </c>
      <c r="N80" s="317">
        <v>42579</v>
      </c>
      <c r="O80" s="317">
        <v>42563</v>
      </c>
      <c r="P80" s="347" t="str">
        <f>SUM(R80:V80)</f>
        <v>0</v>
      </c>
      <c r="Q80" s="320" t="str">
        <f>SUM(R80,S80,U80,T80)/Y80</f>
        <v>0</v>
      </c>
      <c r="R80" s="319">
        <v>25000</v>
      </c>
      <c r="S80" s="319">
        <v>25000</v>
      </c>
      <c r="T80" s="319">
        <v>0</v>
      </c>
      <c r="U80" s="319">
        <v>0</v>
      </c>
      <c r="V80" s="319">
        <v>0</v>
      </c>
      <c r="W80" s="319" t="str">
        <f>SUM(R80,S80,T80,U80,V80)</f>
        <v>0</v>
      </c>
      <c r="X80" s="319">
        <v>130500</v>
      </c>
      <c r="Y80" s="319" t="str">
        <f>SUM(W80,X80)</f>
        <v>0</v>
      </c>
      <c r="Z80" s="339" t="s">
        <v>5001</v>
      </c>
      <c r="AA80" s="348"/>
    </row>
    <row r="81" spans="1:27" customHeight="1" ht="225">
      <c r="A81" s="338" t="s">
        <v>4591</v>
      </c>
      <c r="B81" s="339" t="s">
        <v>4592</v>
      </c>
      <c r="C81" s="340" t="s">
        <v>5002</v>
      </c>
      <c r="D81" s="340" t="s">
        <v>3952</v>
      </c>
      <c r="E81" s="341"/>
      <c r="F81" s="341" t="s">
        <v>34</v>
      </c>
      <c r="G81" s="313" t="s">
        <v>22</v>
      </c>
      <c r="H81" s="315" t="s">
        <v>3547</v>
      </c>
      <c r="I81" s="311" t="s">
        <v>3646</v>
      </c>
      <c r="J81" s="342" t="s">
        <v>5003</v>
      </c>
      <c r="K81" s="311" t="s">
        <v>5004</v>
      </c>
      <c r="L81" s="316">
        <v>42659</v>
      </c>
      <c r="M81" s="317">
        <v>43023</v>
      </c>
      <c r="N81" s="317">
        <v>42579</v>
      </c>
      <c r="O81" s="317">
        <v>42542</v>
      </c>
      <c r="P81" s="347" t="str">
        <f>SUM(R81:V81)</f>
        <v>0</v>
      </c>
      <c r="Q81" s="320" t="str">
        <f>SUM(R81,S81,U81,T81)/Y81</f>
        <v>0</v>
      </c>
      <c r="R81" s="319">
        <v>25000</v>
      </c>
      <c r="S81" s="319">
        <v>0</v>
      </c>
      <c r="T81" s="319">
        <v>25000</v>
      </c>
      <c r="U81" s="319">
        <v>0</v>
      </c>
      <c r="V81" s="319">
        <v>0</v>
      </c>
      <c r="W81" s="319" t="str">
        <f>SUM(R81,S81,T81,U81,V81)</f>
        <v>0</v>
      </c>
      <c r="X81" s="319">
        <v>75500</v>
      </c>
      <c r="Y81" s="319" t="str">
        <f>SUM(W81,X81)</f>
        <v>0</v>
      </c>
      <c r="Z81" s="339" t="s">
        <v>1250</v>
      </c>
      <c r="AA81" s="348"/>
    </row>
    <row r="82" spans="1:27" customHeight="1" ht="168">
      <c r="A82" s="338" t="s">
        <v>4591</v>
      </c>
      <c r="B82" s="339" t="s">
        <v>4592</v>
      </c>
      <c r="C82" s="340" t="s">
        <v>5005</v>
      </c>
      <c r="D82" s="340" t="s">
        <v>5006</v>
      </c>
      <c r="E82" s="341"/>
      <c r="F82" s="341" t="s">
        <v>34</v>
      </c>
      <c r="G82" s="313" t="s">
        <v>21</v>
      </c>
      <c r="H82" s="315" t="s">
        <v>5007</v>
      </c>
      <c r="I82" s="311" t="s">
        <v>4873</v>
      </c>
      <c r="J82" s="342" t="s">
        <v>43</v>
      </c>
      <c r="K82" s="311" t="s">
        <v>5008</v>
      </c>
      <c r="L82" s="316">
        <v>42522</v>
      </c>
      <c r="M82" s="317">
        <v>42886</v>
      </c>
      <c r="N82" s="317">
        <v>42579</v>
      </c>
      <c r="O82" s="317">
        <v>42537</v>
      </c>
      <c r="P82" s="347" t="str">
        <f>SUM(R82:V82)</f>
        <v>0</v>
      </c>
      <c r="Q82" s="320" t="str">
        <f>SUM(R82,S82,U82,T82)/Y82</f>
        <v>0</v>
      </c>
      <c r="R82" s="319">
        <v>25000</v>
      </c>
      <c r="S82" s="319">
        <v>25000</v>
      </c>
      <c r="T82" s="348">
        <v>0</v>
      </c>
      <c r="U82" s="348">
        <v>0</v>
      </c>
      <c r="V82" s="348">
        <v>0</v>
      </c>
      <c r="W82" s="319" t="str">
        <f>SUM(R82,S82,T82,U82,V82)</f>
        <v>0</v>
      </c>
      <c r="X82" s="319">
        <v>90581</v>
      </c>
      <c r="Y82" s="319" t="str">
        <f>SUM(W82,X82)</f>
        <v>0</v>
      </c>
      <c r="Z82" s="339" t="s">
        <v>5009</v>
      </c>
      <c r="AA82" s="348"/>
    </row>
    <row r="83" spans="1:27" customHeight="1" ht="87">
      <c r="A83" s="338" t="s">
        <v>4591</v>
      </c>
      <c r="B83" s="339" t="s">
        <v>4592</v>
      </c>
      <c r="C83" s="340" t="s">
        <v>5010</v>
      </c>
      <c r="D83" s="340" t="s">
        <v>5011</v>
      </c>
      <c r="E83" s="341"/>
      <c r="F83" s="341" t="s">
        <v>34</v>
      </c>
      <c r="G83" s="313" t="s">
        <v>21</v>
      </c>
      <c r="H83" s="315" t="s">
        <v>5012</v>
      </c>
      <c r="I83" s="311" t="s">
        <v>4728</v>
      </c>
      <c r="J83" s="342" t="s">
        <v>5013</v>
      </c>
      <c r="K83" s="311" t="s">
        <v>5014</v>
      </c>
      <c r="L83" s="316">
        <v>42511</v>
      </c>
      <c r="M83" s="317">
        <v>42875</v>
      </c>
      <c r="N83" s="317">
        <v>42579</v>
      </c>
      <c r="O83" s="317">
        <v>42563</v>
      </c>
      <c r="P83" s="347" t="str">
        <f>SUM(R83:V83)</f>
        <v>0</v>
      </c>
      <c r="Q83" s="320" t="str">
        <f>SUM(R83,S83,U83,T83)/Y83</f>
        <v>0</v>
      </c>
      <c r="R83" s="319">
        <v>25000</v>
      </c>
      <c r="S83" s="319">
        <v>25000</v>
      </c>
      <c r="T83" s="319">
        <v>0</v>
      </c>
      <c r="U83" s="319">
        <v>0</v>
      </c>
      <c r="V83" s="319">
        <v>0</v>
      </c>
      <c r="W83" s="319" t="str">
        <f>SUM(R83,S83,T83,U83,V83)</f>
        <v>0</v>
      </c>
      <c r="X83" s="319">
        <v>75000</v>
      </c>
      <c r="Y83" s="319" t="str">
        <f>SUM(W83,X83)</f>
        <v>0</v>
      </c>
      <c r="Z83" s="339" t="s">
        <v>5015</v>
      </c>
      <c r="AA83" s="348"/>
    </row>
    <row r="84" spans="1:27" customHeight="1" ht="75">
      <c r="A84" s="338" t="s">
        <v>4591</v>
      </c>
      <c r="B84" s="339" t="s">
        <v>4592</v>
      </c>
      <c r="C84" s="340" t="s">
        <v>5016</v>
      </c>
      <c r="D84" s="340" t="s">
        <v>5017</v>
      </c>
      <c r="E84" s="341" t="s">
        <v>5018</v>
      </c>
      <c r="F84" s="341" t="s">
        <v>34</v>
      </c>
      <c r="G84" s="313" t="s">
        <v>21</v>
      </c>
      <c r="H84" s="315" t="s">
        <v>5019</v>
      </c>
      <c r="I84" s="311" t="s">
        <v>3548</v>
      </c>
      <c r="J84" s="342" t="s">
        <v>5020</v>
      </c>
      <c r="K84" s="343" t="s">
        <v>5021</v>
      </c>
      <c r="L84" s="316">
        <v>42522</v>
      </c>
      <c r="M84" s="317">
        <v>42825</v>
      </c>
      <c r="N84" s="317">
        <v>42579</v>
      </c>
      <c r="O84" s="317">
        <v>42542</v>
      </c>
      <c r="P84" s="347" t="str">
        <f>SUM(R84:V84)</f>
        <v>0</v>
      </c>
      <c r="Q84" s="320" t="str">
        <f>SUM(R84,S84,U84,T84)/Y84</f>
        <v>0</v>
      </c>
      <c r="R84" s="319">
        <v>21735</v>
      </c>
      <c r="S84" s="319">
        <v>21735</v>
      </c>
      <c r="T84" s="319">
        <v>0</v>
      </c>
      <c r="U84" s="319">
        <v>0</v>
      </c>
      <c r="V84" s="319">
        <v>0</v>
      </c>
      <c r="W84" s="319" t="str">
        <f>SUM(R84,S84,T84,U84,V84)</f>
        <v>0</v>
      </c>
      <c r="X84" s="319">
        <v>65205</v>
      </c>
      <c r="Y84" s="319" t="str">
        <f>SUM(W84,X84)</f>
        <v>0</v>
      </c>
      <c r="Z84" s="339" t="s">
        <v>5022</v>
      </c>
      <c r="AA84" s="348"/>
    </row>
    <row r="85" spans="1:27" customHeight="1" ht="60">
      <c r="A85" s="338" t="s">
        <v>4591</v>
      </c>
      <c r="B85" s="339" t="s">
        <v>4592</v>
      </c>
      <c r="C85" s="340" t="s">
        <v>5023</v>
      </c>
      <c r="D85" s="340" t="s">
        <v>5024</v>
      </c>
      <c r="E85" s="341"/>
      <c r="F85" s="341" t="s">
        <v>34</v>
      </c>
      <c r="G85" s="313" t="s">
        <v>21</v>
      </c>
      <c r="H85" s="315" t="s">
        <v>5025</v>
      </c>
      <c r="I85" s="311" t="s">
        <v>3548</v>
      </c>
      <c r="J85" s="342" t="s">
        <v>5026</v>
      </c>
      <c r="K85" s="343" t="s">
        <v>5027</v>
      </c>
      <c r="L85" s="316">
        <v>42614</v>
      </c>
      <c r="M85" s="317">
        <v>42978</v>
      </c>
      <c r="N85" s="317">
        <v>42579</v>
      </c>
      <c r="O85" s="317">
        <v>42550</v>
      </c>
      <c r="P85" s="347" t="str">
        <f>SUM(R85:V85)</f>
        <v>0</v>
      </c>
      <c r="Q85" s="320" t="str">
        <f>SUM(R85,S85,U85,T85)/Y85</f>
        <v>0</v>
      </c>
      <c r="R85" s="319">
        <v>25000</v>
      </c>
      <c r="S85" s="319">
        <v>25000</v>
      </c>
      <c r="T85" s="319">
        <v>0</v>
      </c>
      <c r="U85" s="319">
        <v>0</v>
      </c>
      <c r="V85" s="319">
        <v>0</v>
      </c>
      <c r="W85" s="319" t="str">
        <f>SUM(R85,S85,T85,U85,V85)</f>
        <v>0</v>
      </c>
      <c r="X85" s="319">
        <v>75000</v>
      </c>
      <c r="Y85" s="319" t="str">
        <f>SUM(W85,X85)</f>
        <v>0</v>
      </c>
      <c r="Z85" s="339" t="s">
        <v>5028</v>
      </c>
      <c r="AA85" s="348"/>
    </row>
    <row r="86" spans="1:27" customHeight="1" ht="285">
      <c r="A86" s="338" t="s">
        <v>4591</v>
      </c>
      <c r="B86" s="339" t="s">
        <v>4592</v>
      </c>
      <c r="C86" s="340" t="s">
        <v>5029</v>
      </c>
      <c r="D86" s="340" t="s">
        <v>5030</v>
      </c>
      <c r="E86" s="341"/>
      <c r="F86" s="341" t="s">
        <v>34</v>
      </c>
      <c r="G86" s="313" t="s">
        <v>23</v>
      </c>
      <c r="H86" s="315" t="s">
        <v>5031</v>
      </c>
      <c r="I86" s="311" t="s">
        <v>3538</v>
      </c>
      <c r="J86" s="342" t="s">
        <v>5032</v>
      </c>
      <c r="K86" s="311" t="s">
        <v>5033</v>
      </c>
      <c r="L86" s="316">
        <v>42552</v>
      </c>
      <c r="M86" s="317">
        <v>42916</v>
      </c>
      <c r="N86" s="317">
        <v>42579</v>
      </c>
      <c r="O86" s="317">
        <v>42542</v>
      </c>
      <c r="P86" s="347" t="str">
        <f>SUM(R86:V86)</f>
        <v>0</v>
      </c>
      <c r="Q86" s="320" t="str">
        <f>SUM(R86,S86,U86,T86)/Y86</f>
        <v>0</v>
      </c>
      <c r="R86" s="319">
        <v>25000</v>
      </c>
      <c r="S86" s="319">
        <v>0</v>
      </c>
      <c r="T86" s="319">
        <v>0</v>
      </c>
      <c r="U86" s="319">
        <v>25000</v>
      </c>
      <c r="V86" s="319">
        <v>0</v>
      </c>
      <c r="W86" s="319" t="str">
        <f>SUM(R86,S86,T86,U86,V86)</f>
        <v>0</v>
      </c>
      <c r="X86" s="319">
        <v>75000</v>
      </c>
      <c r="Y86" s="319" t="str">
        <f>SUM(W86,X86)</f>
        <v>0</v>
      </c>
      <c r="Z86" s="339" t="s">
        <v>5034</v>
      </c>
      <c r="AA86" s="348"/>
    </row>
    <row r="87" spans="1:27" customHeight="1" ht="45">
      <c r="A87" s="338" t="s">
        <v>4591</v>
      </c>
      <c r="B87" s="339" t="s">
        <v>4592</v>
      </c>
      <c r="C87" s="340" t="s">
        <v>5035</v>
      </c>
      <c r="D87" s="340" t="s">
        <v>5036</v>
      </c>
      <c r="E87" s="341"/>
      <c r="F87" s="341" t="s">
        <v>34</v>
      </c>
      <c r="G87" s="313" t="s">
        <v>23</v>
      </c>
      <c r="H87" s="315" t="s">
        <v>5031</v>
      </c>
      <c r="I87" s="311" t="s">
        <v>5037</v>
      </c>
      <c r="J87" s="342" t="s">
        <v>5038</v>
      </c>
      <c r="K87" s="343" t="s">
        <v>5039</v>
      </c>
      <c r="L87" s="316">
        <v>42583</v>
      </c>
      <c r="M87" s="317">
        <v>42947</v>
      </c>
      <c r="N87" s="317">
        <v>42579</v>
      </c>
      <c r="O87" s="317">
        <v>42563</v>
      </c>
      <c r="P87" s="347" t="str">
        <f>SUM(R87:V87)</f>
        <v>0</v>
      </c>
      <c r="Q87" s="320" t="str">
        <f>SUM(R87,S87,U87,T87)/Y87</f>
        <v>0</v>
      </c>
      <c r="R87" s="319">
        <v>25000</v>
      </c>
      <c r="S87" s="319">
        <v>0</v>
      </c>
      <c r="T87" s="319">
        <v>0</v>
      </c>
      <c r="U87" s="319">
        <v>25000</v>
      </c>
      <c r="V87" s="319">
        <v>0</v>
      </c>
      <c r="W87" s="319" t="str">
        <f>SUM(R87,S87,T87,U87,V87)</f>
        <v>0</v>
      </c>
      <c r="X87" s="319">
        <v>78000</v>
      </c>
      <c r="Y87" s="319" t="str">
        <f>SUM(W87,X87)</f>
        <v>0</v>
      </c>
      <c r="Z87" s="339" t="s">
        <v>5040</v>
      </c>
      <c r="AA87" s="348"/>
    </row>
    <row r="88" spans="1:27" customHeight="1" ht="90.75">
      <c r="A88" s="338" t="s">
        <v>4591</v>
      </c>
      <c r="B88" s="339" t="s">
        <v>4592</v>
      </c>
      <c r="C88" s="340" t="s">
        <v>5041</v>
      </c>
      <c r="D88" s="340" t="s">
        <v>5042</v>
      </c>
      <c r="E88" s="341"/>
      <c r="F88" s="341" t="s">
        <v>34</v>
      </c>
      <c r="G88" s="313" t="s">
        <v>23</v>
      </c>
      <c r="H88" s="315" t="s">
        <v>5043</v>
      </c>
      <c r="I88" s="311" t="s">
        <v>5037</v>
      </c>
      <c r="J88" s="342" t="s">
        <v>5044</v>
      </c>
      <c r="K88" s="312" t="s">
        <v>5045</v>
      </c>
      <c r="L88" s="316">
        <v>42501</v>
      </c>
      <c r="M88" s="317">
        <v>42794</v>
      </c>
      <c r="N88" s="317">
        <v>42579</v>
      </c>
      <c r="O88" s="317">
        <v>42570</v>
      </c>
      <c r="P88" s="347" t="str">
        <f>SUM(R88:V88)</f>
        <v>0</v>
      </c>
      <c r="Q88" s="320" t="str">
        <f>SUM(R88,S88,U88,T88)/Y88</f>
        <v>0</v>
      </c>
      <c r="R88" s="319">
        <v>25000</v>
      </c>
      <c r="S88" s="319">
        <v>0</v>
      </c>
      <c r="T88" s="319">
        <v>0</v>
      </c>
      <c r="U88" s="319">
        <v>25000</v>
      </c>
      <c r="V88" s="319">
        <v>0</v>
      </c>
      <c r="W88" s="319" t="str">
        <f>SUM(R88,S88,T88,U88,V88)</f>
        <v>0</v>
      </c>
      <c r="X88" s="319">
        <v>81000</v>
      </c>
      <c r="Y88" s="319" t="str">
        <f>SUM(W88,X88)</f>
        <v>0</v>
      </c>
      <c r="Z88" s="339" t="s">
        <v>5046</v>
      </c>
      <c r="AA88" s="348"/>
    </row>
    <row r="89" spans="1:27" customHeight="1" ht="45">
      <c r="A89" s="338" t="s">
        <v>4591</v>
      </c>
      <c r="B89" s="339" t="s">
        <v>4592</v>
      </c>
      <c r="C89" s="340" t="s">
        <v>5047</v>
      </c>
      <c r="D89" s="340" t="s">
        <v>5048</v>
      </c>
      <c r="E89" s="341"/>
      <c r="F89" s="341" t="s">
        <v>34</v>
      </c>
      <c r="G89" s="313" t="s">
        <v>21</v>
      </c>
      <c r="H89" s="315" t="s">
        <v>5049</v>
      </c>
      <c r="I89" s="311" t="s">
        <v>3600</v>
      </c>
      <c r="J89" s="342" t="s">
        <v>5050</v>
      </c>
      <c r="K89" s="343" t="s">
        <v>5051</v>
      </c>
      <c r="L89" s="316">
        <v>42522</v>
      </c>
      <c r="M89" s="317">
        <v>42886</v>
      </c>
      <c r="N89" s="317">
        <v>42579</v>
      </c>
      <c r="O89" s="317">
        <v>42569</v>
      </c>
      <c r="P89" s="347" t="str">
        <f>SUM(R89:V89)</f>
        <v>0</v>
      </c>
      <c r="Q89" s="320" t="str">
        <f>SUM(R89,S89,U89,T89)/Y89</f>
        <v>0</v>
      </c>
      <c r="R89" s="319">
        <v>20000</v>
      </c>
      <c r="S89" s="319">
        <v>20000</v>
      </c>
      <c r="T89" s="319">
        <v>0</v>
      </c>
      <c r="U89" s="319">
        <v>0</v>
      </c>
      <c r="V89" s="319">
        <v>0</v>
      </c>
      <c r="W89" s="319" t="str">
        <f>SUM(R89,S89,T89,U89,V89)</f>
        <v>0</v>
      </c>
      <c r="X89" s="319">
        <v>60000</v>
      </c>
      <c r="Y89" s="319" t="str">
        <f>SUM(W89,X89)</f>
        <v>0</v>
      </c>
      <c r="Z89" s="339" t="s">
        <v>5052</v>
      </c>
      <c r="AA89" s="348"/>
    </row>
    <row r="90" spans="1:27" customHeight="1" ht="347.25">
      <c r="A90" s="338" t="s">
        <v>4591</v>
      </c>
      <c r="B90" s="339" t="s">
        <v>4592</v>
      </c>
      <c r="C90" s="340" t="s">
        <v>5053</v>
      </c>
      <c r="D90" s="340" t="s">
        <v>5054</v>
      </c>
      <c r="E90" s="341"/>
      <c r="F90" s="341" t="s">
        <v>34</v>
      </c>
      <c r="G90" s="313" t="s">
        <v>23</v>
      </c>
      <c r="H90" s="315" t="s">
        <v>5055</v>
      </c>
      <c r="I90" s="311" t="s">
        <v>5037</v>
      </c>
      <c r="J90" s="342" t="s">
        <v>5056</v>
      </c>
      <c r="K90" s="311" t="s">
        <v>5057</v>
      </c>
      <c r="L90" s="316">
        <v>42522</v>
      </c>
      <c r="M90" s="317">
        <v>42886</v>
      </c>
      <c r="N90" s="317">
        <v>42579</v>
      </c>
      <c r="O90" s="317">
        <v>42550</v>
      </c>
      <c r="P90" s="347" t="str">
        <f>SUM(R90:V90)</f>
        <v>0</v>
      </c>
      <c r="Q90" s="320" t="str">
        <f>SUM(R90,S90,U90,T90)/Y90</f>
        <v>0</v>
      </c>
      <c r="R90" s="319">
        <v>25000</v>
      </c>
      <c r="S90" s="319">
        <v>0</v>
      </c>
      <c r="T90" s="319">
        <v>0</v>
      </c>
      <c r="U90" s="319">
        <v>25000</v>
      </c>
      <c r="V90" s="319">
        <v>0</v>
      </c>
      <c r="W90" s="319" t="str">
        <f>SUM(R90,S90,T90,U90,V90)</f>
        <v>0</v>
      </c>
      <c r="X90" s="319">
        <v>75000</v>
      </c>
      <c r="Y90" s="319" t="str">
        <f>SUM(W90,X90)</f>
        <v>0</v>
      </c>
      <c r="Z90" s="339" t="s">
        <v>5058</v>
      </c>
      <c r="AA90" s="348"/>
    </row>
    <row r="91" spans="1:27" customHeight="1" ht="159">
      <c r="A91" s="338" t="s">
        <v>4591</v>
      </c>
      <c r="B91" s="339" t="s">
        <v>4592</v>
      </c>
      <c r="C91" s="340" t="s">
        <v>5059</v>
      </c>
      <c r="D91" s="340" t="s">
        <v>5060</v>
      </c>
      <c r="E91" s="341"/>
      <c r="F91" s="341" t="s">
        <v>34</v>
      </c>
      <c r="G91" s="313" t="s">
        <v>21</v>
      </c>
      <c r="H91" s="315" t="s">
        <v>5061</v>
      </c>
      <c r="I91" s="311" t="s">
        <v>3548</v>
      </c>
      <c r="J91" s="342" t="s">
        <v>5062</v>
      </c>
      <c r="K91" s="311" t="s">
        <v>5063</v>
      </c>
      <c r="L91" s="316">
        <v>42501</v>
      </c>
      <c r="M91" s="317">
        <v>42865</v>
      </c>
      <c r="N91" s="317">
        <v>42579</v>
      </c>
      <c r="O91" s="317">
        <v>42569</v>
      </c>
      <c r="P91" s="347" t="str">
        <f>SUM(R91:V91)</f>
        <v>0</v>
      </c>
      <c r="Q91" s="320" t="str">
        <f>SUM(R91,S91,U91,T91)/Y91</f>
        <v>0</v>
      </c>
      <c r="R91" s="319">
        <v>25000</v>
      </c>
      <c r="S91" s="319">
        <v>25000</v>
      </c>
      <c r="T91" s="319">
        <v>0</v>
      </c>
      <c r="U91" s="319">
        <v>0</v>
      </c>
      <c r="V91" s="319">
        <v>0</v>
      </c>
      <c r="W91" s="319" t="str">
        <f>SUM(R91,S91,T91,U91,V91)</f>
        <v>0</v>
      </c>
      <c r="X91" s="319">
        <v>97500</v>
      </c>
      <c r="Y91" s="319" t="str">
        <f>SUM(W91,X91)</f>
        <v>0</v>
      </c>
      <c r="Z91" s="339" t="s">
        <v>5064</v>
      </c>
      <c r="AA91" s="348"/>
    </row>
    <row r="92" spans="1:27" customHeight="1" ht="180">
      <c r="A92" s="338" t="s">
        <v>4591</v>
      </c>
      <c r="B92" s="339" t="s">
        <v>4592</v>
      </c>
      <c r="C92" s="340" t="s">
        <v>5065</v>
      </c>
      <c r="D92" s="340" t="s">
        <v>5066</v>
      </c>
      <c r="E92" s="341"/>
      <c r="F92" s="341" t="s">
        <v>34</v>
      </c>
      <c r="G92" s="313" t="s">
        <v>23</v>
      </c>
      <c r="H92" s="315" t="s">
        <v>5067</v>
      </c>
      <c r="I92" s="311" t="s">
        <v>5068</v>
      </c>
      <c r="J92" s="342" t="s">
        <v>5069</v>
      </c>
      <c r="K92" s="311" t="s">
        <v>5070</v>
      </c>
      <c r="L92" s="316">
        <v>42500</v>
      </c>
      <c r="M92" s="317">
        <v>42855</v>
      </c>
      <c r="N92" s="317">
        <v>42579</v>
      </c>
      <c r="O92" s="317">
        <v>42542</v>
      </c>
      <c r="P92" s="347" t="str">
        <f>SUM(R92:V92)</f>
        <v>0</v>
      </c>
      <c r="Q92" s="320" t="str">
        <f>SUM(R92,S92,U92,T92)/Y92</f>
        <v>0</v>
      </c>
      <c r="R92" s="319">
        <v>25000</v>
      </c>
      <c r="S92" s="319">
        <v>0</v>
      </c>
      <c r="T92" s="319">
        <v>0</v>
      </c>
      <c r="U92" s="319">
        <v>25000</v>
      </c>
      <c r="V92" s="319">
        <v>0</v>
      </c>
      <c r="W92" s="319" t="str">
        <f>SUM(R92,S92,T92,U92,V92)</f>
        <v>0</v>
      </c>
      <c r="X92" s="319">
        <v>75000</v>
      </c>
      <c r="Y92" s="319" t="str">
        <f>SUM(W92,X92)</f>
        <v>0</v>
      </c>
      <c r="Z92" s="339" t="s">
        <v>5071</v>
      </c>
      <c r="AA92" s="348"/>
    </row>
    <row r="93" spans="1:27" customHeight="1" ht="165">
      <c r="A93" s="338" t="s">
        <v>4591</v>
      </c>
      <c r="B93" s="339" t="s">
        <v>4592</v>
      </c>
      <c r="C93" s="340" t="s">
        <v>5072</v>
      </c>
      <c r="D93" s="340" t="s">
        <v>5073</v>
      </c>
      <c r="E93" s="341"/>
      <c r="F93" s="341" t="s">
        <v>34</v>
      </c>
      <c r="G93" s="313" t="s">
        <v>21</v>
      </c>
      <c r="H93" s="315" t="s">
        <v>5074</v>
      </c>
      <c r="I93" s="311" t="s">
        <v>3548</v>
      </c>
      <c r="J93" s="342" t="s">
        <v>5075</v>
      </c>
      <c r="K93" s="311" t="s">
        <v>5076</v>
      </c>
      <c r="L93" s="316">
        <v>42522</v>
      </c>
      <c r="M93" s="317">
        <v>42886</v>
      </c>
      <c r="N93" s="317">
        <v>42579</v>
      </c>
      <c r="O93" s="317">
        <v>42569</v>
      </c>
      <c r="P93" s="347" t="str">
        <f>SUM(R93:V93)</f>
        <v>0</v>
      </c>
      <c r="Q93" s="320" t="str">
        <f>SUM(R93,S93,U93,T93)/Y93</f>
        <v>0</v>
      </c>
      <c r="R93" s="319">
        <v>25000</v>
      </c>
      <c r="S93" s="319">
        <v>25000</v>
      </c>
      <c r="T93" s="319">
        <v>0</v>
      </c>
      <c r="U93" s="319">
        <v>0</v>
      </c>
      <c r="V93" s="319">
        <v>0</v>
      </c>
      <c r="W93" s="319" t="str">
        <f>SUM(R93,S93,T93,U93,V93)</f>
        <v>0</v>
      </c>
      <c r="X93" s="319">
        <v>76800</v>
      </c>
      <c r="Y93" s="319" t="str">
        <f>SUM(W93,X93)</f>
        <v>0</v>
      </c>
      <c r="Z93" s="351" t="s">
        <v>5077</v>
      </c>
      <c r="AA93" s="348"/>
    </row>
    <row r="94" spans="1:27" customHeight="1" ht="255">
      <c r="A94" s="338" t="s">
        <v>4591</v>
      </c>
      <c r="B94" s="339" t="s">
        <v>4592</v>
      </c>
      <c r="C94" s="340" t="s">
        <v>5078</v>
      </c>
      <c r="D94" s="340" t="s">
        <v>5079</v>
      </c>
      <c r="E94" s="341"/>
      <c r="F94" s="341" t="s">
        <v>34</v>
      </c>
      <c r="G94" s="313" t="s">
        <v>21</v>
      </c>
      <c r="H94" s="315" t="s">
        <v>5080</v>
      </c>
      <c r="I94" s="311" t="s">
        <v>3548</v>
      </c>
      <c r="J94" s="342" t="s">
        <v>5081</v>
      </c>
      <c r="K94" s="311" t="s">
        <v>5082</v>
      </c>
      <c r="L94" s="316">
        <v>42522</v>
      </c>
      <c r="M94" s="317">
        <v>42825</v>
      </c>
      <c r="N94" s="317">
        <v>42579</v>
      </c>
      <c r="O94" s="317">
        <v>42570</v>
      </c>
      <c r="P94" s="347" t="str">
        <f>SUM(R94:V94)</f>
        <v>0</v>
      </c>
      <c r="Q94" s="320" t="str">
        <f>SUM(R94,S94,U94,T94)/Y94</f>
        <v>0</v>
      </c>
      <c r="R94" s="319">
        <v>24300</v>
      </c>
      <c r="S94" s="319">
        <v>24300</v>
      </c>
      <c r="T94" s="319">
        <v>0</v>
      </c>
      <c r="U94" s="319">
        <v>0</v>
      </c>
      <c r="V94" s="319">
        <v>0</v>
      </c>
      <c r="W94" s="319" t="str">
        <f>SUM(R94,S94,T94,U94,V94)</f>
        <v>0</v>
      </c>
      <c r="X94" s="319">
        <v>72900</v>
      </c>
      <c r="Y94" s="319" t="str">
        <f>SUM(W94,X94)</f>
        <v>0</v>
      </c>
      <c r="Z94" s="339" t="s">
        <v>1315</v>
      </c>
      <c r="AA94" s="348"/>
    </row>
    <row r="95" spans="1:27" customHeight="1" ht="95.25">
      <c r="A95" s="338" t="s">
        <v>4591</v>
      </c>
      <c r="B95" s="339" t="s">
        <v>4592</v>
      </c>
      <c r="C95" s="340" t="s">
        <v>5083</v>
      </c>
      <c r="D95" s="340" t="s">
        <v>5084</v>
      </c>
      <c r="E95" s="341"/>
      <c r="F95" s="341" t="s">
        <v>34</v>
      </c>
      <c r="G95" s="313" t="s">
        <v>21</v>
      </c>
      <c r="H95" s="315" t="s">
        <v>5085</v>
      </c>
      <c r="I95" s="311" t="s">
        <v>5086</v>
      </c>
      <c r="J95" s="342" t="s">
        <v>5087</v>
      </c>
      <c r="K95" s="311" t="s">
        <v>5088</v>
      </c>
      <c r="L95" s="316">
        <v>42614</v>
      </c>
      <c r="M95" s="317">
        <v>42978</v>
      </c>
      <c r="N95" s="317">
        <v>42579</v>
      </c>
      <c r="O95" s="317">
        <v>42542</v>
      </c>
      <c r="P95" s="347" t="str">
        <f>SUM(R95:V95)</f>
        <v>0</v>
      </c>
      <c r="Q95" s="320" t="str">
        <f>SUM(R95,S95,U95,T95)/Y95</f>
        <v>0</v>
      </c>
      <c r="R95" s="319">
        <v>10860</v>
      </c>
      <c r="S95" s="319">
        <v>10860</v>
      </c>
      <c r="T95" s="319">
        <v>0</v>
      </c>
      <c r="U95" s="319">
        <v>0</v>
      </c>
      <c r="V95" s="319">
        <v>0</v>
      </c>
      <c r="W95" s="319" t="str">
        <f>SUM(R95,S95,T95,U95,V95)</f>
        <v>0</v>
      </c>
      <c r="X95" s="319">
        <v>32580</v>
      </c>
      <c r="Y95" s="319" t="str">
        <f>SUM(W95,X95)</f>
        <v>0</v>
      </c>
      <c r="Z95" s="339" t="s">
        <v>3338</v>
      </c>
      <c r="AA95" s="348"/>
    </row>
    <row r="96" spans="1:27" customHeight="1" ht="263.25">
      <c r="A96" s="338" t="s">
        <v>4591</v>
      </c>
      <c r="B96" s="339" t="s">
        <v>4592</v>
      </c>
      <c r="C96" s="340" t="s">
        <v>5089</v>
      </c>
      <c r="D96" s="340" t="s">
        <v>4726</v>
      </c>
      <c r="E96" s="341"/>
      <c r="F96" s="341" t="s">
        <v>34</v>
      </c>
      <c r="G96" s="313" t="s">
        <v>21</v>
      </c>
      <c r="H96" s="315" t="s">
        <v>5090</v>
      </c>
      <c r="I96" s="311" t="s">
        <v>4728</v>
      </c>
      <c r="J96" s="342" t="s">
        <v>5091</v>
      </c>
      <c r="K96" s="311" t="s">
        <v>5092</v>
      </c>
      <c r="L96" s="316">
        <v>42501</v>
      </c>
      <c r="M96" s="317">
        <v>42865</v>
      </c>
      <c r="N96" s="317">
        <v>42579</v>
      </c>
      <c r="O96" s="317">
        <v>42571</v>
      </c>
      <c r="P96" s="347" t="str">
        <f>SUM(R96:V96)</f>
        <v>0</v>
      </c>
      <c r="Q96" s="320" t="str">
        <f>SUM(R96,S96,U96,T96)/Y96</f>
        <v>0</v>
      </c>
      <c r="R96" s="319">
        <v>24700</v>
      </c>
      <c r="S96" s="319">
        <v>24700</v>
      </c>
      <c r="T96" s="319">
        <v>0</v>
      </c>
      <c r="U96" s="319">
        <v>0</v>
      </c>
      <c r="V96" s="319">
        <v>0</v>
      </c>
      <c r="W96" s="319" t="str">
        <f>SUM(R96,S96,T96,U96,V96)</f>
        <v>0</v>
      </c>
      <c r="X96" s="319">
        <v>74100</v>
      </c>
      <c r="Y96" s="319" t="str">
        <f>SUM(W96,X96)</f>
        <v>0</v>
      </c>
      <c r="Z96" s="339" t="s">
        <v>1327</v>
      </c>
      <c r="AA96" s="348"/>
    </row>
    <row r="97" spans="1:27" customHeight="1" ht="75">
      <c r="A97" s="338" t="s">
        <v>4591</v>
      </c>
      <c r="B97" s="339" t="s">
        <v>4592</v>
      </c>
      <c r="C97" s="340" t="s">
        <v>5093</v>
      </c>
      <c r="D97" s="340" t="s">
        <v>5094</v>
      </c>
      <c r="E97" s="341"/>
      <c r="F97" s="341" t="s">
        <v>34</v>
      </c>
      <c r="G97" s="313" t="s">
        <v>21</v>
      </c>
      <c r="H97" s="315" t="s">
        <v>5095</v>
      </c>
      <c r="I97" s="311" t="s">
        <v>4998</v>
      </c>
      <c r="J97" s="342" t="s">
        <v>5096</v>
      </c>
      <c r="K97" s="343" t="s">
        <v>5097</v>
      </c>
      <c r="L97" s="316">
        <v>42614</v>
      </c>
      <c r="M97" s="317">
        <v>42978</v>
      </c>
      <c r="N97" s="317">
        <v>42579</v>
      </c>
      <c r="O97" s="317">
        <v>42542</v>
      </c>
      <c r="P97" s="347" t="str">
        <f>SUM(R97:V97)</f>
        <v>0</v>
      </c>
      <c r="Q97" s="320" t="str">
        <f>SUM(R97,S97,U97,T97)/Y97</f>
        <v>0</v>
      </c>
      <c r="R97" s="319">
        <v>25000</v>
      </c>
      <c r="S97" s="319">
        <v>25000</v>
      </c>
      <c r="T97" s="319">
        <v>0</v>
      </c>
      <c r="U97" s="319">
        <v>0</v>
      </c>
      <c r="V97" s="319">
        <v>0</v>
      </c>
      <c r="W97" s="319" t="str">
        <f>SUM(R97,S97,T97,U97,V97)</f>
        <v>0</v>
      </c>
      <c r="X97" s="319">
        <v>75000</v>
      </c>
      <c r="Y97" s="319" t="str">
        <f>SUM(W97,X97)</f>
        <v>0</v>
      </c>
      <c r="Z97" s="339" t="s">
        <v>5098</v>
      </c>
      <c r="AA97" s="348"/>
    </row>
    <row r="98" spans="1:27" customHeight="1" ht="227.25">
      <c r="A98" s="338" t="s">
        <v>4591</v>
      </c>
      <c r="B98" s="339" t="s">
        <v>4592</v>
      </c>
      <c r="C98" s="340" t="s">
        <v>5099</v>
      </c>
      <c r="D98" s="340" t="s">
        <v>5100</v>
      </c>
      <c r="E98" s="341"/>
      <c r="F98" s="341" t="s">
        <v>34</v>
      </c>
      <c r="G98" s="313" t="s">
        <v>21</v>
      </c>
      <c r="H98" s="315" t="s">
        <v>5101</v>
      </c>
      <c r="I98" s="311" t="s">
        <v>5102</v>
      </c>
      <c r="J98" s="342" t="s">
        <v>5103</v>
      </c>
      <c r="K98" s="311" t="s">
        <v>5104</v>
      </c>
      <c r="L98" s="316">
        <v>42500</v>
      </c>
      <c r="M98" s="317">
        <v>42864</v>
      </c>
      <c r="N98" s="317">
        <v>42579</v>
      </c>
      <c r="O98" s="317">
        <v>42569</v>
      </c>
      <c r="P98" s="347" t="str">
        <f>SUM(R98:V98)</f>
        <v>0</v>
      </c>
      <c r="Q98" s="320" t="str">
        <f>SUM(R98,S98,U98,T98)/Y98</f>
        <v>0</v>
      </c>
      <c r="R98" s="319">
        <v>25000</v>
      </c>
      <c r="S98" s="319">
        <v>25000</v>
      </c>
      <c r="T98" s="319">
        <v>0</v>
      </c>
      <c r="U98" s="319">
        <v>0</v>
      </c>
      <c r="V98" s="319">
        <v>0</v>
      </c>
      <c r="W98" s="319" t="str">
        <f>SUM(R98,S98,T98,U98,V98)</f>
        <v>0</v>
      </c>
      <c r="X98" s="319">
        <v>75000</v>
      </c>
      <c r="Y98" s="319" t="str">
        <f>SUM(W98,X98)</f>
        <v>0</v>
      </c>
      <c r="Z98" s="339" t="s">
        <v>5105</v>
      </c>
      <c r="AA98" s="348"/>
    </row>
    <row r="99" spans="1:27" customHeight="1" ht="255">
      <c r="A99" s="338" t="s">
        <v>4591</v>
      </c>
      <c r="B99" s="339" t="s">
        <v>4592</v>
      </c>
      <c r="C99" s="340" t="s">
        <v>5106</v>
      </c>
      <c r="D99" s="340" t="s">
        <v>5107</v>
      </c>
      <c r="E99" s="341"/>
      <c r="F99" s="341" t="s">
        <v>34</v>
      </c>
      <c r="G99" s="313" t="s">
        <v>23</v>
      </c>
      <c r="H99" s="315" t="s">
        <v>5108</v>
      </c>
      <c r="I99" s="311" t="s">
        <v>4776</v>
      </c>
      <c r="J99" s="342" t="s">
        <v>5109</v>
      </c>
      <c r="K99" s="311" t="s">
        <v>5110</v>
      </c>
      <c r="L99" s="316">
        <v>42522</v>
      </c>
      <c r="M99" s="317">
        <v>42886</v>
      </c>
      <c r="N99" s="317">
        <v>42579</v>
      </c>
      <c r="O99" s="317">
        <v>42542</v>
      </c>
      <c r="P99" s="347" t="str">
        <f>SUM(R99:V99)</f>
        <v>0</v>
      </c>
      <c r="Q99" s="320" t="str">
        <f>SUM(R99,S99,U99,T99)/Y99</f>
        <v>0</v>
      </c>
      <c r="R99" s="319">
        <v>21400</v>
      </c>
      <c r="S99" s="319">
        <v>0</v>
      </c>
      <c r="T99" s="319">
        <v>0</v>
      </c>
      <c r="U99" s="319">
        <v>21400</v>
      </c>
      <c r="V99" s="319">
        <v>0</v>
      </c>
      <c r="W99" s="319" t="str">
        <f>SUM(R99,S99,T99,U99,V99)</f>
        <v>0</v>
      </c>
      <c r="X99" s="319">
        <v>64200</v>
      </c>
      <c r="Y99" s="319" t="str">
        <f>SUM(W99,X99)</f>
        <v>0</v>
      </c>
      <c r="Z99" s="339" t="s">
        <v>5111</v>
      </c>
      <c r="AA99" s="348"/>
    </row>
    <row r="100" spans="1:27" customHeight="1" ht="135">
      <c r="A100" s="338" t="s">
        <v>4591</v>
      </c>
      <c r="B100" s="339" t="s">
        <v>4592</v>
      </c>
      <c r="C100" s="340" t="s">
        <v>5112</v>
      </c>
      <c r="D100" s="340" t="s">
        <v>5113</v>
      </c>
      <c r="E100" s="341"/>
      <c r="F100" s="341" t="s">
        <v>34</v>
      </c>
      <c r="G100" s="313" t="s">
        <v>21</v>
      </c>
      <c r="H100" s="315" t="s">
        <v>3057</v>
      </c>
      <c r="I100" s="311" t="s">
        <v>4677</v>
      </c>
      <c r="J100" s="342" t="s">
        <v>5114</v>
      </c>
      <c r="K100" s="311" t="s">
        <v>5115</v>
      </c>
      <c r="L100" s="316">
        <v>42552</v>
      </c>
      <c r="M100" s="317">
        <v>42916</v>
      </c>
      <c r="N100" s="317">
        <v>42579</v>
      </c>
      <c r="O100" s="317">
        <v>42563</v>
      </c>
      <c r="P100" s="347" t="str">
        <f>SUM(R100:V100)</f>
        <v>0</v>
      </c>
      <c r="Q100" s="320" t="str">
        <f>SUM(R100,S100,U100,T100)/Y100</f>
        <v>0</v>
      </c>
      <c r="R100" s="319">
        <v>25000</v>
      </c>
      <c r="S100" s="319">
        <v>25000</v>
      </c>
      <c r="T100" s="319">
        <v>0</v>
      </c>
      <c r="U100" s="319">
        <v>0</v>
      </c>
      <c r="V100" s="319">
        <v>0</v>
      </c>
      <c r="W100" s="319" t="str">
        <f>SUM(R100,S100,T100,U100,V100)</f>
        <v>0</v>
      </c>
      <c r="X100" s="319">
        <v>78000</v>
      </c>
      <c r="Y100" s="319" t="str">
        <f>SUM(W100,X100)</f>
        <v>0</v>
      </c>
      <c r="Z100" s="339" t="s">
        <v>1350</v>
      </c>
      <c r="AA100" s="348"/>
    </row>
    <row r="101" spans="1:27" customHeight="1" ht="140.25">
      <c r="A101" s="352" t="s">
        <v>4591</v>
      </c>
      <c r="B101" s="353" t="s">
        <v>4592</v>
      </c>
      <c r="C101" s="354" t="s">
        <v>5116</v>
      </c>
      <c r="D101" s="354" t="s">
        <v>5117</v>
      </c>
      <c r="E101" s="355"/>
      <c r="F101" s="355" t="s">
        <v>34</v>
      </c>
      <c r="G101" s="356" t="s">
        <v>21</v>
      </c>
      <c r="H101" s="357" t="s">
        <v>3149</v>
      </c>
      <c r="I101" s="358" t="s">
        <v>3548</v>
      </c>
      <c r="J101" s="359" t="s">
        <v>5118</v>
      </c>
      <c r="K101" s="311" t="s">
        <v>5119</v>
      </c>
      <c r="L101" s="360">
        <v>42614</v>
      </c>
      <c r="M101" s="361">
        <v>42978</v>
      </c>
      <c r="N101" s="361">
        <v>42579</v>
      </c>
      <c r="O101" s="361">
        <v>42558</v>
      </c>
      <c r="P101" s="362" t="str">
        <f>SUM(R101:V101)</f>
        <v>0</v>
      </c>
      <c r="Q101" s="363" t="str">
        <f>SUM(R101,S101,U101,T101)/Y101</f>
        <v>0</v>
      </c>
      <c r="R101" s="364">
        <v>21200</v>
      </c>
      <c r="S101" s="364">
        <v>21200</v>
      </c>
      <c r="T101" s="364">
        <v>0</v>
      </c>
      <c r="U101" s="364">
        <v>0</v>
      </c>
      <c r="V101" s="364">
        <v>0</v>
      </c>
      <c r="W101" s="364" t="str">
        <f>SUM(R101,S101,T101,U101,V101)</f>
        <v>0</v>
      </c>
      <c r="X101" s="364">
        <v>63600</v>
      </c>
      <c r="Y101" s="364" t="str">
        <f>SUM(W101,X101)</f>
        <v>0</v>
      </c>
      <c r="Z101" s="353" t="s">
        <v>5120</v>
      </c>
      <c r="AA101" s="365"/>
    </row>
    <row r="102" spans="1:27" customHeight="1" ht="42.75">
      <c r="A102" s="338" t="s">
        <v>4591</v>
      </c>
      <c r="B102" s="339" t="s">
        <v>4592</v>
      </c>
      <c r="C102" s="340" t="s">
        <v>5121</v>
      </c>
      <c r="D102" s="340" t="s">
        <v>5122</v>
      </c>
      <c r="E102" s="341"/>
      <c r="F102" s="341" t="s">
        <v>34</v>
      </c>
      <c r="G102" s="313" t="s">
        <v>22</v>
      </c>
      <c r="H102" s="315" t="s">
        <v>3241</v>
      </c>
      <c r="I102" s="311" t="s">
        <v>3626</v>
      </c>
      <c r="J102" s="342" t="s">
        <v>3150</v>
      </c>
      <c r="K102" s="343" t="s">
        <v>5123</v>
      </c>
      <c r="L102" s="316">
        <v>42500</v>
      </c>
      <c r="M102" s="317">
        <v>42864</v>
      </c>
      <c r="N102" s="317">
        <v>42579</v>
      </c>
      <c r="O102" s="317">
        <v>42542</v>
      </c>
      <c r="P102" s="347" t="str">
        <f>SUM(R102:V102)</f>
        <v>0</v>
      </c>
      <c r="Q102" s="320" t="str">
        <f>SUM(R102,S102,U102,T102)/Y102</f>
        <v>0</v>
      </c>
      <c r="R102" s="319">
        <v>24244</v>
      </c>
      <c r="S102" s="319">
        <v>0</v>
      </c>
      <c r="T102" s="319">
        <v>24244</v>
      </c>
      <c r="U102" s="319">
        <v>0</v>
      </c>
      <c r="V102" s="319">
        <v>0</v>
      </c>
      <c r="W102" s="319" t="str">
        <f>SUM(R102,S102,T102,U102,V102)</f>
        <v>0</v>
      </c>
      <c r="X102" s="319">
        <v>72732</v>
      </c>
      <c r="Y102" s="319" t="str">
        <f>SUM(W102,X102)</f>
        <v>0</v>
      </c>
      <c r="Z102" s="339" t="s">
        <v>5124</v>
      </c>
      <c r="AA102" s="348"/>
    </row>
    <row r="103" spans="1:27" customHeight="1" ht="210">
      <c r="A103" s="338" t="s">
        <v>4591</v>
      </c>
      <c r="B103" s="339" t="s">
        <v>4592</v>
      </c>
      <c r="C103" s="340" t="s">
        <v>5125</v>
      </c>
      <c r="D103" s="340" t="s">
        <v>4622</v>
      </c>
      <c r="E103" s="341"/>
      <c r="F103" s="341" t="s">
        <v>34</v>
      </c>
      <c r="G103" s="313" t="s">
        <v>21</v>
      </c>
      <c r="H103" s="315" t="s">
        <v>3067</v>
      </c>
      <c r="I103" s="311" t="s">
        <v>3592</v>
      </c>
      <c r="J103" s="342" t="s">
        <v>3242</v>
      </c>
      <c r="K103" s="311" t="s">
        <v>5126</v>
      </c>
      <c r="L103" s="316">
        <v>42614</v>
      </c>
      <c r="M103" s="317">
        <v>42978</v>
      </c>
      <c r="N103" s="317">
        <v>42579</v>
      </c>
      <c r="O103" s="317">
        <v>42558</v>
      </c>
      <c r="P103" s="347" t="str">
        <f>SUM(R103:V103)</f>
        <v>0</v>
      </c>
      <c r="Q103" s="320" t="str">
        <f>SUM(R103,S103,U103,T103)/Y103</f>
        <v>0</v>
      </c>
      <c r="R103" s="348">
        <v>25000</v>
      </c>
      <c r="S103" s="348">
        <v>25000</v>
      </c>
      <c r="T103" s="348">
        <v>0</v>
      </c>
      <c r="U103" s="348">
        <v>0</v>
      </c>
      <c r="V103" s="348">
        <v>0</v>
      </c>
      <c r="W103" s="319" t="str">
        <f>SUM(R103,S103,T103,U103,V103)</f>
        <v>0</v>
      </c>
      <c r="X103" s="348">
        <v>80700</v>
      </c>
      <c r="Y103" s="319" t="str">
        <f>SUM(W103,X103)</f>
        <v>0</v>
      </c>
      <c r="Z103" s="339" t="s">
        <v>5127</v>
      </c>
      <c r="AA103" s="348"/>
    </row>
    <row r="104" spans="1:27" customHeight="1" ht="330">
      <c r="A104" s="366" t="s">
        <v>4591</v>
      </c>
      <c r="B104" s="367" t="s">
        <v>4592</v>
      </c>
      <c r="C104" s="368" t="s">
        <v>5128</v>
      </c>
      <c r="D104" s="369" t="s">
        <v>5129</v>
      </c>
      <c r="E104" s="370"/>
      <c r="F104" s="370" t="s">
        <v>34</v>
      </c>
      <c r="G104" s="371" t="s">
        <v>21</v>
      </c>
      <c r="H104" s="372" t="s">
        <v>5130</v>
      </c>
      <c r="I104" s="373" t="s">
        <v>3548</v>
      </c>
      <c r="J104" s="342" t="s">
        <v>5131</v>
      </c>
      <c r="K104" s="311" t="s">
        <v>5132</v>
      </c>
      <c r="L104" s="374">
        <v>42501</v>
      </c>
      <c r="M104" s="375">
        <v>42865</v>
      </c>
      <c r="N104" s="375">
        <v>42579</v>
      </c>
      <c r="O104" s="375">
        <v>42542</v>
      </c>
      <c r="P104" s="376" t="str">
        <f>SUM(R104:V104)</f>
        <v>0</v>
      </c>
      <c r="Q104" s="377" t="str">
        <f>SUM(R104,S104,U104,T104)/Y104</f>
        <v>0</v>
      </c>
      <c r="R104" s="378">
        <v>25000</v>
      </c>
      <c r="S104" s="378">
        <v>25000</v>
      </c>
      <c r="T104" s="378">
        <v>0</v>
      </c>
      <c r="U104" s="378">
        <v>0</v>
      </c>
      <c r="V104" s="378">
        <v>0</v>
      </c>
      <c r="W104" s="378" t="str">
        <f>SUM(R104,S104,T104,U104,V104)</f>
        <v>0</v>
      </c>
      <c r="X104" s="378">
        <v>85500</v>
      </c>
      <c r="Y104" s="378" t="str">
        <f>SUM(W104,X104)</f>
        <v>0</v>
      </c>
      <c r="Z104" s="367" t="s">
        <v>5133</v>
      </c>
      <c r="AA104" s="379"/>
    </row>
    <row r="105" spans="1:27" customHeight="1" ht="180">
      <c r="A105" s="338" t="s">
        <v>4591</v>
      </c>
      <c r="B105" s="339" t="s">
        <v>4592</v>
      </c>
      <c r="C105" s="340" t="s">
        <v>5134</v>
      </c>
      <c r="D105" s="340" t="s">
        <v>5135</v>
      </c>
      <c r="E105" s="341"/>
      <c r="F105" s="341" t="s">
        <v>34</v>
      </c>
      <c r="G105" s="380" t="s">
        <v>21</v>
      </c>
      <c r="H105" s="315" t="s">
        <v>5136</v>
      </c>
      <c r="I105" s="381" t="s">
        <v>3548</v>
      </c>
      <c r="J105" s="342" t="s">
        <v>5137</v>
      </c>
      <c r="K105" s="311" t="s">
        <v>5138</v>
      </c>
      <c r="L105" s="316">
        <v>42500</v>
      </c>
      <c r="M105" s="317">
        <v>42864</v>
      </c>
      <c r="N105" s="317">
        <v>42579</v>
      </c>
      <c r="O105" s="317">
        <v>42571</v>
      </c>
      <c r="P105" s="347" t="str">
        <f>SUM(R105:V105)</f>
        <v>0</v>
      </c>
      <c r="Q105" s="320" t="str">
        <f>SUM(R105,S105,U105,T105)/Y105</f>
        <v>0</v>
      </c>
      <c r="R105" s="319">
        <v>25000</v>
      </c>
      <c r="S105" s="319">
        <v>25000</v>
      </c>
      <c r="T105" s="319">
        <v>0</v>
      </c>
      <c r="U105" s="319">
        <v>0</v>
      </c>
      <c r="V105" s="319">
        <v>0</v>
      </c>
      <c r="W105" s="319" t="str">
        <f>SUM(R105,S105,T105,U105,V105)</f>
        <v>0</v>
      </c>
      <c r="X105" s="319">
        <v>175000</v>
      </c>
      <c r="Y105" s="319" t="str">
        <f>SUM(W105,X105)</f>
        <v>0</v>
      </c>
      <c r="Z105" s="339" t="s">
        <v>5139</v>
      </c>
      <c r="AA105" s="348"/>
    </row>
    <row r="106" spans="1:27" customHeight="1" ht="272.25">
      <c r="A106" s="338" t="s">
        <v>4591</v>
      </c>
      <c r="B106" s="339" t="s">
        <v>4592</v>
      </c>
      <c r="C106" s="340" t="s">
        <v>5140</v>
      </c>
      <c r="D106" s="340" t="s">
        <v>2954</v>
      </c>
      <c r="E106" s="341"/>
      <c r="F106" s="341" t="s">
        <v>34</v>
      </c>
      <c r="G106" s="380" t="s">
        <v>22</v>
      </c>
      <c r="H106" s="315" t="s">
        <v>4840</v>
      </c>
      <c r="I106" s="381" t="s">
        <v>3543</v>
      </c>
      <c r="J106" s="342" t="s">
        <v>2956</v>
      </c>
      <c r="K106" s="311" t="s">
        <v>5141</v>
      </c>
      <c r="L106" s="316">
        <v>42500</v>
      </c>
      <c r="M106" s="317">
        <v>42735</v>
      </c>
      <c r="N106" s="317">
        <v>42579</v>
      </c>
      <c r="O106" s="317">
        <v>42563</v>
      </c>
      <c r="P106" s="347" t="str">
        <f>SUM(R106:V106)</f>
        <v>0</v>
      </c>
      <c r="Q106" s="320" t="str">
        <f>SUM(R106,S106,U106,T106)/Y106</f>
        <v>0</v>
      </c>
      <c r="R106" s="319">
        <v>25000</v>
      </c>
      <c r="S106" s="319">
        <v>0</v>
      </c>
      <c r="T106" s="319">
        <v>25000</v>
      </c>
      <c r="U106" s="319">
        <v>0</v>
      </c>
      <c r="V106" s="319">
        <v>0</v>
      </c>
      <c r="W106" s="319" t="str">
        <f>SUM(R106,S106,T106,U106,V106)</f>
        <v>0</v>
      </c>
      <c r="X106" s="319">
        <v>120000</v>
      </c>
      <c r="Y106" s="319" t="str">
        <f>SUM(W106,X106)</f>
        <v>0</v>
      </c>
      <c r="Z106" s="339" t="s">
        <v>1395</v>
      </c>
      <c r="AA106" s="348"/>
    </row>
    <row r="107" spans="1:27" customHeight="1" ht="225">
      <c r="A107" s="338" t="s">
        <v>4591</v>
      </c>
      <c r="B107" s="339" t="s">
        <v>4592</v>
      </c>
      <c r="C107" s="340" t="s">
        <v>5142</v>
      </c>
      <c r="D107" s="340" t="s">
        <v>4839</v>
      </c>
      <c r="E107" s="341" t="s">
        <v>5143</v>
      </c>
      <c r="F107" s="341" t="s">
        <v>34</v>
      </c>
      <c r="G107" s="380" t="s">
        <v>22</v>
      </c>
      <c r="H107" s="315" t="s">
        <v>5144</v>
      </c>
      <c r="I107" s="381" t="s">
        <v>3543</v>
      </c>
      <c r="J107" s="342" t="s">
        <v>5145</v>
      </c>
      <c r="K107" s="311" t="s">
        <v>5146</v>
      </c>
      <c r="L107" s="316">
        <v>42566</v>
      </c>
      <c r="M107" s="317">
        <v>42930</v>
      </c>
      <c r="N107" s="317">
        <v>42579</v>
      </c>
      <c r="O107" s="317">
        <v>42542</v>
      </c>
      <c r="P107" s="347" t="str">
        <f>SUM(R107:V107)</f>
        <v>0</v>
      </c>
      <c r="Q107" s="320" t="str">
        <f>SUM(R107,S107,U107,T107)/Y107</f>
        <v>0</v>
      </c>
      <c r="R107" s="319">
        <v>24980</v>
      </c>
      <c r="S107" s="319">
        <v>0</v>
      </c>
      <c r="T107" s="319">
        <v>24980</v>
      </c>
      <c r="U107" s="319">
        <v>0</v>
      </c>
      <c r="V107" s="319">
        <v>0</v>
      </c>
      <c r="W107" s="319" t="str">
        <f>SUM(R107,S107,T107,U107,V107)</f>
        <v>0</v>
      </c>
      <c r="X107" s="319">
        <v>74940</v>
      </c>
      <c r="Y107" s="319" t="str">
        <f>SUM(W107,X107)</f>
        <v>0</v>
      </c>
      <c r="Z107" s="339" t="s">
        <v>5147</v>
      </c>
      <c r="AA107" s="348"/>
    </row>
    <row r="108" spans="1:27" customHeight="1" ht="60">
      <c r="A108" s="338" t="s">
        <v>4591</v>
      </c>
      <c r="B108" s="339" t="s">
        <v>4592</v>
      </c>
      <c r="C108" s="340" t="s">
        <v>5148</v>
      </c>
      <c r="D108" s="340" t="s">
        <v>5149</v>
      </c>
      <c r="E108" s="341"/>
      <c r="F108" s="341" t="s">
        <v>34</v>
      </c>
      <c r="G108" s="380" t="s">
        <v>22</v>
      </c>
      <c r="H108" s="315" t="s">
        <v>818</v>
      </c>
      <c r="I108" s="381" t="s">
        <v>5150</v>
      </c>
      <c r="J108" s="342" t="s">
        <v>5151</v>
      </c>
      <c r="K108" s="311" t="s">
        <v>5152</v>
      </c>
      <c r="L108" s="360">
        <v>42500</v>
      </c>
      <c r="M108" s="361">
        <v>42613</v>
      </c>
      <c r="N108" s="361">
        <v>42579</v>
      </c>
      <c r="O108" s="361">
        <v>42572</v>
      </c>
      <c r="P108" s="347" t="str">
        <f>SUM(R108:V108)</f>
        <v>0</v>
      </c>
      <c r="Q108" s="320" t="str">
        <f>SUM(R108,S108,U108,T108)/Y108</f>
        <v>0</v>
      </c>
      <c r="R108" s="319">
        <v>25000</v>
      </c>
      <c r="S108" s="319">
        <v>0</v>
      </c>
      <c r="T108" s="319">
        <v>25000</v>
      </c>
      <c r="U108" s="319">
        <v>0</v>
      </c>
      <c r="V108" s="319">
        <v>0</v>
      </c>
      <c r="W108" s="319" t="str">
        <f>SUM(R108,S108,T108,U108,V108)</f>
        <v>0</v>
      </c>
      <c r="X108" s="319">
        <v>84600</v>
      </c>
      <c r="Y108" s="319" t="str">
        <f>SUM(W108,X108)</f>
        <v>0</v>
      </c>
      <c r="Z108" s="339" t="s">
        <v>3348</v>
      </c>
      <c r="AA108" s="348"/>
    </row>
    <row r="109" spans="1:27" customHeight="1" ht="75">
      <c r="A109" s="338" t="s">
        <v>4591</v>
      </c>
      <c r="B109" s="339" t="s">
        <v>4592</v>
      </c>
      <c r="C109" s="340" t="s">
        <v>5153</v>
      </c>
      <c r="D109" s="340" t="s">
        <v>3918</v>
      </c>
      <c r="E109" s="341"/>
      <c r="F109" s="341" t="s">
        <v>34</v>
      </c>
      <c r="G109" s="380" t="s">
        <v>21</v>
      </c>
      <c r="H109" s="315" t="s">
        <v>5154</v>
      </c>
      <c r="I109" s="381" t="s">
        <v>3548</v>
      </c>
      <c r="J109" s="342" t="s">
        <v>5155</v>
      </c>
      <c r="K109" s="343" t="s">
        <v>5156</v>
      </c>
      <c r="L109" s="316">
        <v>42614</v>
      </c>
      <c r="M109" s="317">
        <v>42916</v>
      </c>
      <c r="N109" s="317">
        <v>42579</v>
      </c>
      <c r="O109" s="317">
        <v>42572</v>
      </c>
      <c r="P109" s="347" t="str">
        <f>SUM(R109:V109)</f>
        <v>0</v>
      </c>
      <c r="Q109" s="320" t="str">
        <f>SUM(R109,S109,U109,T109)/Y109</f>
        <v>0</v>
      </c>
      <c r="R109" s="319">
        <v>25000</v>
      </c>
      <c r="S109" s="319">
        <v>25000</v>
      </c>
      <c r="T109" s="319">
        <v>0</v>
      </c>
      <c r="U109" s="319">
        <v>0</v>
      </c>
      <c r="V109" s="319">
        <v>0</v>
      </c>
      <c r="W109" s="319" t="str">
        <f>SUM(R109,S109,T109,U109,V109)</f>
        <v>0</v>
      </c>
      <c r="X109" s="319">
        <v>75231.7</v>
      </c>
      <c r="Y109" s="319" t="str">
        <f>SUM(W109,X109)</f>
        <v>0</v>
      </c>
      <c r="Z109" s="339" t="s">
        <v>1417</v>
      </c>
      <c r="AA109" s="348"/>
    </row>
    <row r="110" spans="1:27" customHeight="1" ht="61.5">
      <c r="A110" s="338" t="s">
        <v>4591</v>
      </c>
      <c r="B110" s="339" t="s">
        <v>4592</v>
      </c>
      <c r="C110" s="340" t="s">
        <v>5157</v>
      </c>
      <c r="D110" s="340" t="s">
        <v>5158</v>
      </c>
      <c r="E110" s="341"/>
      <c r="F110" s="341" t="s">
        <v>34</v>
      </c>
      <c r="G110" s="380" t="s">
        <v>23</v>
      </c>
      <c r="H110" s="315" t="s">
        <v>5159</v>
      </c>
      <c r="I110" s="381" t="s">
        <v>3572</v>
      </c>
      <c r="J110" s="342" t="s">
        <v>5160</v>
      </c>
      <c r="K110" s="312" t="s">
        <v>5161</v>
      </c>
      <c r="L110" s="360">
        <v>42522</v>
      </c>
      <c r="M110" s="361">
        <v>42886</v>
      </c>
      <c r="N110" s="361">
        <v>42579</v>
      </c>
      <c r="O110" s="361">
        <v>42550</v>
      </c>
      <c r="P110" s="347" t="str">
        <f>SUM(R110:V110)</f>
        <v>0</v>
      </c>
      <c r="Q110" s="320" t="str">
        <f>SUM(R110,S110,U110,T110)/Y110</f>
        <v>0</v>
      </c>
      <c r="R110" s="319">
        <v>25000</v>
      </c>
      <c r="S110" s="319">
        <v>0</v>
      </c>
      <c r="T110" s="319">
        <v>0</v>
      </c>
      <c r="U110" s="319">
        <v>25000</v>
      </c>
      <c r="V110" s="319">
        <v>0</v>
      </c>
      <c r="W110" s="319" t="str">
        <f>SUM(R110,S110,T110,U110,V110)</f>
        <v>0</v>
      </c>
      <c r="X110" s="319">
        <v>88000</v>
      </c>
      <c r="Y110" s="319" t="str">
        <f>SUM(W110,X110)</f>
        <v>0</v>
      </c>
      <c r="Z110" s="339" t="s">
        <v>5162</v>
      </c>
      <c r="AA110" s="348"/>
    </row>
    <row r="111" spans="1:27" customHeight="1" ht="277.5">
      <c r="A111" s="338" t="s">
        <v>4591</v>
      </c>
      <c r="B111" s="339" t="s">
        <v>4592</v>
      </c>
      <c r="C111" s="340" t="s">
        <v>5163</v>
      </c>
      <c r="D111" s="340" t="s">
        <v>5164</v>
      </c>
      <c r="E111" s="341"/>
      <c r="F111" s="341" t="s">
        <v>34</v>
      </c>
      <c r="G111" s="380" t="s">
        <v>21</v>
      </c>
      <c r="H111" s="315" t="s">
        <v>5165</v>
      </c>
      <c r="I111" s="381" t="s">
        <v>3942</v>
      </c>
      <c r="J111" s="342" t="s">
        <v>5166</v>
      </c>
      <c r="K111" s="311" t="s">
        <v>5167</v>
      </c>
      <c r="L111" s="316">
        <v>42503</v>
      </c>
      <c r="M111" s="317">
        <v>42867</v>
      </c>
      <c r="N111" s="317">
        <v>42579</v>
      </c>
      <c r="O111" s="317">
        <v>75434</v>
      </c>
      <c r="P111" s="347" t="str">
        <f>SUM(R111:V111)</f>
        <v>0</v>
      </c>
      <c r="Q111" s="320" t="str">
        <f>SUM(R111,S111,U111,T111)/Y111</f>
        <v>0</v>
      </c>
      <c r="R111" s="319">
        <v>25000</v>
      </c>
      <c r="S111" s="319">
        <v>25000</v>
      </c>
      <c r="T111" s="319">
        <v>0</v>
      </c>
      <c r="U111" s="319">
        <v>0</v>
      </c>
      <c r="V111" s="319">
        <v>0</v>
      </c>
      <c r="W111" s="319" t="str">
        <f>SUM(R111,S111,T111,U111,V111)</f>
        <v>0</v>
      </c>
      <c r="X111" s="319">
        <v>81700</v>
      </c>
      <c r="Y111" s="319" t="str">
        <f>SUM(W111,X111)</f>
        <v>0</v>
      </c>
      <c r="Z111" s="339" t="s">
        <v>5168</v>
      </c>
      <c r="AA111" s="348"/>
    </row>
    <row r="112" spans="1:27" customHeight="1" ht="301.5">
      <c r="A112" s="338" t="s">
        <v>4591</v>
      </c>
      <c r="B112" s="339" t="s">
        <v>4592</v>
      </c>
      <c r="C112" s="340" t="s">
        <v>5169</v>
      </c>
      <c r="D112" s="340" t="s">
        <v>5170</v>
      </c>
      <c r="E112" s="341"/>
      <c r="F112" s="341" t="s">
        <v>34</v>
      </c>
      <c r="G112" s="380" t="s">
        <v>21</v>
      </c>
      <c r="H112" s="315" t="s">
        <v>5171</v>
      </c>
      <c r="I112" s="381" t="s">
        <v>3548</v>
      </c>
      <c r="J112" s="342" t="s">
        <v>5172</v>
      </c>
      <c r="K112" s="311" t="s">
        <v>5173</v>
      </c>
      <c r="L112" s="316">
        <v>42505</v>
      </c>
      <c r="M112" s="317">
        <v>42869</v>
      </c>
      <c r="N112" s="317">
        <v>42579</v>
      </c>
      <c r="O112" s="317">
        <v>42537</v>
      </c>
      <c r="P112" s="347" t="str">
        <f>SUM(R112:V112)</f>
        <v>0</v>
      </c>
      <c r="Q112" s="363" t="str">
        <f>SUM(R112,S112,U112,T112)/Y112</f>
        <v>0</v>
      </c>
      <c r="R112" s="319">
        <v>25000</v>
      </c>
      <c r="S112" s="319">
        <v>25000</v>
      </c>
      <c r="T112" s="319">
        <v>0</v>
      </c>
      <c r="U112" s="319">
        <v>0</v>
      </c>
      <c r="V112" s="319">
        <v>0</v>
      </c>
      <c r="W112" s="319" t="str">
        <f>SUM(R112,S112,T112,U112,V112)</f>
        <v>0</v>
      </c>
      <c r="X112" s="319">
        <v>81600</v>
      </c>
      <c r="Y112" s="319" t="str">
        <f>SUM(W112,X112)</f>
        <v>0</v>
      </c>
      <c r="Z112" s="339" t="s">
        <v>5174</v>
      </c>
      <c r="AA112" s="348"/>
    </row>
    <row r="113" spans="1:27" customHeight="1" ht="270">
      <c r="A113" s="338" t="s">
        <v>4591</v>
      </c>
      <c r="B113" s="339" t="s">
        <v>4592</v>
      </c>
      <c r="C113" s="340" t="s">
        <v>5175</v>
      </c>
      <c r="D113" s="350" t="s">
        <v>5176</v>
      </c>
      <c r="E113" s="341"/>
      <c r="F113" s="341" t="s">
        <v>34</v>
      </c>
      <c r="G113" s="380" t="s">
        <v>21</v>
      </c>
      <c r="H113" s="315" t="s">
        <v>1499</v>
      </c>
      <c r="I113" s="381" t="s">
        <v>3613</v>
      </c>
      <c r="J113" s="342" t="s">
        <v>5177</v>
      </c>
      <c r="K113" s="311" t="s">
        <v>5178</v>
      </c>
      <c r="L113" s="316">
        <v>42522</v>
      </c>
      <c r="M113" s="317">
        <v>42886</v>
      </c>
      <c r="N113" s="317">
        <v>42579</v>
      </c>
      <c r="O113" s="317">
        <v>42542</v>
      </c>
      <c r="P113" s="347" t="str">
        <f>SUM(R113:V113)</f>
        <v>0</v>
      </c>
      <c r="Q113" s="320" t="str">
        <f>SUM(R113,S113,U113,T113)/Y113</f>
        <v>0</v>
      </c>
      <c r="R113" s="319">
        <v>25000</v>
      </c>
      <c r="S113" s="319">
        <v>25000</v>
      </c>
      <c r="T113" s="319">
        <v>0</v>
      </c>
      <c r="U113" s="319">
        <v>0</v>
      </c>
      <c r="V113" s="319">
        <v>0</v>
      </c>
      <c r="W113" s="319" t="str">
        <f>SUM(R113,S113,T113,U113,V113)</f>
        <v>0</v>
      </c>
      <c r="X113" s="319">
        <v>75300</v>
      </c>
      <c r="Y113" s="319" t="str">
        <f>SUM(W113,X113)</f>
        <v>0</v>
      </c>
      <c r="Z113" s="339" t="s">
        <v>1450</v>
      </c>
      <c r="AA113" s="348"/>
    </row>
    <row r="114" spans="1:27" customHeight="1" ht="390">
      <c r="A114" s="338" t="s">
        <v>4591</v>
      </c>
      <c r="B114" s="339" t="s">
        <v>4592</v>
      </c>
      <c r="C114" s="340" t="s">
        <v>5179</v>
      </c>
      <c r="D114" s="340" t="s">
        <v>5180</v>
      </c>
      <c r="E114" s="341"/>
      <c r="F114" s="341" t="s">
        <v>34</v>
      </c>
      <c r="G114" s="380" t="s">
        <v>23</v>
      </c>
      <c r="H114" s="315" t="s">
        <v>5181</v>
      </c>
      <c r="I114" s="381" t="s">
        <v>3572</v>
      </c>
      <c r="J114" s="342" t="s">
        <v>5182</v>
      </c>
      <c r="K114" s="311" t="s">
        <v>5183</v>
      </c>
      <c r="L114" s="316">
        <v>42522</v>
      </c>
      <c r="M114" s="317">
        <v>42734</v>
      </c>
      <c r="N114" s="317">
        <v>42579</v>
      </c>
      <c r="O114" s="317">
        <v>42566</v>
      </c>
      <c r="P114" s="347" t="str">
        <f>SUM(R114:V114)</f>
        <v>0</v>
      </c>
      <c r="Q114" s="320" t="str">
        <f>SUM(R114,S114,U114,T114)/Y114</f>
        <v>0</v>
      </c>
      <c r="R114" s="319">
        <v>25000</v>
      </c>
      <c r="S114" s="319">
        <v>0</v>
      </c>
      <c r="T114" s="319">
        <v>0</v>
      </c>
      <c r="U114" s="319">
        <v>25000</v>
      </c>
      <c r="V114" s="319">
        <v>0</v>
      </c>
      <c r="W114" s="319" t="str">
        <f>SUM(R114,S114,T114,U114,V114)</f>
        <v>0</v>
      </c>
      <c r="X114" s="319">
        <v>75000</v>
      </c>
      <c r="Y114" s="319" t="str">
        <f>SUM(W114,X114)</f>
        <v>0</v>
      </c>
      <c r="Z114" s="339" t="s">
        <v>5184</v>
      </c>
      <c r="AA114" s="348"/>
    </row>
    <row r="115" spans="1:27" customHeight="1" ht="92.25">
      <c r="A115" s="338" t="s">
        <v>4591</v>
      </c>
      <c r="B115" s="339" t="s">
        <v>4592</v>
      </c>
      <c r="C115" s="340" t="s">
        <v>5185</v>
      </c>
      <c r="D115" s="340" t="s">
        <v>5186</v>
      </c>
      <c r="E115" s="341"/>
      <c r="F115" s="341" t="s">
        <v>34</v>
      </c>
      <c r="G115" s="380" t="s">
        <v>21</v>
      </c>
      <c r="H115" s="315" t="s">
        <v>5187</v>
      </c>
      <c r="I115" s="381" t="s">
        <v>4998</v>
      </c>
      <c r="J115" s="313" t="s">
        <v>43</v>
      </c>
      <c r="K115" s="312" t="s">
        <v>5188</v>
      </c>
      <c r="L115" s="360">
        <v>42522</v>
      </c>
      <c r="M115" s="361">
        <v>42886</v>
      </c>
      <c r="N115" s="361">
        <v>42579</v>
      </c>
      <c r="O115" s="361">
        <v>42569</v>
      </c>
      <c r="P115" s="347" t="str">
        <f>SUM(R115:V115)</f>
        <v>0</v>
      </c>
      <c r="Q115" s="320" t="str">
        <f>SUM(R115,S115,U115,T115)/Y115</f>
        <v>0</v>
      </c>
      <c r="R115" s="319">
        <v>19000</v>
      </c>
      <c r="S115" s="319">
        <v>19000</v>
      </c>
      <c r="T115" s="319">
        <v>0</v>
      </c>
      <c r="U115" s="319">
        <v>0</v>
      </c>
      <c r="V115" s="319">
        <v>0</v>
      </c>
      <c r="W115" s="319" t="str">
        <f>SUM(R115,S115,T115,U115,V115)</f>
        <v>0</v>
      </c>
      <c r="X115" s="319">
        <v>57000</v>
      </c>
      <c r="Y115" s="319" t="str">
        <f>SUM(W115,X115)</f>
        <v>0</v>
      </c>
      <c r="Z115" s="339" t="s">
        <v>5189</v>
      </c>
      <c r="AA115" s="348"/>
    </row>
    <row r="116" spans="1:27" customHeight="1" ht="330">
      <c r="A116" s="338" t="s">
        <v>4591</v>
      </c>
      <c r="B116" s="339" t="s">
        <v>4592</v>
      </c>
      <c r="C116" s="340" t="s">
        <v>5190</v>
      </c>
      <c r="D116" s="340" t="s">
        <v>5191</v>
      </c>
      <c r="E116" s="341"/>
      <c r="F116" s="341" t="s">
        <v>34</v>
      </c>
      <c r="G116" s="380" t="s">
        <v>21</v>
      </c>
      <c r="H116" s="315" t="s">
        <v>5192</v>
      </c>
      <c r="I116" s="382" t="s">
        <v>3783</v>
      </c>
      <c r="J116" s="342" t="s">
        <v>5193</v>
      </c>
      <c r="K116" s="311" t="s">
        <v>5194</v>
      </c>
      <c r="L116" s="316">
        <v>42522</v>
      </c>
      <c r="M116" s="317">
        <v>42704</v>
      </c>
      <c r="N116" s="317">
        <v>42579</v>
      </c>
      <c r="O116" s="317">
        <v>42563</v>
      </c>
      <c r="P116" s="347" t="str">
        <f>SUM(R116:V116)</f>
        <v>0</v>
      </c>
      <c r="Q116" s="320" t="str">
        <f>SUM(R116,S116,U116,T116)/Y116</f>
        <v>0</v>
      </c>
      <c r="R116" s="319">
        <v>24820</v>
      </c>
      <c r="S116" s="319">
        <v>24820</v>
      </c>
      <c r="T116" s="319">
        <v>0</v>
      </c>
      <c r="U116" s="319">
        <v>0</v>
      </c>
      <c r="V116" s="319">
        <v>0</v>
      </c>
      <c r="W116" s="319" t="str">
        <f>SUM(R116,S116,T116,U116,V116)</f>
        <v>0</v>
      </c>
      <c r="X116" s="319">
        <v>120000</v>
      </c>
      <c r="Y116" s="319" t="str">
        <f>SUM(W116,X116)</f>
        <v>0</v>
      </c>
      <c r="Z116" s="339" t="s">
        <v>5195</v>
      </c>
      <c r="AA116" s="348"/>
    </row>
    <row r="117" spans="1:27" customHeight="1" ht="180">
      <c r="A117" s="338" t="s">
        <v>4591</v>
      </c>
      <c r="B117" s="339" t="s">
        <v>4592</v>
      </c>
      <c r="C117" s="340" t="s">
        <v>5196</v>
      </c>
      <c r="D117" s="340" t="s">
        <v>5197</v>
      </c>
      <c r="E117" s="341"/>
      <c r="F117" s="341" t="s">
        <v>34</v>
      </c>
      <c r="G117" s="380" t="s">
        <v>21</v>
      </c>
      <c r="H117" s="315" t="s">
        <v>5198</v>
      </c>
      <c r="I117" s="381" t="s">
        <v>3548</v>
      </c>
      <c r="J117" s="342" t="s">
        <v>842</v>
      </c>
      <c r="K117" s="311" t="s">
        <v>5199</v>
      </c>
      <c r="L117" s="316">
        <v>42522</v>
      </c>
      <c r="M117" s="317">
        <v>42886</v>
      </c>
      <c r="N117" s="317">
        <v>42579</v>
      </c>
      <c r="O117" s="317">
        <v>42550</v>
      </c>
      <c r="P117" s="347" t="str">
        <f>SUM(R117:V117)</f>
        <v>0</v>
      </c>
      <c r="Q117" s="320" t="str">
        <f>SUM(R117,S117,U117,T117)/Y117</f>
        <v>0</v>
      </c>
      <c r="R117" s="383">
        <v>25000</v>
      </c>
      <c r="S117" s="383">
        <v>25000</v>
      </c>
      <c r="T117" s="383">
        <v>0</v>
      </c>
      <c r="U117" s="383">
        <v>0</v>
      </c>
      <c r="V117" s="383">
        <v>0</v>
      </c>
      <c r="W117" s="384" t="str">
        <f>SUM(R117,S117,T117,U117,V117)</f>
        <v>0</v>
      </c>
      <c r="X117" s="383">
        <v>79300</v>
      </c>
      <c r="Y117" s="319" t="str">
        <f>SUM(W117,X117)</f>
        <v>0</v>
      </c>
      <c r="Z117" s="339" t="s">
        <v>5200</v>
      </c>
      <c r="AA117" s="348"/>
    </row>
    <row r="118" spans="1:27" customHeight="1" ht="267">
      <c r="A118" s="338" t="s">
        <v>4591</v>
      </c>
      <c r="B118" s="339" t="s">
        <v>4592</v>
      </c>
      <c r="C118" s="340" t="s">
        <v>5201</v>
      </c>
      <c r="D118" s="340" t="s">
        <v>5202</v>
      </c>
      <c r="E118" s="341"/>
      <c r="F118" s="341" t="s">
        <v>34</v>
      </c>
      <c r="G118" s="380" t="s">
        <v>21</v>
      </c>
      <c r="H118" s="315" t="s">
        <v>5203</v>
      </c>
      <c r="I118" s="381" t="s">
        <v>3613</v>
      </c>
      <c r="J118" s="342" t="s">
        <v>5204</v>
      </c>
      <c r="K118" s="311" t="s">
        <v>5205</v>
      </c>
      <c r="L118" s="360">
        <v>42522</v>
      </c>
      <c r="M118" s="361">
        <v>42735</v>
      </c>
      <c r="N118" s="361">
        <v>42579</v>
      </c>
      <c r="O118" s="361">
        <v>42566</v>
      </c>
      <c r="P118" s="347" t="str">
        <f>SUM(R118:V118)</f>
        <v>0</v>
      </c>
      <c r="Q118" s="320" t="str">
        <f>SUM(R118,S118,U118,T118)/Y118</f>
        <v>0</v>
      </c>
      <c r="R118" s="319">
        <v>25000</v>
      </c>
      <c r="S118" s="319">
        <v>25000</v>
      </c>
      <c r="T118" s="319">
        <v>0</v>
      </c>
      <c r="U118" s="319">
        <v>0</v>
      </c>
      <c r="V118" s="319">
        <v>0</v>
      </c>
      <c r="W118" s="319" t="str">
        <f>SUM(R118,S118,T118,U118,V118)</f>
        <v>0</v>
      </c>
      <c r="X118" s="319">
        <v>75000</v>
      </c>
      <c r="Y118" s="319" t="str">
        <f>SUM(W118,X118)</f>
        <v>0</v>
      </c>
      <c r="Z118" s="339" t="s">
        <v>1501</v>
      </c>
      <c r="AA118" s="348"/>
    </row>
    <row r="119" spans="1:27" customHeight="1" ht="231.75">
      <c r="A119" s="338" t="s">
        <v>4591</v>
      </c>
      <c r="B119" s="339" t="s">
        <v>4592</v>
      </c>
      <c r="C119" s="340" t="s">
        <v>5206</v>
      </c>
      <c r="D119" s="340" t="s">
        <v>5207</v>
      </c>
      <c r="E119" s="341"/>
      <c r="F119" s="341" t="s">
        <v>34</v>
      </c>
      <c r="G119" s="380" t="s">
        <v>23</v>
      </c>
      <c r="H119" s="315" t="s">
        <v>5208</v>
      </c>
      <c r="I119" s="381" t="s">
        <v>3722</v>
      </c>
      <c r="J119" s="342" t="s">
        <v>5209</v>
      </c>
      <c r="K119" s="311" t="s">
        <v>5210</v>
      </c>
      <c r="L119" s="316">
        <v>42522</v>
      </c>
      <c r="M119" s="317">
        <v>42886</v>
      </c>
      <c r="N119" s="317">
        <v>42579</v>
      </c>
      <c r="O119" s="317">
        <v>42537</v>
      </c>
      <c r="P119" s="347" t="str">
        <f>SUM(R119:V119)</f>
        <v>0</v>
      </c>
      <c r="Q119" s="320" t="str">
        <f>SUM(R119,S119,U119,T119)/Y119</f>
        <v>0</v>
      </c>
      <c r="R119" s="319">
        <v>17080</v>
      </c>
      <c r="S119" s="348">
        <v>0</v>
      </c>
      <c r="T119" s="348">
        <v>0</v>
      </c>
      <c r="U119" s="319">
        <v>17080</v>
      </c>
      <c r="V119" s="348">
        <v>0</v>
      </c>
      <c r="W119" s="319" t="str">
        <f>SUM(R119,S119,T119,U119,V119)</f>
        <v>0</v>
      </c>
      <c r="X119" s="319">
        <v>51240</v>
      </c>
      <c r="Y119" s="319" t="str">
        <f>SUM(W119,X119)</f>
        <v>0</v>
      </c>
      <c r="Z119" s="339" t="s">
        <v>5211</v>
      </c>
      <c r="AA119" s="348"/>
    </row>
    <row r="120" spans="1:27" customHeight="1" ht="195.75">
      <c r="A120" s="338" t="s">
        <v>4591</v>
      </c>
      <c r="B120" s="339" t="s">
        <v>4592</v>
      </c>
      <c r="C120" s="340" t="s">
        <v>5212</v>
      </c>
      <c r="D120" s="340" t="s">
        <v>5213</v>
      </c>
      <c r="E120" s="341"/>
      <c r="F120" s="341" t="s">
        <v>34</v>
      </c>
      <c r="G120" s="380" t="s">
        <v>21</v>
      </c>
      <c r="H120" s="315" t="s">
        <v>5214</v>
      </c>
      <c r="I120" s="381" t="s">
        <v>3548</v>
      </c>
      <c r="J120" s="313" t="s">
        <v>43</v>
      </c>
      <c r="K120" s="311" t="s">
        <v>5215</v>
      </c>
      <c r="L120" s="316">
        <v>42522</v>
      </c>
      <c r="M120" s="317">
        <v>42886</v>
      </c>
      <c r="N120" s="317">
        <v>42579</v>
      </c>
      <c r="O120" s="317">
        <v>42563</v>
      </c>
      <c r="P120" s="347" t="str">
        <f>SUM(R120:V120)</f>
        <v>0</v>
      </c>
      <c r="Q120" s="320" t="str">
        <f>SUM(R120,S120,U120,T120)/Y120</f>
        <v>0</v>
      </c>
      <c r="R120" s="319">
        <v>9440</v>
      </c>
      <c r="S120" s="319">
        <v>9440</v>
      </c>
      <c r="T120" s="319">
        <v>0</v>
      </c>
      <c r="U120" s="319">
        <v>0</v>
      </c>
      <c r="V120" s="319">
        <v>0</v>
      </c>
      <c r="W120" s="319" t="str">
        <f>SUM(R120,S120,T120,U120,V120)</f>
        <v>0</v>
      </c>
      <c r="X120" s="319">
        <v>28320</v>
      </c>
      <c r="Y120" s="319" t="str">
        <f>SUM(W120,X120)</f>
        <v>0</v>
      </c>
      <c r="Z120" s="339" t="s">
        <v>5216</v>
      </c>
      <c r="AA120" s="348"/>
    </row>
    <row r="121" spans="1:27" customHeight="1" ht="195">
      <c r="A121" s="338" t="s">
        <v>4591</v>
      </c>
      <c r="B121" s="339" t="s">
        <v>4592</v>
      </c>
      <c r="C121" s="340" t="s">
        <v>5217</v>
      </c>
      <c r="D121" s="350" t="s">
        <v>5218</v>
      </c>
      <c r="E121" s="341"/>
      <c r="F121" s="341" t="s">
        <v>34</v>
      </c>
      <c r="G121" s="380" t="s">
        <v>21</v>
      </c>
      <c r="H121" s="315" t="s">
        <v>4676</v>
      </c>
      <c r="I121" s="381" t="s">
        <v>3927</v>
      </c>
      <c r="J121" s="342" t="s">
        <v>5219</v>
      </c>
      <c r="K121" s="311" t="s">
        <v>5220</v>
      </c>
      <c r="L121" s="316">
        <v>42522</v>
      </c>
      <c r="M121" s="317">
        <v>42855</v>
      </c>
      <c r="N121" s="317">
        <v>42579</v>
      </c>
      <c r="O121" s="317">
        <v>42563</v>
      </c>
      <c r="P121" s="347" t="str">
        <f>SUM(R121:V121)</f>
        <v>0</v>
      </c>
      <c r="Q121" s="320" t="str">
        <f>SUM(R121,S121,U121,T121)/Y121</f>
        <v>0</v>
      </c>
      <c r="R121" s="319">
        <v>25000</v>
      </c>
      <c r="S121" s="319">
        <v>25000</v>
      </c>
      <c r="T121" s="319">
        <v>0</v>
      </c>
      <c r="U121" s="319">
        <v>0</v>
      </c>
      <c r="V121" s="319">
        <v>0</v>
      </c>
      <c r="W121" s="319" t="str">
        <f>SUM(R121,S121,T121,U121,V121)</f>
        <v>0</v>
      </c>
      <c r="X121" s="319">
        <v>89500</v>
      </c>
      <c r="Y121" s="319" t="str">
        <f>SUM(W121,X121)</f>
        <v>0</v>
      </c>
      <c r="Z121" s="339" t="s">
        <v>5221</v>
      </c>
      <c r="AA121" s="348"/>
    </row>
    <row r="122" spans="1:27" customHeight="1" ht="141.75">
      <c r="A122" s="338" t="s">
        <v>4591</v>
      </c>
      <c r="B122" s="339" t="s">
        <v>4592</v>
      </c>
      <c r="C122" s="340" t="s">
        <v>5222</v>
      </c>
      <c r="D122" s="340" t="s">
        <v>4675</v>
      </c>
      <c r="E122" s="341"/>
      <c r="F122" s="341" t="s">
        <v>34</v>
      </c>
      <c r="G122" s="380" t="s">
        <v>21</v>
      </c>
      <c r="H122" s="315" t="s">
        <v>5223</v>
      </c>
      <c r="I122" s="381" t="s">
        <v>4677</v>
      </c>
      <c r="J122" s="313" t="s">
        <v>43</v>
      </c>
      <c r="K122" s="311" t="s">
        <v>5224</v>
      </c>
      <c r="L122" s="316">
        <v>42522</v>
      </c>
      <c r="M122" s="317">
        <v>42886</v>
      </c>
      <c r="N122" s="317">
        <v>42579</v>
      </c>
      <c r="O122" s="317">
        <v>42550</v>
      </c>
      <c r="P122" s="347" t="str">
        <f>SUM(R122:V122)</f>
        <v>0</v>
      </c>
      <c r="Q122" s="320" t="str">
        <f>SUM(R122,S122,U122,T122)/Y122</f>
        <v>0</v>
      </c>
      <c r="R122" s="319">
        <v>15000</v>
      </c>
      <c r="S122" s="319">
        <v>15000</v>
      </c>
      <c r="T122" s="319">
        <v>0</v>
      </c>
      <c r="U122" s="319">
        <v>0</v>
      </c>
      <c r="V122" s="319">
        <v>0</v>
      </c>
      <c r="W122" s="319" t="str">
        <f>SUM(R122,S122,T122,U122,V122)</f>
        <v>0</v>
      </c>
      <c r="X122" s="319">
        <v>45000</v>
      </c>
      <c r="Y122" s="319" t="str">
        <f>SUM(W122,X122)</f>
        <v>0</v>
      </c>
      <c r="Z122" s="339" t="s">
        <v>1508</v>
      </c>
      <c r="AA122" s="348"/>
    </row>
    <row r="123" spans="1:27" customHeight="1" ht="276">
      <c r="A123" s="338" t="s">
        <v>4591</v>
      </c>
      <c r="B123" s="339" t="s">
        <v>4592</v>
      </c>
      <c r="C123" s="340" t="s">
        <v>5225</v>
      </c>
      <c r="D123" s="340" t="s">
        <v>5226</v>
      </c>
      <c r="E123" s="341"/>
      <c r="F123" s="341" t="s">
        <v>34</v>
      </c>
      <c r="G123" s="380" t="s">
        <v>23</v>
      </c>
      <c r="H123" s="315" t="s">
        <v>5227</v>
      </c>
      <c r="I123" s="381" t="s">
        <v>3522</v>
      </c>
      <c r="J123" s="342" t="s">
        <v>5228</v>
      </c>
      <c r="K123" s="311" t="s">
        <v>5229</v>
      </c>
      <c r="L123" s="316">
        <v>42552</v>
      </c>
      <c r="M123" s="317">
        <v>42916</v>
      </c>
      <c r="N123" s="317">
        <v>42579</v>
      </c>
      <c r="O123" s="317">
        <v>42566</v>
      </c>
      <c r="P123" s="347" t="str">
        <f>SUM(R123:V123)</f>
        <v>0</v>
      </c>
      <c r="Q123" s="320" t="str">
        <f>SUM(R123,S123,U123,T123)/Y123</f>
        <v>0</v>
      </c>
      <c r="R123" s="319">
        <v>22396</v>
      </c>
      <c r="S123" s="319">
        <v>0</v>
      </c>
      <c r="T123" s="319">
        <v>0</v>
      </c>
      <c r="U123" s="319">
        <v>22396</v>
      </c>
      <c r="V123" s="319">
        <v>0</v>
      </c>
      <c r="W123" s="319" t="str">
        <f>SUM(R123,S123,T123,U123,V123)</f>
        <v>0</v>
      </c>
      <c r="X123" s="319">
        <v>67188</v>
      </c>
      <c r="Y123" s="319" t="str">
        <f>SUM(W123,X123)</f>
        <v>0</v>
      </c>
      <c r="Z123" s="339" t="s">
        <v>5230</v>
      </c>
      <c r="AA123" s="348"/>
    </row>
    <row r="124" spans="1:27" customHeight="1" ht="195">
      <c r="A124" s="338" t="s">
        <v>4591</v>
      </c>
      <c r="B124" s="339" t="s">
        <v>4592</v>
      </c>
      <c r="C124" s="340" t="s">
        <v>5231</v>
      </c>
      <c r="D124" s="340" t="s">
        <v>5232</v>
      </c>
      <c r="E124" s="341"/>
      <c r="F124" s="341" t="s">
        <v>34</v>
      </c>
      <c r="G124" s="380" t="s">
        <v>21</v>
      </c>
      <c r="H124" s="315" t="s">
        <v>5233</v>
      </c>
      <c r="I124" s="381" t="s">
        <v>4790</v>
      </c>
      <c r="J124" s="342" t="s">
        <v>5234</v>
      </c>
      <c r="K124" s="311" t="s">
        <v>5235</v>
      </c>
      <c r="L124" s="316">
        <v>42552</v>
      </c>
      <c r="M124" s="317">
        <v>42916</v>
      </c>
      <c r="N124" s="317">
        <v>42579</v>
      </c>
      <c r="O124" s="317">
        <v>42542</v>
      </c>
      <c r="P124" s="347" t="str">
        <f>SUM(R124:V124)</f>
        <v>0</v>
      </c>
      <c r="Q124" s="320" t="str">
        <f>SUM(R124,S124,U124,T124)/Y124</f>
        <v>0</v>
      </c>
      <c r="R124" s="319">
        <v>25000</v>
      </c>
      <c r="S124" s="319">
        <v>25000</v>
      </c>
      <c r="T124" s="319">
        <v>0</v>
      </c>
      <c r="U124" s="319">
        <v>0</v>
      </c>
      <c r="V124" s="319">
        <v>0</v>
      </c>
      <c r="W124" s="319" t="str">
        <f>SUM(R124,S124,T124,U124,V124)</f>
        <v>0</v>
      </c>
      <c r="X124" s="319">
        <v>75000</v>
      </c>
      <c r="Y124" s="319" t="str">
        <f>SUM(W124,X124)</f>
        <v>0</v>
      </c>
      <c r="Z124" s="339" t="s">
        <v>5236</v>
      </c>
      <c r="AA124" s="348"/>
    </row>
    <row r="125" spans="1:27" customHeight="1" ht="45">
      <c r="A125" s="338" t="s">
        <v>4591</v>
      </c>
      <c r="B125" s="339" t="s">
        <v>4592</v>
      </c>
      <c r="C125" s="340" t="s">
        <v>5237</v>
      </c>
      <c r="D125" s="340" t="s">
        <v>5238</v>
      </c>
      <c r="E125" s="341"/>
      <c r="F125" s="341" t="s">
        <v>34</v>
      </c>
      <c r="G125" s="380" t="s">
        <v>21</v>
      </c>
      <c r="H125" s="315" t="s">
        <v>5239</v>
      </c>
      <c r="I125" s="381" t="s">
        <v>3548</v>
      </c>
      <c r="J125" s="342" t="s">
        <v>5240</v>
      </c>
      <c r="K125" s="343" t="s">
        <v>5241</v>
      </c>
      <c r="L125" s="316">
        <v>42522</v>
      </c>
      <c r="M125" s="317">
        <v>42886</v>
      </c>
      <c r="N125" s="317">
        <v>42579</v>
      </c>
      <c r="O125" s="317">
        <v>42571</v>
      </c>
      <c r="P125" s="347" t="str">
        <f>SUM(R125:V125)</f>
        <v>0</v>
      </c>
      <c r="Q125" s="320" t="str">
        <f>SUM(R125,S125,U125,T125)/Y125</f>
        <v>0</v>
      </c>
      <c r="R125" s="319">
        <v>20500</v>
      </c>
      <c r="S125" s="319">
        <v>20500</v>
      </c>
      <c r="T125" s="319">
        <v>0</v>
      </c>
      <c r="U125" s="319">
        <v>0</v>
      </c>
      <c r="V125" s="319">
        <v>0</v>
      </c>
      <c r="W125" s="319" t="str">
        <f>SUM(R125,S125,T125,U125,V125)</f>
        <v>0</v>
      </c>
      <c r="X125" s="319">
        <v>63000</v>
      </c>
      <c r="Y125" s="319" t="str">
        <f>SUM(W125,X125)</f>
        <v>0</v>
      </c>
      <c r="Z125" s="339" t="s">
        <v>1515</v>
      </c>
      <c r="AA125" s="348"/>
    </row>
    <row r="126" spans="1:27" customHeight="1" ht="255">
      <c r="A126" s="338" t="s">
        <v>4591</v>
      </c>
      <c r="B126" s="339" t="s">
        <v>4592</v>
      </c>
      <c r="C126" s="340" t="s">
        <v>5242</v>
      </c>
      <c r="D126" s="340" t="s">
        <v>5243</v>
      </c>
      <c r="E126" s="341"/>
      <c r="F126" s="341" t="s">
        <v>34</v>
      </c>
      <c r="G126" s="380" t="s">
        <v>21</v>
      </c>
      <c r="H126" s="385" t="s">
        <v>3042</v>
      </c>
      <c r="I126" s="386" t="s">
        <v>5244</v>
      </c>
      <c r="J126" s="341" t="s">
        <v>5245</v>
      </c>
      <c r="K126" s="311" t="s">
        <v>5246</v>
      </c>
      <c r="L126" s="327">
        <v>42522</v>
      </c>
      <c r="M126" s="328">
        <v>42886</v>
      </c>
      <c r="N126" s="328">
        <v>42579</v>
      </c>
      <c r="O126" s="328">
        <v>42563</v>
      </c>
      <c r="P126" s="387" t="str">
        <f>R126+S126</f>
        <v>0</v>
      </c>
      <c r="Q126" s="331" t="str">
        <f>SUM(R126,S126,U126,T126)/Y126</f>
        <v>0</v>
      </c>
      <c r="R126" s="330">
        <v>23500</v>
      </c>
      <c r="S126" s="330">
        <v>23500</v>
      </c>
      <c r="T126" s="330">
        <v>0</v>
      </c>
      <c r="U126" s="330">
        <v>0</v>
      </c>
      <c r="V126" s="330">
        <v>0</v>
      </c>
      <c r="W126" s="330" t="str">
        <f>SUM(R126,S126,T126,U126,V126)</f>
        <v>0</v>
      </c>
      <c r="X126" s="330">
        <v>70500</v>
      </c>
      <c r="Y126" s="330" t="str">
        <f>SUM(W126,X126)</f>
        <v>0</v>
      </c>
      <c r="Z126" s="339" t="s">
        <v>5247</v>
      </c>
      <c r="AA126" s="338"/>
    </row>
    <row r="127" spans="1:27" customHeight="1" ht="210">
      <c r="A127" s="338" t="s">
        <v>4591</v>
      </c>
      <c r="B127" s="339" t="s">
        <v>4592</v>
      </c>
      <c r="C127" s="340" t="s">
        <v>5248</v>
      </c>
      <c r="D127" s="340" t="s">
        <v>5249</v>
      </c>
      <c r="E127" s="341"/>
      <c r="F127" s="341" t="s">
        <v>34</v>
      </c>
      <c r="G127" s="380" t="s">
        <v>21</v>
      </c>
      <c r="H127" s="315" t="s">
        <v>5250</v>
      </c>
      <c r="I127" s="381" t="s">
        <v>3548</v>
      </c>
      <c r="J127" s="342" t="s">
        <v>3043</v>
      </c>
      <c r="K127" s="311" t="s">
        <v>5251</v>
      </c>
      <c r="L127" s="316">
        <v>42522</v>
      </c>
      <c r="M127" s="317">
        <v>42735</v>
      </c>
      <c r="N127" s="317">
        <v>42579</v>
      </c>
      <c r="O127" s="317">
        <v>42563</v>
      </c>
      <c r="P127" s="347" t="str">
        <f>SUM(R127:V127)</f>
        <v>0</v>
      </c>
      <c r="Q127" s="320" t="str">
        <f>SUM(R127,S127,U127,T127)/Y127</f>
        <v>0</v>
      </c>
      <c r="R127" s="319">
        <v>25000</v>
      </c>
      <c r="S127" s="319">
        <v>25000</v>
      </c>
      <c r="T127" s="319">
        <v>0</v>
      </c>
      <c r="U127" s="319">
        <v>0</v>
      </c>
      <c r="V127" s="319">
        <v>0</v>
      </c>
      <c r="W127" s="319" t="str">
        <f>SUM(R127,S127,T127,U127,V127)</f>
        <v>0</v>
      </c>
      <c r="X127" s="319">
        <v>75000</v>
      </c>
      <c r="Y127" s="319" t="str">
        <f>SUM(W127,X127)</f>
        <v>0</v>
      </c>
      <c r="Z127" s="339" t="s">
        <v>5252</v>
      </c>
      <c r="AA127" s="348"/>
    </row>
    <row r="128" spans="1:27" customHeight="1" ht="270">
      <c r="A128" s="338" t="s">
        <v>4591</v>
      </c>
      <c r="B128" s="339" t="s">
        <v>4592</v>
      </c>
      <c r="C128" s="340" t="s">
        <v>5253</v>
      </c>
      <c r="D128" s="340" t="s">
        <v>5254</v>
      </c>
      <c r="E128" s="341"/>
      <c r="F128" s="341" t="s">
        <v>34</v>
      </c>
      <c r="G128" s="380" t="s">
        <v>23</v>
      </c>
      <c r="H128" s="315" t="s">
        <v>5255</v>
      </c>
      <c r="I128" s="381" t="s">
        <v>5256</v>
      </c>
      <c r="J128" s="342" t="s">
        <v>5257</v>
      </c>
      <c r="K128" s="311" t="s">
        <v>5258</v>
      </c>
      <c r="L128" s="316">
        <v>42522</v>
      </c>
      <c r="M128" s="317">
        <v>42886</v>
      </c>
      <c r="N128" s="317">
        <v>42579</v>
      </c>
      <c r="O128" s="317">
        <v>42542</v>
      </c>
      <c r="P128" s="347" t="str">
        <f>SUM(R128:V128)</f>
        <v>0</v>
      </c>
      <c r="Q128" s="320" t="str">
        <f>SUM(R128,S128,U128,T128)/Y128</f>
        <v>0</v>
      </c>
      <c r="R128" s="319">
        <v>16000</v>
      </c>
      <c r="S128" s="319">
        <v>0</v>
      </c>
      <c r="T128" s="319">
        <v>0</v>
      </c>
      <c r="U128" s="319">
        <v>16000</v>
      </c>
      <c r="V128" s="319">
        <v>0</v>
      </c>
      <c r="W128" s="319" t="str">
        <f>SUM(R128,S128,T128,U128,V128)</f>
        <v>0</v>
      </c>
      <c r="X128" s="319">
        <v>48000</v>
      </c>
      <c r="Y128" s="319" t="str">
        <f>SUM(W128,X128)</f>
        <v>0</v>
      </c>
      <c r="Z128" s="339" t="s">
        <v>1533</v>
      </c>
      <c r="AA128" s="348"/>
    </row>
    <row r="129" spans="1:27" customHeight="1" ht="259.5">
      <c r="A129" s="338" t="s">
        <v>4591</v>
      </c>
      <c r="B129" s="339" t="s">
        <v>4592</v>
      </c>
      <c r="C129" s="340" t="s">
        <v>5259</v>
      </c>
      <c r="D129" s="340" t="s">
        <v>5260</v>
      </c>
      <c r="E129" s="341"/>
      <c r="F129" s="341" t="s">
        <v>34</v>
      </c>
      <c r="G129" s="380" t="s">
        <v>21</v>
      </c>
      <c r="H129" s="315" t="s">
        <v>5261</v>
      </c>
      <c r="I129" s="381" t="s">
        <v>3548</v>
      </c>
      <c r="J129" s="342" t="s">
        <v>5262</v>
      </c>
      <c r="K129" s="311" t="s">
        <v>5263</v>
      </c>
      <c r="L129" s="316">
        <v>42505</v>
      </c>
      <c r="M129" s="317">
        <v>42869</v>
      </c>
      <c r="N129" s="317">
        <v>42579</v>
      </c>
      <c r="O129" s="317">
        <v>42542</v>
      </c>
      <c r="P129" s="347" t="str">
        <f>SUM(R129:V129)</f>
        <v>0</v>
      </c>
      <c r="Q129" s="320" t="str">
        <f>SUM(R129,S129,U129,T129)/Y129</f>
        <v>0</v>
      </c>
      <c r="R129" s="319">
        <v>25000</v>
      </c>
      <c r="S129" s="319">
        <v>25000</v>
      </c>
      <c r="T129" s="319">
        <v>0</v>
      </c>
      <c r="U129" s="319">
        <v>0</v>
      </c>
      <c r="V129" s="319">
        <v>0</v>
      </c>
      <c r="W129" s="319" t="str">
        <f>SUM(R129,S129,T129,U129,V129)</f>
        <v>0</v>
      </c>
      <c r="X129" s="319">
        <v>87200</v>
      </c>
      <c r="Y129" s="319" t="str">
        <f>SUM(W129,X129)</f>
        <v>0</v>
      </c>
      <c r="Z129" s="339" t="s">
        <v>5264</v>
      </c>
      <c r="AA129" s="348"/>
    </row>
    <row r="130" spans="1:27" customHeight="1" ht="241.5">
      <c r="A130" s="338" t="s">
        <v>4591</v>
      </c>
      <c r="B130" s="339" t="s">
        <v>4592</v>
      </c>
      <c r="C130" s="340" t="s">
        <v>5265</v>
      </c>
      <c r="D130" s="340" t="s">
        <v>5266</v>
      </c>
      <c r="E130" s="341"/>
      <c r="F130" s="341" t="s">
        <v>34</v>
      </c>
      <c r="G130" s="380" t="s">
        <v>21</v>
      </c>
      <c r="H130" s="315" t="s">
        <v>5267</v>
      </c>
      <c r="I130" s="381" t="s">
        <v>3710</v>
      </c>
      <c r="J130" s="342" t="s">
        <v>5268</v>
      </c>
      <c r="K130" s="311" t="s">
        <v>5269</v>
      </c>
      <c r="L130" s="316">
        <v>42500</v>
      </c>
      <c r="M130" s="317">
        <v>42794</v>
      </c>
      <c r="N130" s="317">
        <v>42579</v>
      </c>
      <c r="O130" s="317">
        <v>42536</v>
      </c>
      <c r="P130" s="347" t="str">
        <f>SUM(R130:V130)</f>
        <v>0</v>
      </c>
      <c r="Q130" s="320" t="str">
        <f>SUM(R130,S130,U130,T130)/Y130</f>
        <v>0</v>
      </c>
      <c r="R130" s="319">
        <v>25000</v>
      </c>
      <c r="S130" s="319">
        <v>25000</v>
      </c>
      <c r="T130" s="319">
        <v>0</v>
      </c>
      <c r="U130" s="319">
        <v>0</v>
      </c>
      <c r="V130" s="319">
        <v>0</v>
      </c>
      <c r="W130" s="319" t="str">
        <f>SUM(R130,S130,T130,U130,V130)</f>
        <v>0</v>
      </c>
      <c r="X130" s="319">
        <v>78830</v>
      </c>
      <c r="Y130" s="319" t="str">
        <f>SUM(W130,X130)</f>
        <v>0</v>
      </c>
      <c r="Z130" s="339" t="s">
        <v>5270</v>
      </c>
      <c r="AA130" s="348"/>
    </row>
    <row r="131" spans="1:27" customHeight="1" ht="180">
      <c r="A131" s="338" t="s">
        <v>4591</v>
      </c>
      <c r="B131" s="339" t="s">
        <v>4592</v>
      </c>
      <c r="C131" s="340" t="s">
        <v>5271</v>
      </c>
      <c r="D131" s="340" t="s">
        <v>5272</v>
      </c>
      <c r="E131" s="341"/>
      <c r="F131" s="341" t="s">
        <v>34</v>
      </c>
      <c r="G131" s="380" t="s">
        <v>21</v>
      </c>
      <c r="H131" s="315" t="s">
        <v>5273</v>
      </c>
      <c r="I131" s="381" t="s">
        <v>3710</v>
      </c>
      <c r="J131" s="313" t="s">
        <v>43</v>
      </c>
      <c r="K131" s="311" t="s">
        <v>5274</v>
      </c>
      <c r="L131" s="316">
        <v>42505</v>
      </c>
      <c r="M131" s="317">
        <v>42865</v>
      </c>
      <c r="N131" s="317">
        <v>42579</v>
      </c>
      <c r="O131" s="317">
        <v>42558</v>
      </c>
      <c r="P131" s="347" t="str">
        <f>SUM(R131:V131)</f>
        <v>0</v>
      </c>
      <c r="Q131" s="320" t="str">
        <f>SUM(R131,S131,U131,T131)/Y131</f>
        <v>0</v>
      </c>
      <c r="R131" s="319">
        <v>20347.4</v>
      </c>
      <c r="S131" s="319">
        <v>20347.4</v>
      </c>
      <c r="T131" s="319">
        <v>0</v>
      </c>
      <c r="U131" s="319">
        <v>0</v>
      </c>
      <c r="V131" s="319">
        <v>0</v>
      </c>
      <c r="W131" s="319" t="str">
        <f>SUM(R131,S131,T131,U131,V131)</f>
        <v>0</v>
      </c>
      <c r="X131" s="319">
        <v>61042.2</v>
      </c>
      <c r="Y131" s="319" t="str">
        <f>SUM(W131,X131)</f>
        <v>0</v>
      </c>
      <c r="Z131" s="339" t="s">
        <v>5275</v>
      </c>
      <c r="AA131" s="348"/>
    </row>
    <row r="132" spans="1:27" customHeight="1" ht="149.25">
      <c r="A132" s="338" t="s">
        <v>4591</v>
      </c>
      <c r="B132" s="339" t="s">
        <v>4592</v>
      </c>
      <c r="C132" s="340" t="s">
        <v>5276</v>
      </c>
      <c r="D132" s="340" t="s">
        <v>5277</v>
      </c>
      <c r="E132" s="341"/>
      <c r="F132" s="341" t="s">
        <v>34</v>
      </c>
      <c r="G132" s="380" t="s">
        <v>21</v>
      </c>
      <c r="H132" s="315" t="s">
        <v>5278</v>
      </c>
      <c r="I132" s="381" t="s">
        <v>3710</v>
      </c>
      <c r="J132" s="342" t="s">
        <v>5279</v>
      </c>
      <c r="K132" s="311" t="s">
        <v>5280</v>
      </c>
      <c r="L132" s="316">
        <v>42522</v>
      </c>
      <c r="M132" s="317">
        <v>42886</v>
      </c>
      <c r="N132" s="317">
        <v>42579</v>
      </c>
      <c r="O132" s="317">
        <v>42542</v>
      </c>
      <c r="P132" s="347" t="str">
        <f>SUM(R132:V132)</f>
        <v>0</v>
      </c>
      <c r="Q132" s="320" t="str">
        <f>SUM(R132,S132,U132,T132)/Y132</f>
        <v>0</v>
      </c>
      <c r="R132" s="319">
        <v>18360</v>
      </c>
      <c r="S132" s="319">
        <v>18360</v>
      </c>
      <c r="T132" s="319">
        <v>0</v>
      </c>
      <c r="U132" s="319">
        <v>0</v>
      </c>
      <c r="V132" s="319">
        <v>0</v>
      </c>
      <c r="W132" s="319" t="str">
        <f>SUM(R132,S132,T132,U132,V132)</f>
        <v>0</v>
      </c>
      <c r="X132" s="319">
        <v>55000</v>
      </c>
      <c r="Y132" s="319" t="str">
        <f>SUM(W132,X132)</f>
        <v>0</v>
      </c>
      <c r="Z132" s="339" t="s">
        <v>5281</v>
      </c>
      <c r="AA132" s="348"/>
    </row>
    <row r="133" spans="1:27" customHeight="1" ht="300">
      <c r="A133" s="338" t="s">
        <v>4591</v>
      </c>
      <c r="B133" s="339" t="s">
        <v>4592</v>
      </c>
      <c r="C133" s="340" t="s">
        <v>5282</v>
      </c>
      <c r="D133" s="340" t="s">
        <v>5283</v>
      </c>
      <c r="E133" s="341"/>
      <c r="F133" s="341" t="s">
        <v>34</v>
      </c>
      <c r="G133" s="380" t="s">
        <v>21</v>
      </c>
      <c r="H133" s="315" t="s">
        <v>5284</v>
      </c>
      <c r="I133" s="381" t="s">
        <v>3942</v>
      </c>
      <c r="J133" s="342" t="s">
        <v>5285</v>
      </c>
      <c r="K133" s="311" t="s">
        <v>5286</v>
      </c>
      <c r="L133" s="316">
        <v>42522</v>
      </c>
      <c r="M133" s="317">
        <v>42735</v>
      </c>
      <c r="N133" s="317">
        <v>42579</v>
      </c>
      <c r="O133" s="317">
        <v>42566</v>
      </c>
      <c r="P133" s="347" t="str">
        <f>SUM(R133:V133)</f>
        <v>0</v>
      </c>
      <c r="Q133" s="320" t="str">
        <f>SUM(R133,S133,U133,T133)/Y133</f>
        <v>0</v>
      </c>
      <c r="R133" s="319">
        <v>6840</v>
      </c>
      <c r="S133" s="319">
        <v>6840</v>
      </c>
      <c r="T133" s="319">
        <v>0</v>
      </c>
      <c r="U133" s="319">
        <v>0</v>
      </c>
      <c r="V133" s="319">
        <v>0</v>
      </c>
      <c r="W133" s="319" t="str">
        <f>SUM(R133,S133,T133,U133,V133)</f>
        <v>0</v>
      </c>
      <c r="X133" s="319">
        <v>20520</v>
      </c>
      <c r="Y133" s="319" t="str">
        <f>SUM(W133,X133)</f>
        <v>0</v>
      </c>
      <c r="Z133" s="339" t="s">
        <v>1577</v>
      </c>
      <c r="AA133" s="348"/>
    </row>
    <row r="134" spans="1:27" customHeight="1" ht="195">
      <c r="A134" s="338" t="s">
        <v>4591</v>
      </c>
      <c r="B134" s="339" t="s">
        <v>4592</v>
      </c>
      <c r="C134" s="340" t="s">
        <v>5287</v>
      </c>
      <c r="D134" s="340" t="s">
        <v>4850</v>
      </c>
      <c r="E134" s="341"/>
      <c r="F134" s="341" t="s">
        <v>34</v>
      </c>
      <c r="G134" s="380" t="s">
        <v>21</v>
      </c>
      <c r="H134" s="315" t="s">
        <v>3606</v>
      </c>
      <c r="I134" s="381" t="s">
        <v>3548</v>
      </c>
      <c r="J134" s="313" t="s">
        <v>43</v>
      </c>
      <c r="K134" s="311" t="s">
        <v>5288</v>
      </c>
      <c r="L134" s="316">
        <v>42500</v>
      </c>
      <c r="M134" s="317">
        <v>42864</v>
      </c>
      <c r="N134" s="317">
        <v>42579</v>
      </c>
      <c r="O134" s="317">
        <v>42566</v>
      </c>
      <c r="P134" s="347" t="str">
        <f>SUM(R134:V134)</f>
        <v>0</v>
      </c>
      <c r="Q134" s="320" t="str">
        <f>SUM(R134,S134,U134,T134)/Y134</f>
        <v>0</v>
      </c>
      <c r="R134" s="319">
        <v>25000</v>
      </c>
      <c r="S134" s="319">
        <v>25000</v>
      </c>
      <c r="T134" s="319">
        <v>0</v>
      </c>
      <c r="U134" s="319">
        <v>0</v>
      </c>
      <c r="V134" s="319">
        <v>0</v>
      </c>
      <c r="W134" s="319" t="str">
        <f>SUM(R134,S134,T134,U134,V134)</f>
        <v>0</v>
      </c>
      <c r="X134" s="319">
        <v>77800</v>
      </c>
      <c r="Y134" s="319" t="str">
        <f>SUM(W134,X134)</f>
        <v>0</v>
      </c>
      <c r="Z134" s="339" t="s">
        <v>5289</v>
      </c>
      <c r="AA134" s="348"/>
    </row>
    <row r="135" spans="1:27" customHeight="1" ht="270">
      <c r="A135" s="338" t="s">
        <v>4591</v>
      </c>
      <c r="B135" s="339" t="s">
        <v>4592</v>
      </c>
      <c r="C135" s="340" t="s">
        <v>5290</v>
      </c>
      <c r="D135" s="340" t="s">
        <v>5291</v>
      </c>
      <c r="E135" s="341"/>
      <c r="F135" s="341" t="s">
        <v>34</v>
      </c>
      <c r="G135" s="380" t="s">
        <v>21</v>
      </c>
      <c r="H135" s="315" t="s">
        <v>5292</v>
      </c>
      <c r="I135" s="381" t="s">
        <v>3548</v>
      </c>
      <c r="J135" s="342" t="s">
        <v>5293</v>
      </c>
      <c r="K135" s="311" t="s">
        <v>5294</v>
      </c>
      <c r="L135" s="316">
        <v>42552</v>
      </c>
      <c r="M135" s="317">
        <v>42825</v>
      </c>
      <c r="N135" s="317">
        <v>42579</v>
      </c>
      <c r="O135" s="317">
        <v>42566</v>
      </c>
      <c r="P135" s="347" t="str">
        <f>SUM(R135:V135)</f>
        <v>0</v>
      </c>
      <c r="Q135" s="320" t="str">
        <f>SUM(R135,S135,U135,T135)/Y135</f>
        <v>0</v>
      </c>
      <c r="R135" s="319">
        <v>25000</v>
      </c>
      <c r="S135" s="319">
        <v>25000</v>
      </c>
      <c r="T135" s="319">
        <v>0</v>
      </c>
      <c r="U135" s="319">
        <v>0</v>
      </c>
      <c r="V135" s="319">
        <v>0</v>
      </c>
      <c r="W135" s="319" t="str">
        <f>SUM(R135,S135,T135,U135,V135)</f>
        <v>0</v>
      </c>
      <c r="X135" s="319">
        <v>141850</v>
      </c>
      <c r="Y135" s="319" t="str">
        <f>SUM(W135,X135)</f>
        <v>0</v>
      </c>
      <c r="Z135" s="339" t="s">
        <v>5295</v>
      </c>
      <c r="AA135" s="348"/>
    </row>
    <row r="136" spans="1:27" customHeight="1" ht="62.25">
      <c r="A136" s="338" t="s">
        <v>4591</v>
      </c>
      <c r="B136" s="339" t="s">
        <v>4592</v>
      </c>
      <c r="C136" s="340" t="s">
        <v>5296</v>
      </c>
      <c r="D136" s="340" t="s">
        <v>5297</v>
      </c>
      <c r="E136" s="341"/>
      <c r="F136" s="341" t="s">
        <v>34</v>
      </c>
      <c r="G136" s="380" t="s">
        <v>21</v>
      </c>
      <c r="H136" s="315" t="s">
        <v>5298</v>
      </c>
      <c r="I136" s="381" t="s">
        <v>3826</v>
      </c>
      <c r="J136" s="342" t="s">
        <v>5299</v>
      </c>
      <c r="K136" s="343" t="s">
        <v>5300</v>
      </c>
      <c r="L136" s="327">
        <v>42501</v>
      </c>
      <c r="M136" s="328">
        <v>42735</v>
      </c>
      <c r="N136" s="328">
        <v>42579</v>
      </c>
      <c r="O136" s="328">
        <v>42534</v>
      </c>
      <c r="P136" s="347" t="str">
        <f>SUM(R136:V136)</f>
        <v>0</v>
      </c>
      <c r="Q136" s="320" t="str">
        <f>SUM(R136,S136,U136,T136)/Y136</f>
        <v>0</v>
      </c>
      <c r="R136" s="319">
        <v>25000</v>
      </c>
      <c r="S136" s="319">
        <v>25000</v>
      </c>
      <c r="T136" s="319">
        <v>0</v>
      </c>
      <c r="U136" s="319">
        <v>0</v>
      </c>
      <c r="V136" s="319">
        <v>0</v>
      </c>
      <c r="W136" s="319" t="str">
        <f>SUM(R136,S136,T136,U136,V136)</f>
        <v>0</v>
      </c>
      <c r="X136" s="319">
        <v>76000</v>
      </c>
      <c r="Y136" s="319" t="str">
        <f>SUM(W136,X136)</f>
        <v>0</v>
      </c>
      <c r="Z136" s="339" t="s">
        <v>5301</v>
      </c>
      <c r="AA136" s="348"/>
    </row>
    <row r="137" spans="1:27" customHeight="1" ht="243">
      <c r="A137" s="338" t="s">
        <v>4591</v>
      </c>
      <c r="B137" s="339" t="s">
        <v>5302</v>
      </c>
      <c r="C137" s="340" t="s">
        <v>5303</v>
      </c>
      <c r="D137" s="340" t="s">
        <v>5304</v>
      </c>
      <c r="E137" s="341"/>
      <c r="F137" s="341" t="s">
        <v>34</v>
      </c>
      <c r="G137" s="380" t="s">
        <v>21</v>
      </c>
      <c r="H137" s="315" t="s">
        <v>5305</v>
      </c>
      <c r="I137" s="381" t="s">
        <v>5306</v>
      </c>
      <c r="J137" s="342" t="s">
        <v>5307</v>
      </c>
      <c r="K137" s="311" t="s">
        <v>5308</v>
      </c>
      <c r="L137" s="360">
        <v>42583</v>
      </c>
      <c r="M137" s="361">
        <v>42947</v>
      </c>
      <c r="N137" s="361">
        <v>42579</v>
      </c>
      <c r="O137" s="361">
        <v>42566</v>
      </c>
      <c r="P137" s="347" t="str">
        <f>SUM(R137:V137)</f>
        <v>0</v>
      </c>
      <c r="Q137" s="320" t="str">
        <f>SUM(R137,S137,U137,T137)/Y137</f>
        <v>0</v>
      </c>
      <c r="R137" s="319">
        <v>4245</v>
      </c>
      <c r="S137" s="319">
        <v>4245</v>
      </c>
      <c r="T137" s="319">
        <v>0</v>
      </c>
      <c r="U137" s="319">
        <v>0</v>
      </c>
      <c r="V137" s="319">
        <v>0</v>
      </c>
      <c r="W137" s="319" t="str">
        <f>SUM(R137,S137,T137,U137,V137)</f>
        <v>0</v>
      </c>
      <c r="X137" s="319">
        <v>8490</v>
      </c>
      <c r="Y137" s="319" t="str">
        <f>SUM(W137,X137)</f>
        <v>0</v>
      </c>
      <c r="Z137" s="339" t="s">
        <v>5309</v>
      </c>
      <c r="AA137" s="348"/>
    </row>
    <row r="138" spans="1:27" customHeight="1" ht="75">
      <c r="A138" s="338" t="s">
        <v>4591</v>
      </c>
      <c r="B138" s="339" t="s">
        <v>5302</v>
      </c>
      <c r="C138" s="350" t="s">
        <v>5310</v>
      </c>
      <c r="D138" s="340" t="s">
        <v>5311</v>
      </c>
      <c r="E138" s="341"/>
      <c r="F138" s="341" t="s">
        <v>34</v>
      </c>
      <c r="G138" s="380" t="s">
        <v>21</v>
      </c>
      <c r="H138" s="315" t="s">
        <v>5312</v>
      </c>
      <c r="I138" s="381" t="s">
        <v>4677</v>
      </c>
      <c r="J138" s="342" t="s">
        <v>5313</v>
      </c>
      <c r="K138" s="311" t="s">
        <v>5314</v>
      </c>
      <c r="L138" s="316">
        <v>42500</v>
      </c>
      <c r="M138" s="317">
        <v>42865</v>
      </c>
      <c r="N138" s="317">
        <v>42579</v>
      </c>
      <c r="O138" s="317">
        <v>42550</v>
      </c>
      <c r="P138" s="347" t="str">
        <f>SUM(R138:V138)</f>
        <v>0</v>
      </c>
      <c r="Q138" s="320" t="str">
        <f>SUM(R138,S138,U138,T138)/Y138</f>
        <v>0</v>
      </c>
      <c r="R138" s="319">
        <v>5000</v>
      </c>
      <c r="S138" s="319">
        <v>5000</v>
      </c>
      <c r="T138" s="319">
        <v>0</v>
      </c>
      <c r="U138" s="319">
        <v>0</v>
      </c>
      <c r="V138" s="319">
        <v>0</v>
      </c>
      <c r="W138" s="319" t="str">
        <f>SUM(R138,S138,T138,U138,V138)</f>
        <v>0</v>
      </c>
      <c r="X138" s="319">
        <v>11420</v>
      </c>
      <c r="Y138" s="319" t="str">
        <f>SUM(W138,X138)</f>
        <v>0</v>
      </c>
      <c r="Z138" s="339" t="s">
        <v>1302</v>
      </c>
      <c r="AA138" s="348"/>
    </row>
    <row r="139" spans="1:27" customHeight="1" ht="135">
      <c r="A139" s="309" t="s">
        <v>4591</v>
      </c>
      <c r="B139" s="310" t="s">
        <v>5315</v>
      </c>
      <c r="C139" s="311" t="s">
        <v>5316</v>
      </c>
      <c r="D139" s="311" t="s">
        <v>5317</v>
      </c>
      <c r="E139" s="311" t="s">
        <v>5318</v>
      </c>
      <c r="F139" s="312" t="s">
        <v>34</v>
      </c>
      <c r="G139" s="380" t="s">
        <v>21</v>
      </c>
      <c r="H139" s="311" t="s">
        <v>585</v>
      </c>
      <c r="I139" s="381" t="s">
        <v>3548</v>
      </c>
      <c r="J139" s="314" t="s">
        <v>5319</v>
      </c>
      <c r="K139" s="312" t="s">
        <v>5320</v>
      </c>
      <c r="L139" s="316">
        <v>42278</v>
      </c>
      <c r="M139" s="317">
        <v>43008</v>
      </c>
      <c r="N139" s="318">
        <v>42439</v>
      </c>
      <c r="O139" s="317">
        <v>42324</v>
      </c>
      <c r="P139" s="319" t="str">
        <f>SUM(R139,S139,T139,U139)</f>
        <v>0</v>
      </c>
      <c r="Q139" s="320" t="str">
        <f>SUM(R139,S139,U139,T139)/Y139</f>
        <v>0</v>
      </c>
      <c r="R139" s="319">
        <v>100000</v>
      </c>
      <c r="S139" s="319">
        <v>100000</v>
      </c>
      <c r="T139" s="319">
        <v>0</v>
      </c>
      <c r="U139" s="319">
        <v>0</v>
      </c>
      <c r="V139" s="319">
        <v>0</v>
      </c>
      <c r="W139" s="319" t="str">
        <f>SUM(R139,S139,T139,U139,V139)</f>
        <v>0</v>
      </c>
      <c r="X139" s="319">
        <v>1776481</v>
      </c>
      <c r="Y139" s="319" t="str">
        <f>SUM(W139,X139)</f>
        <v>0</v>
      </c>
      <c r="Z139" s="309" t="s">
        <v>789</v>
      </c>
      <c r="AA139" s="311"/>
    </row>
    <row r="140" spans="1:27" customHeight="1" ht="390">
      <c r="A140" s="309" t="s">
        <v>4591</v>
      </c>
      <c r="B140" s="310" t="s">
        <v>5315</v>
      </c>
      <c r="C140" s="311" t="s">
        <v>5321</v>
      </c>
      <c r="D140" s="311" t="s">
        <v>5322</v>
      </c>
      <c r="E140" s="311" t="s">
        <v>5323</v>
      </c>
      <c r="F140" s="312" t="s">
        <v>34</v>
      </c>
      <c r="G140" s="380" t="s">
        <v>21</v>
      </c>
      <c r="H140" s="311" t="s">
        <v>5324</v>
      </c>
      <c r="I140" s="381" t="s">
        <v>3600</v>
      </c>
      <c r="J140" s="311" t="s">
        <v>43</v>
      </c>
      <c r="K140" s="312" t="s">
        <v>5325</v>
      </c>
      <c r="L140" s="316">
        <v>42248</v>
      </c>
      <c r="M140" s="317">
        <v>42978</v>
      </c>
      <c r="N140" s="318">
        <v>42439</v>
      </c>
      <c r="O140" s="317">
        <v>42324</v>
      </c>
      <c r="P140" s="319" t="str">
        <f>SUM(R140,S140,T140,U140)</f>
        <v>0</v>
      </c>
      <c r="Q140" s="320" t="str">
        <f>SUM(R140,S140,U140,T140)/Y140</f>
        <v>0</v>
      </c>
      <c r="R140" s="319">
        <v>53375</v>
      </c>
      <c r="S140" s="319">
        <v>53375</v>
      </c>
      <c r="T140" s="319">
        <v>0</v>
      </c>
      <c r="U140" s="319">
        <v>0</v>
      </c>
      <c r="V140" s="319">
        <v>0</v>
      </c>
      <c r="W140" s="319" t="str">
        <f>SUM(R140,S140,T140,U140,V140)</f>
        <v>0</v>
      </c>
      <c r="X140" s="319">
        <v>198250</v>
      </c>
      <c r="Y140" s="319" t="str">
        <f>SUM(W140,X140)</f>
        <v>0</v>
      </c>
      <c r="Z140" s="309" t="s">
        <v>796</v>
      </c>
      <c r="AA140" s="311"/>
    </row>
    <row r="141" spans="1:27" customHeight="1" ht="270">
      <c r="A141" s="309" t="s">
        <v>4591</v>
      </c>
      <c r="B141" s="310" t="s">
        <v>5315</v>
      </c>
      <c r="C141" s="311" t="s">
        <v>5326</v>
      </c>
      <c r="D141" s="311" t="s">
        <v>5277</v>
      </c>
      <c r="E141" s="311" t="s">
        <v>5327</v>
      </c>
      <c r="F141" s="312" t="s">
        <v>34</v>
      </c>
      <c r="G141" s="380" t="s">
        <v>21</v>
      </c>
      <c r="H141" s="311" t="s">
        <v>5328</v>
      </c>
      <c r="I141" s="381" t="s">
        <v>3710</v>
      </c>
      <c r="J141" s="314" t="s">
        <v>5329</v>
      </c>
      <c r="K141" s="311" t="s">
        <v>5330</v>
      </c>
      <c r="L141" s="316">
        <v>42236</v>
      </c>
      <c r="M141" s="317">
        <v>42916</v>
      </c>
      <c r="N141" s="318">
        <v>42439</v>
      </c>
      <c r="O141" s="317">
        <v>42324</v>
      </c>
      <c r="P141" s="319" t="str">
        <f>SUM(R141,S141,T141,U141)</f>
        <v>0</v>
      </c>
      <c r="Q141" s="320" t="str">
        <f>SUM(R141,S141,U141,T141)/Y141</f>
        <v>0</v>
      </c>
      <c r="R141" s="319">
        <v>100000</v>
      </c>
      <c r="S141" s="319">
        <v>100000</v>
      </c>
      <c r="T141" s="319">
        <v>0</v>
      </c>
      <c r="U141" s="319">
        <v>0</v>
      </c>
      <c r="V141" s="319">
        <v>0</v>
      </c>
      <c r="W141" s="319" t="str">
        <f>SUM(R141,S141,T141,U141,V141)</f>
        <v>0</v>
      </c>
      <c r="X141" s="319">
        <v>425796</v>
      </c>
      <c r="Y141" s="319" t="str">
        <f>SUM(W141,X141)</f>
        <v>0</v>
      </c>
      <c r="Z141" s="309" t="s">
        <v>5331</v>
      </c>
      <c r="AA141" s="311"/>
    </row>
    <row r="142" spans="1:27" customHeight="1" ht="165">
      <c r="A142" s="309" t="s">
        <v>4591</v>
      </c>
      <c r="B142" s="310" t="s">
        <v>5315</v>
      </c>
      <c r="C142" s="313" t="s">
        <v>5332</v>
      </c>
      <c r="D142" s="311" t="s">
        <v>5333</v>
      </c>
      <c r="E142" s="313" t="s">
        <v>5334</v>
      </c>
      <c r="F142" s="312" t="s">
        <v>34</v>
      </c>
      <c r="G142" s="380" t="s">
        <v>23</v>
      </c>
      <c r="H142" s="311" t="s">
        <v>3505</v>
      </c>
      <c r="I142" s="381" t="s">
        <v>3522</v>
      </c>
      <c r="J142" s="314" t="s">
        <v>5335</v>
      </c>
      <c r="K142" s="311" t="s">
        <v>5336</v>
      </c>
      <c r="L142" s="316">
        <v>42248</v>
      </c>
      <c r="M142" s="317">
        <v>42735</v>
      </c>
      <c r="N142" s="318">
        <v>42439</v>
      </c>
      <c r="O142" s="317">
        <v>42328</v>
      </c>
      <c r="P142" s="319" t="str">
        <f>SUM(R142,S142,T142,U142)</f>
        <v>0</v>
      </c>
      <c r="Q142" s="320" t="str">
        <f>SUM(R142,S142,U142,T142)/Y142</f>
        <v>0</v>
      </c>
      <c r="R142" s="319">
        <v>99298.72</v>
      </c>
      <c r="S142" s="319">
        <v>0</v>
      </c>
      <c r="T142" s="319">
        <v>0</v>
      </c>
      <c r="U142" s="319">
        <v>99298.72</v>
      </c>
      <c r="V142" s="319">
        <v>0</v>
      </c>
      <c r="W142" s="319" t="str">
        <f>SUM(R142,S142,T142,U142,V142)</f>
        <v>0</v>
      </c>
      <c r="X142" s="319">
        <v>535359.56</v>
      </c>
      <c r="Y142" s="319" t="str">
        <f>SUM(W142,X142)</f>
        <v>0</v>
      </c>
      <c r="Z142" s="309" t="s">
        <v>3276</v>
      </c>
      <c r="AA142" s="311"/>
    </row>
    <row r="143" spans="1:27" customHeight="1" ht="105">
      <c r="A143" s="309" t="s">
        <v>4591</v>
      </c>
      <c r="B143" s="310" t="s">
        <v>5315</v>
      </c>
      <c r="C143" s="311" t="s">
        <v>5337</v>
      </c>
      <c r="D143" s="311" t="s">
        <v>5338</v>
      </c>
      <c r="E143" s="313" t="s">
        <v>5339</v>
      </c>
      <c r="F143" s="312" t="s">
        <v>34</v>
      </c>
      <c r="G143" s="380" t="s">
        <v>21</v>
      </c>
      <c r="H143" s="311" t="s">
        <v>5340</v>
      </c>
      <c r="I143" s="381" t="s">
        <v>4169</v>
      </c>
      <c r="J143" s="314" t="s">
        <v>5341</v>
      </c>
      <c r="K143" s="311" t="s">
        <v>5342</v>
      </c>
      <c r="L143" s="316">
        <v>42254</v>
      </c>
      <c r="M143" s="317">
        <v>42982</v>
      </c>
      <c r="N143" s="318">
        <v>42439</v>
      </c>
      <c r="O143" s="317">
        <v>42325</v>
      </c>
      <c r="P143" s="319" t="str">
        <f>SUM(R143,S143,T143,U143)</f>
        <v>0</v>
      </c>
      <c r="Q143" s="320" t="str">
        <f>SUM(R143,S143,U143,T143)/Y143</f>
        <v>0</v>
      </c>
      <c r="R143" s="319">
        <v>40054</v>
      </c>
      <c r="S143" s="319">
        <v>40054</v>
      </c>
      <c r="T143" s="319">
        <v>0</v>
      </c>
      <c r="U143" s="319">
        <v>0</v>
      </c>
      <c r="V143" s="319">
        <v>0</v>
      </c>
      <c r="W143" s="319" t="str">
        <f>SUM(R143,S143,T143,U143,V143)</f>
        <v>0</v>
      </c>
      <c r="X143" s="319">
        <v>148772</v>
      </c>
      <c r="Y143" s="319" t="str">
        <f>SUM(W143,X143)</f>
        <v>0</v>
      </c>
      <c r="Z143" s="309" t="s">
        <v>809</v>
      </c>
      <c r="AA143" s="311"/>
    </row>
    <row r="144" spans="1:27" customHeight="1" ht="186.75">
      <c r="A144" s="309" t="s">
        <v>4591</v>
      </c>
      <c r="B144" s="310" t="s">
        <v>5315</v>
      </c>
      <c r="C144" s="311" t="s">
        <v>5343</v>
      </c>
      <c r="D144" s="311" t="s">
        <v>5344</v>
      </c>
      <c r="E144" s="313" t="s">
        <v>5345</v>
      </c>
      <c r="F144" s="312" t="s">
        <v>34</v>
      </c>
      <c r="G144" s="380" t="s">
        <v>23</v>
      </c>
      <c r="H144" s="311" t="s">
        <v>2638</v>
      </c>
      <c r="I144" s="381" t="s">
        <v>3522</v>
      </c>
      <c r="J144" s="314" t="s">
        <v>5346</v>
      </c>
      <c r="K144" s="315" t="s">
        <v>5347</v>
      </c>
      <c r="L144" s="316">
        <v>42248</v>
      </c>
      <c r="M144" s="317">
        <v>42978</v>
      </c>
      <c r="N144" s="318">
        <v>42439</v>
      </c>
      <c r="O144" s="317">
        <v>42325</v>
      </c>
      <c r="P144" s="319" t="str">
        <f>SUM(R144,S144,T144,U144)</f>
        <v>0</v>
      </c>
      <c r="Q144" s="320" t="str">
        <f>SUM(R144,S144,U144,T144)/Y144</f>
        <v>0</v>
      </c>
      <c r="R144" s="319">
        <v>78350</v>
      </c>
      <c r="S144" s="319">
        <v>0</v>
      </c>
      <c r="T144" s="319">
        <v>0</v>
      </c>
      <c r="U144" s="319">
        <v>78350</v>
      </c>
      <c r="V144" s="319">
        <v>0</v>
      </c>
      <c r="W144" s="319" t="str">
        <f>SUM(R144,S144,T144,U144,V144)</f>
        <v>0</v>
      </c>
      <c r="X144" s="319">
        <v>354100</v>
      </c>
      <c r="Y144" s="319" t="str">
        <f>SUM(W144,X144)</f>
        <v>0</v>
      </c>
      <c r="Z144" s="309" t="s">
        <v>3282</v>
      </c>
      <c r="AA144" s="311"/>
    </row>
    <row r="145" spans="1:27" customHeight="1" ht="214.5">
      <c r="A145" s="309" t="s">
        <v>4591</v>
      </c>
      <c r="B145" s="310" t="s">
        <v>5315</v>
      </c>
      <c r="C145" s="311" t="s">
        <v>5348</v>
      </c>
      <c r="D145" s="311" t="s">
        <v>5349</v>
      </c>
      <c r="E145" s="313" t="s">
        <v>2268</v>
      </c>
      <c r="F145" s="312" t="s">
        <v>34</v>
      </c>
      <c r="G145" s="380" t="s">
        <v>22</v>
      </c>
      <c r="H145" s="311" t="s">
        <v>5350</v>
      </c>
      <c r="I145" s="381" t="s">
        <v>5351</v>
      </c>
      <c r="J145" s="311" t="s">
        <v>43</v>
      </c>
      <c r="K145" s="315" t="s">
        <v>5352</v>
      </c>
      <c r="L145" s="316">
        <v>42248</v>
      </c>
      <c r="M145" s="317">
        <v>42643</v>
      </c>
      <c r="N145" s="318">
        <v>42439</v>
      </c>
      <c r="O145" s="317">
        <v>42334</v>
      </c>
      <c r="P145" s="319" t="str">
        <f>SUM(R145,S145,T145,U145)</f>
        <v>0</v>
      </c>
      <c r="Q145" s="320" t="str">
        <f>SUM(R145,S145,U145,T145)/Y145</f>
        <v>0</v>
      </c>
      <c r="R145" s="319">
        <v>100000</v>
      </c>
      <c r="S145" s="319">
        <v>0</v>
      </c>
      <c r="T145" s="319">
        <v>100000</v>
      </c>
      <c r="U145" s="319">
        <v>0</v>
      </c>
      <c r="V145" s="319">
        <v>0</v>
      </c>
      <c r="W145" s="319" t="str">
        <f>SUM(R145,S145,T145,U145,V145)</f>
        <v>0</v>
      </c>
      <c r="X145" s="319">
        <v>480000</v>
      </c>
      <c r="Y145" s="319" t="str">
        <f>SUM(W145,X145)</f>
        <v>0</v>
      </c>
      <c r="Z145" s="309" t="s">
        <v>831</v>
      </c>
      <c r="AA145" s="311"/>
    </row>
    <row r="146" spans="1:27" customHeight="1" ht="195">
      <c r="A146" s="309" t="s">
        <v>4591</v>
      </c>
      <c r="B146" s="310" t="s">
        <v>5315</v>
      </c>
      <c r="C146" s="311" t="s">
        <v>5353</v>
      </c>
      <c r="D146" s="311" t="s">
        <v>5354</v>
      </c>
      <c r="E146" s="313" t="s">
        <v>5355</v>
      </c>
      <c r="F146" s="312" t="s">
        <v>34</v>
      </c>
      <c r="G146" s="380" t="s">
        <v>23</v>
      </c>
      <c r="H146" s="311" t="s">
        <v>5356</v>
      </c>
      <c r="I146" s="381" t="s">
        <v>3572</v>
      </c>
      <c r="J146" s="314" t="s">
        <v>5357</v>
      </c>
      <c r="K146" s="312" t="s">
        <v>5358</v>
      </c>
      <c r="L146" s="316">
        <v>42339</v>
      </c>
      <c r="M146" s="317">
        <v>43069</v>
      </c>
      <c r="N146" s="318">
        <v>42439</v>
      </c>
      <c r="O146" s="317">
        <v>42332</v>
      </c>
      <c r="P146" s="319" t="str">
        <f>SUM(R146,S146,T146,U146)</f>
        <v>0</v>
      </c>
      <c r="Q146" s="320" t="str">
        <f>SUM(R146,S146,U146,T146)/Y146</f>
        <v>0</v>
      </c>
      <c r="R146" s="319">
        <v>59868.5</v>
      </c>
      <c r="S146" s="319">
        <v>0</v>
      </c>
      <c r="T146" s="319">
        <v>0</v>
      </c>
      <c r="U146" s="319">
        <v>59868.5</v>
      </c>
      <c r="V146" s="319">
        <v>50000</v>
      </c>
      <c r="W146" s="319" t="str">
        <f>SUM(R146,S146,T146,U146,V146)</f>
        <v>0</v>
      </c>
      <c r="X146" s="319">
        <v>172369</v>
      </c>
      <c r="Y146" s="319" t="str">
        <f>SUM(W146,X146)</f>
        <v>0</v>
      </c>
      <c r="Z146" s="309" t="s">
        <v>5359</v>
      </c>
      <c r="AA146" s="311"/>
    </row>
    <row r="147" spans="1:27" customHeight="1" ht="375">
      <c r="A147" s="309" t="s">
        <v>4591</v>
      </c>
      <c r="B147" s="310" t="s">
        <v>5315</v>
      </c>
      <c r="C147" s="311" t="s">
        <v>5360</v>
      </c>
      <c r="D147" s="311" t="s">
        <v>5361</v>
      </c>
      <c r="E147" s="313" t="s">
        <v>5362</v>
      </c>
      <c r="F147" s="312" t="s">
        <v>34</v>
      </c>
      <c r="G147" s="380" t="s">
        <v>21</v>
      </c>
      <c r="H147" s="311" t="s">
        <v>5363</v>
      </c>
      <c r="I147" s="381" t="s">
        <v>3548</v>
      </c>
      <c r="J147" s="314" t="s">
        <v>5364</v>
      </c>
      <c r="K147" s="311" t="s">
        <v>5365</v>
      </c>
      <c r="L147" s="316">
        <v>42278</v>
      </c>
      <c r="M147" s="317">
        <v>43008</v>
      </c>
      <c r="N147" s="318">
        <v>42439</v>
      </c>
      <c r="O147" s="317">
        <v>42429</v>
      </c>
      <c r="P147" s="319" t="str">
        <f>SUM(R147,S147,T147,U147)</f>
        <v>0</v>
      </c>
      <c r="Q147" s="320" t="str">
        <f>SUM(R147,S147,U147,T147)/Y147</f>
        <v>0</v>
      </c>
      <c r="R147" s="319">
        <v>50000</v>
      </c>
      <c r="S147" s="319">
        <v>50000</v>
      </c>
      <c r="T147" s="319">
        <v>0</v>
      </c>
      <c r="U147" s="319">
        <v>0</v>
      </c>
      <c r="V147" s="319">
        <v>0</v>
      </c>
      <c r="W147" s="319" t="str">
        <f>SUM(R147,S147,T147,U147,V147)</f>
        <v>0</v>
      </c>
      <c r="X147" s="319">
        <v>495300</v>
      </c>
      <c r="Y147" s="319" t="str">
        <f>SUM(W147,X147)</f>
        <v>0</v>
      </c>
      <c r="Z147" s="309" t="s">
        <v>838</v>
      </c>
      <c r="AA147" s="311"/>
    </row>
    <row r="148" spans="1:27" customHeight="1" ht="165">
      <c r="A148" s="309" t="s">
        <v>4591</v>
      </c>
      <c r="B148" s="310" t="s">
        <v>5315</v>
      </c>
      <c r="C148" s="311" t="s">
        <v>5366</v>
      </c>
      <c r="D148" s="311" t="s">
        <v>4645</v>
      </c>
      <c r="E148" s="313" t="s">
        <v>5367</v>
      </c>
      <c r="F148" s="312" t="s">
        <v>34</v>
      </c>
      <c r="G148" s="380" t="s">
        <v>21</v>
      </c>
      <c r="H148" s="311" t="s">
        <v>4646</v>
      </c>
      <c r="I148" s="381" t="s">
        <v>3548</v>
      </c>
      <c r="J148" s="314" t="s">
        <v>4647</v>
      </c>
      <c r="K148" s="311" t="s">
        <v>5368</v>
      </c>
      <c r="L148" s="316">
        <v>42248</v>
      </c>
      <c r="M148" s="317">
        <v>42674</v>
      </c>
      <c r="N148" s="318">
        <v>42439</v>
      </c>
      <c r="O148" s="317">
        <v>42324</v>
      </c>
      <c r="P148" s="364" t="str">
        <f>SUM(R148,S148,T148,U148)</f>
        <v>0</v>
      </c>
      <c r="Q148" s="363" t="str">
        <f>SUM(R148,S148,U148,T148)/Y148</f>
        <v>0</v>
      </c>
      <c r="R148" s="319">
        <v>89783.75</v>
      </c>
      <c r="S148" s="319">
        <v>89783.75</v>
      </c>
      <c r="T148" s="319">
        <v>0</v>
      </c>
      <c r="U148" s="319">
        <v>0</v>
      </c>
      <c r="V148" s="319">
        <v>0</v>
      </c>
      <c r="W148" s="319" t="str">
        <f>SUM(R148,S148,T148,U148,V148)</f>
        <v>0</v>
      </c>
      <c r="X148" s="319">
        <v>333482.5</v>
      </c>
      <c r="Y148" s="319" t="str">
        <f>SUM(W148,X148)</f>
        <v>0</v>
      </c>
      <c r="Z148" s="309" t="s">
        <v>852</v>
      </c>
      <c r="AA148" s="311"/>
    </row>
    <row r="149" spans="1:27" customHeight="1" ht="246">
      <c r="A149" s="309" t="s">
        <v>4591</v>
      </c>
      <c r="B149" s="310" t="s">
        <v>5315</v>
      </c>
      <c r="C149" s="311" t="s">
        <v>5369</v>
      </c>
      <c r="D149" s="311" t="s">
        <v>5370</v>
      </c>
      <c r="E149" s="313" t="s">
        <v>5371</v>
      </c>
      <c r="F149" s="312" t="s">
        <v>34</v>
      </c>
      <c r="G149" s="380" t="s">
        <v>22</v>
      </c>
      <c r="H149" s="311" t="s">
        <v>5372</v>
      </c>
      <c r="I149" s="381" t="s">
        <v>5373</v>
      </c>
      <c r="J149" s="314" t="s">
        <v>5374</v>
      </c>
      <c r="K149" s="312" t="s">
        <v>5375</v>
      </c>
      <c r="L149" s="316">
        <v>42248</v>
      </c>
      <c r="M149" s="317">
        <v>42825</v>
      </c>
      <c r="N149" s="318">
        <v>42439</v>
      </c>
      <c r="O149" s="317">
        <v>42325</v>
      </c>
      <c r="P149" s="319" t="str">
        <f>SUM(R149,S149,T149,U149)</f>
        <v>0</v>
      </c>
      <c r="Q149" s="320" t="str">
        <f>SUM(R149,S149,U149,T149)/Y149</f>
        <v>0</v>
      </c>
      <c r="R149" s="319">
        <v>100000</v>
      </c>
      <c r="S149" s="319">
        <v>100000</v>
      </c>
      <c r="T149" s="319">
        <v>0</v>
      </c>
      <c r="U149" s="319">
        <v>0</v>
      </c>
      <c r="V149" s="319">
        <v>0</v>
      </c>
      <c r="W149" s="319" t="str">
        <f>SUM(R149,S149,T149,U149,V149)</f>
        <v>0</v>
      </c>
      <c r="X149" s="319">
        <v>474700</v>
      </c>
      <c r="Y149" s="319" t="str">
        <f>SUM(W149,X149)</f>
        <v>0</v>
      </c>
      <c r="Z149" s="309" t="s">
        <v>859</v>
      </c>
      <c r="AA149" s="311"/>
    </row>
    <row r="150" spans="1:27" customHeight="1" ht="227.25">
      <c r="A150" s="309" t="s">
        <v>4591</v>
      </c>
      <c r="B150" s="310" t="s">
        <v>5315</v>
      </c>
      <c r="C150" s="311" t="s">
        <v>5376</v>
      </c>
      <c r="D150" s="311" t="s">
        <v>5377</v>
      </c>
      <c r="E150" s="313" t="s">
        <v>5378</v>
      </c>
      <c r="F150" s="312" t="s">
        <v>34</v>
      </c>
      <c r="G150" s="380" t="s">
        <v>21</v>
      </c>
      <c r="H150" s="311" t="s">
        <v>5379</v>
      </c>
      <c r="I150" s="381" t="s">
        <v>3592</v>
      </c>
      <c r="J150" s="314" t="s">
        <v>5380</v>
      </c>
      <c r="K150" s="311" t="s">
        <v>5381</v>
      </c>
      <c r="L150" s="360">
        <v>42370</v>
      </c>
      <c r="M150" s="361">
        <v>43100</v>
      </c>
      <c r="N150" s="388">
        <v>42439</v>
      </c>
      <c r="O150" s="361">
        <v>42326</v>
      </c>
      <c r="P150" s="378" t="str">
        <f>SUM(R150,S150,T150,U150)</f>
        <v>0</v>
      </c>
      <c r="Q150" s="389" t="str">
        <f>SUM(R150,S150,U150,T150)/Y150</f>
        <v>0</v>
      </c>
      <c r="R150" s="319">
        <v>94062.5</v>
      </c>
      <c r="S150" s="319">
        <v>94062.5</v>
      </c>
      <c r="T150" s="319">
        <v>0</v>
      </c>
      <c r="U150" s="319">
        <v>0</v>
      </c>
      <c r="V150" s="319">
        <v>0</v>
      </c>
      <c r="W150" s="319" t="str">
        <f>SUM(R150,S150,T150,U150,V150)</f>
        <v>0</v>
      </c>
      <c r="X150" s="319">
        <v>349375</v>
      </c>
      <c r="Y150" s="319" t="str">
        <f>SUM(W150,X150)</f>
        <v>0</v>
      </c>
      <c r="Z150" s="309" t="s">
        <v>5382</v>
      </c>
      <c r="AA150" s="311"/>
    </row>
    <row r="151" spans="1:27" customHeight="1" ht="107.25">
      <c r="A151" s="309" t="s">
        <v>4591</v>
      </c>
      <c r="B151" s="310" t="s">
        <v>5315</v>
      </c>
      <c r="C151" s="311" t="s">
        <v>5383</v>
      </c>
      <c r="D151" s="311" t="s">
        <v>5384</v>
      </c>
      <c r="E151" s="313" t="s">
        <v>5385</v>
      </c>
      <c r="F151" s="312" t="s">
        <v>34</v>
      </c>
      <c r="G151" s="380" t="s">
        <v>21</v>
      </c>
      <c r="H151" s="311" t="s">
        <v>1454</v>
      </c>
      <c r="I151" s="381" t="s">
        <v>5386</v>
      </c>
      <c r="J151" s="314" t="s">
        <v>5387</v>
      </c>
      <c r="K151" s="312" t="s">
        <v>5388</v>
      </c>
      <c r="L151" s="316">
        <v>42370</v>
      </c>
      <c r="M151" s="317">
        <v>43100</v>
      </c>
      <c r="N151" s="318">
        <v>42439</v>
      </c>
      <c r="O151" s="390" t="s">
        <v>43</v>
      </c>
      <c r="P151" s="319" t="str">
        <f>SUM(R151,S151,T151,U151)</f>
        <v>0</v>
      </c>
      <c r="Q151" s="320" t="str">
        <f>SUM(R151,S151,U151,T151)/Y151</f>
        <v>0</v>
      </c>
      <c r="R151" s="319">
        <v>98000</v>
      </c>
      <c r="S151" s="319">
        <v>98000</v>
      </c>
      <c r="T151" s="319">
        <v>0</v>
      </c>
      <c r="U151" s="319">
        <v>0</v>
      </c>
      <c r="V151" s="319">
        <v>0</v>
      </c>
      <c r="W151" s="319" t="str">
        <f>SUM(R151,S151,T151,U151,V151)</f>
        <v>0</v>
      </c>
      <c r="X151" s="319">
        <v>364000</v>
      </c>
      <c r="Y151" s="319" t="str">
        <f>SUM(W151,X151)</f>
        <v>0</v>
      </c>
      <c r="Z151" s="309" t="s">
        <v>5389</v>
      </c>
      <c r="AA151" s="311"/>
    </row>
    <row r="152" spans="1:27" customHeight="1" ht="330">
      <c r="A152" s="309" t="s">
        <v>4591</v>
      </c>
      <c r="B152" s="310" t="s">
        <v>5315</v>
      </c>
      <c r="C152" s="311" t="s">
        <v>5390</v>
      </c>
      <c r="D152" s="313" t="s">
        <v>1127</v>
      </c>
      <c r="E152" s="313" t="s">
        <v>5391</v>
      </c>
      <c r="F152" s="312" t="s">
        <v>34</v>
      </c>
      <c r="G152" s="380" t="s">
        <v>21</v>
      </c>
      <c r="H152" s="311" t="s">
        <v>3547</v>
      </c>
      <c r="I152" s="381" t="s">
        <v>4873</v>
      </c>
      <c r="J152" s="314" t="s">
        <v>5392</v>
      </c>
      <c r="K152" s="311" t="s">
        <v>5393</v>
      </c>
      <c r="L152" s="316">
        <v>42370</v>
      </c>
      <c r="M152" s="317">
        <v>43100</v>
      </c>
      <c r="N152" s="318">
        <v>42439</v>
      </c>
      <c r="O152" s="317">
        <v>42328</v>
      </c>
      <c r="P152" s="319" t="str">
        <f>SUM(R152,S152,T152,U152)</f>
        <v>0</v>
      </c>
      <c r="Q152" s="377" t="str">
        <f>SUM(R152,S152,U152,T152)/Y152</f>
        <v>0</v>
      </c>
      <c r="R152" s="319">
        <v>100000</v>
      </c>
      <c r="S152" s="319">
        <v>100000</v>
      </c>
      <c r="T152" s="319">
        <v>0</v>
      </c>
      <c r="U152" s="319">
        <v>0</v>
      </c>
      <c r="V152" s="319">
        <v>0</v>
      </c>
      <c r="W152" s="319" t="str">
        <f>SUM(R152,S152,T152,U152,V152)</f>
        <v>0</v>
      </c>
      <c r="X152" s="319">
        <v>432700</v>
      </c>
      <c r="Y152" s="319" t="str">
        <f>SUM(W152,X152)</f>
        <v>0</v>
      </c>
      <c r="Z152" s="309" t="s">
        <v>870</v>
      </c>
      <c r="AA152" s="311"/>
    </row>
    <row r="153" spans="1:27" customHeight="1" ht="285">
      <c r="A153" s="309" t="s">
        <v>4591</v>
      </c>
      <c r="B153" s="310" t="s">
        <v>5315</v>
      </c>
      <c r="C153" s="311" t="s">
        <v>5394</v>
      </c>
      <c r="D153" s="311" t="s">
        <v>5395</v>
      </c>
      <c r="E153" s="312" t="s">
        <v>5396</v>
      </c>
      <c r="F153" s="312" t="s">
        <v>34</v>
      </c>
      <c r="G153" s="380" t="s">
        <v>21</v>
      </c>
      <c r="H153" s="311" t="s">
        <v>806</v>
      </c>
      <c r="I153" s="381" t="s">
        <v>3548</v>
      </c>
      <c r="J153" s="314" t="s">
        <v>5397</v>
      </c>
      <c r="K153" s="312" t="s">
        <v>5398</v>
      </c>
      <c r="L153" s="360">
        <v>42370</v>
      </c>
      <c r="M153" s="361">
        <v>42916</v>
      </c>
      <c r="N153" s="388">
        <v>42439</v>
      </c>
      <c r="O153" s="361">
        <v>42338</v>
      </c>
      <c r="P153" s="319" t="str">
        <f>SUM(R153,S153,T153,U153)</f>
        <v>0</v>
      </c>
      <c r="Q153" s="320" t="str">
        <f>SUM(R153,S153,U153,T153)/Y153</f>
        <v>0</v>
      </c>
      <c r="R153" s="319">
        <v>78042.7</v>
      </c>
      <c r="S153" s="319">
        <v>78042.7</v>
      </c>
      <c r="T153" s="319">
        <v>0</v>
      </c>
      <c r="U153" s="319">
        <v>0</v>
      </c>
      <c r="V153" s="319">
        <v>0</v>
      </c>
      <c r="W153" s="319" t="str">
        <f>SUM(R153,S153,T153,U153,V153)</f>
        <v>0</v>
      </c>
      <c r="X153" s="319">
        <v>305937.6</v>
      </c>
      <c r="Y153" s="319" t="str">
        <f>SUM(W153,X153)</f>
        <v>0</v>
      </c>
      <c r="Z153" s="309" t="s">
        <v>5399</v>
      </c>
      <c r="AA153" s="311"/>
    </row>
    <row r="154" spans="1:27" customHeight="1" ht="180">
      <c r="A154" s="309" t="s">
        <v>4591</v>
      </c>
      <c r="B154" s="310" t="s">
        <v>5315</v>
      </c>
      <c r="C154" s="311" t="s">
        <v>5400</v>
      </c>
      <c r="D154" s="311" t="s">
        <v>5401</v>
      </c>
      <c r="E154" s="313" t="s">
        <v>5402</v>
      </c>
      <c r="F154" s="312" t="s">
        <v>34</v>
      </c>
      <c r="G154" s="380" t="s">
        <v>21</v>
      </c>
      <c r="H154" s="311" t="s">
        <v>1232</v>
      </c>
      <c r="I154" s="381" t="s">
        <v>3548</v>
      </c>
      <c r="J154" s="314" t="s">
        <v>5403</v>
      </c>
      <c r="K154" s="311" t="s">
        <v>5404</v>
      </c>
      <c r="L154" s="316">
        <v>42309</v>
      </c>
      <c r="M154" s="317">
        <v>42946</v>
      </c>
      <c r="N154" s="318">
        <v>42439</v>
      </c>
      <c r="O154" s="317">
        <v>42333</v>
      </c>
      <c r="P154" s="319" t="str">
        <f>SUM(R154,S154,T154,U154)</f>
        <v>0</v>
      </c>
      <c r="Q154" s="320" t="str">
        <f>SUM(R154,S154,U154,T154)/Y154</f>
        <v>0</v>
      </c>
      <c r="R154" s="319">
        <v>82392.5</v>
      </c>
      <c r="S154" s="319">
        <v>82392.5</v>
      </c>
      <c r="T154" s="319">
        <v>0</v>
      </c>
      <c r="U154" s="319">
        <v>0</v>
      </c>
      <c r="V154" s="319">
        <v>0</v>
      </c>
      <c r="W154" s="319" t="str">
        <f>SUM(R154,S154,T154,U154,V154)</f>
        <v>0</v>
      </c>
      <c r="X154" s="319">
        <v>430415</v>
      </c>
      <c r="Y154" s="319" t="str">
        <f>SUM(W154,X154)</f>
        <v>0</v>
      </c>
      <c r="Z154" s="309" t="s">
        <v>883</v>
      </c>
      <c r="AA154" s="311"/>
    </row>
    <row r="155" spans="1:27" customHeight="1" ht="257.25">
      <c r="A155" s="309" t="s">
        <v>4591</v>
      </c>
      <c r="B155" s="310" t="s">
        <v>5315</v>
      </c>
      <c r="C155" s="311" t="s">
        <v>5405</v>
      </c>
      <c r="D155" s="311" t="s">
        <v>5406</v>
      </c>
      <c r="E155" s="313" t="s">
        <v>5407</v>
      </c>
      <c r="F155" s="312" t="s">
        <v>34</v>
      </c>
      <c r="G155" s="380" t="s">
        <v>21</v>
      </c>
      <c r="H155" s="311" t="s">
        <v>5408</v>
      </c>
      <c r="I155" s="381" t="s">
        <v>4459</v>
      </c>
      <c r="J155" s="314" t="s">
        <v>5409</v>
      </c>
      <c r="K155" s="311" t="s">
        <v>5410</v>
      </c>
      <c r="L155" s="316">
        <v>42339</v>
      </c>
      <c r="M155" s="317">
        <v>43069</v>
      </c>
      <c r="N155" s="318">
        <v>42439</v>
      </c>
      <c r="O155" s="317">
        <v>42326</v>
      </c>
      <c r="P155" s="319" t="str">
        <f>SUM(R155,S155,T155,U155)</f>
        <v>0</v>
      </c>
      <c r="Q155" s="320" t="str">
        <f>SUM(R155,S155,U155,T155)/Y155</f>
        <v>0</v>
      </c>
      <c r="R155" s="319">
        <v>97250</v>
      </c>
      <c r="S155" s="319">
        <v>97250</v>
      </c>
      <c r="T155" s="319">
        <v>0</v>
      </c>
      <c r="U155" s="319">
        <v>0</v>
      </c>
      <c r="V155" s="319">
        <v>0</v>
      </c>
      <c r="W155" s="319" t="str">
        <f>SUM(R155,S155,T155,U155,V155)</f>
        <v>0</v>
      </c>
      <c r="X155" s="319">
        <v>371500</v>
      </c>
      <c r="Y155" s="319" t="str">
        <f>SUM(W155,X155)</f>
        <v>0</v>
      </c>
      <c r="Z155" s="309" t="s">
        <v>888</v>
      </c>
      <c r="AA155" s="311"/>
    </row>
    <row r="156" spans="1:27" customHeight="1" ht="195">
      <c r="A156" s="309" t="s">
        <v>4591</v>
      </c>
      <c r="B156" s="310" t="s">
        <v>5315</v>
      </c>
      <c r="C156" s="311" t="s">
        <v>5411</v>
      </c>
      <c r="D156" s="311" t="s">
        <v>5412</v>
      </c>
      <c r="E156" s="313" t="s">
        <v>5413</v>
      </c>
      <c r="F156" s="312" t="s">
        <v>34</v>
      </c>
      <c r="G156" s="380" t="s">
        <v>22</v>
      </c>
      <c r="H156" s="311" t="s">
        <v>2657</v>
      </c>
      <c r="I156" s="381" t="s">
        <v>4975</v>
      </c>
      <c r="J156" s="314" t="s">
        <v>5414</v>
      </c>
      <c r="K156" s="312" t="s">
        <v>5415</v>
      </c>
      <c r="L156" s="316">
        <v>42339</v>
      </c>
      <c r="M156" s="317">
        <v>43039</v>
      </c>
      <c r="N156" s="318">
        <v>42439</v>
      </c>
      <c r="O156" s="317">
        <v>42331</v>
      </c>
      <c r="P156" s="319" t="str">
        <f>SUM(R156,S156,T156,U156)</f>
        <v>0</v>
      </c>
      <c r="Q156" s="320" t="str">
        <f>SUM(R156,S156,U156,T156)/Y156</f>
        <v>0</v>
      </c>
      <c r="R156" s="319">
        <v>94237.5</v>
      </c>
      <c r="S156" s="319">
        <v>44450</v>
      </c>
      <c r="T156" s="319">
        <v>49787.5</v>
      </c>
      <c r="U156" s="319">
        <v>0</v>
      </c>
      <c r="V156" s="319">
        <v>0</v>
      </c>
      <c r="W156" s="319" t="str">
        <f>SUM(R156,S156,T156,U156,V156)</f>
        <v>0</v>
      </c>
      <c r="X156" s="319">
        <v>350025</v>
      </c>
      <c r="Y156" s="319" t="str">
        <f>SUM(W156,X156)</f>
        <v>0</v>
      </c>
      <c r="Z156" s="309" t="s">
        <v>894</v>
      </c>
      <c r="AA156" s="311"/>
    </row>
    <row r="157" spans="1:27" customHeight="1" ht="231.75">
      <c r="A157" s="309" t="s">
        <v>4591</v>
      </c>
      <c r="B157" s="310" t="s">
        <v>5315</v>
      </c>
      <c r="C157" s="311" t="s">
        <v>5416</v>
      </c>
      <c r="D157" s="311" t="s">
        <v>5417</v>
      </c>
      <c r="E157" s="313" t="s">
        <v>5418</v>
      </c>
      <c r="F157" s="312" t="s">
        <v>34</v>
      </c>
      <c r="G157" s="380" t="s">
        <v>21</v>
      </c>
      <c r="H157" s="311" t="s">
        <v>5419</v>
      </c>
      <c r="I157" s="381" t="s">
        <v>3613</v>
      </c>
      <c r="J157" s="314" t="s">
        <v>5420</v>
      </c>
      <c r="K157" s="311" t="s">
        <v>5421</v>
      </c>
      <c r="L157" s="316">
        <v>42278</v>
      </c>
      <c r="M157" s="317">
        <v>43008</v>
      </c>
      <c r="N157" s="318">
        <v>42439</v>
      </c>
      <c r="O157" s="317">
        <v>42331</v>
      </c>
      <c r="P157" s="319" t="str">
        <f>SUM(R157,S157,T157,U157)</f>
        <v>0</v>
      </c>
      <c r="Q157" s="363" t="str">
        <f>SUM(R157,S157,U157,T157)/Y157</f>
        <v>0</v>
      </c>
      <c r="R157" s="319">
        <v>63525</v>
      </c>
      <c r="S157" s="319">
        <v>63525</v>
      </c>
      <c r="T157" s="319">
        <v>0</v>
      </c>
      <c r="U157" s="319">
        <v>0</v>
      </c>
      <c r="V157" s="319">
        <v>0</v>
      </c>
      <c r="W157" s="319" t="str">
        <f>SUM(R157,S157,T157,U157,V157)</f>
        <v>0</v>
      </c>
      <c r="X157" s="319">
        <v>235950</v>
      </c>
      <c r="Y157" s="319" t="str">
        <f>SUM(W157,X157)</f>
        <v>0</v>
      </c>
      <c r="Z157" s="309" t="s">
        <v>902</v>
      </c>
      <c r="AA157" s="311"/>
    </row>
    <row r="158" spans="1:27" customHeight="1" ht="290.25">
      <c r="A158" s="309" t="s">
        <v>4591</v>
      </c>
      <c r="B158" s="310" t="s">
        <v>5315</v>
      </c>
      <c r="C158" s="311" t="s">
        <v>5422</v>
      </c>
      <c r="D158" s="311" t="s">
        <v>5423</v>
      </c>
      <c r="E158" s="313" t="s">
        <v>5424</v>
      </c>
      <c r="F158" s="312" t="s">
        <v>34</v>
      </c>
      <c r="G158" s="380" t="s">
        <v>21</v>
      </c>
      <c r="H158" s="311" t="s">
        <v>5425</v>
      </c>
      <c r="I158" s="381" t="s">
        <v>3529</v>
      </c>
      <c r="J158" s="314" t="s">
        <v>5426</v>
      </c>
      <c r="K158" s="312" t="s">
        <v>5427</v>
      </c>
      <c r="L158" s="360">
        <v>42248</v>
      </c>
      <c r="M158" s="361">
        <v>42917</v>
      </c>
      <c r="N158" s="388">
        <v>42439</v>
      </c>
      <c r="O158" s="361">
        <v>42331</v>
      </c>
      <c r="P158" s="319" t="str">
        <f>SUM(R158,S158,T158,U158)</f>
        <v>0</v>
      </c>
      <c r="Q158" s="320" t="str">
        <f>SUM(R158,S158,U158,T158)/Y158</f>
        <v>0</v>
      </c>
      <c r="R158" s="319">
        <v>44100</v>
      </c>
      <c r="S158" s="319">
        <v>44100</v>
      </c>
      <c r="T158" s="319">
        <v>0</v>
      </c>
      <c r="U158" s="319">
        <v>0</v>
      </c>
      <c r="V158" s="319">
        <v>0</v>
      </c>
      <c r="W158" s="319" t="str">
        <f>SUM(R158,S158,T158,U158,V158)</f>
        <v>0</v>
      </c>
      <c r="X158" s="319">
        <v>163800</v>
      </c>
      <c r="Y158" s="319" t="str">
        <f>SUM(W158,X158)</f>
        <v>0</v>
      </c>
      <c r="Z158" s="309" t="s">
        <v>5428</v>
      </c>
      <c r="AA158" s="311"/>
    </row>
    <row r="159" spans="1:27" customHeight="1" ht="88.5">
      <c r="A159" s="309" t="s">
        <v>4591</v>
      </c>
      <c r="B159" s="310" t="s">
        <v>5315</v>
      </c>
      <c r="C159" s="311" t="s">
        <v>5429</v>
      </c>
      <c r="D159" s="311" t="s">
        <v>2954</v>
      </c>
      <c r="E159" s="313" t="s">
        <v>5430</v>
      </c>
      <c r="F159" s="312" t="s">
        <v>34</v>
      </c>
      <c r="G159" s="380" t="s">
        <v>22</v>
      </c>
      <c r="H159" s="311" t="s">
        <v>2955</v>
      </c>
      <c r="I159" s="381" t="s">
        <v>3543</v>
      </c>
      <c r="J159" s="314" t="s">
        <v>5431</v>
      </c>
      <c r="K159" s="315" t="s">
        <v>5432</v>
      </c>
      <c r="L159" s="316">
        <v>42248</v>
      </c>
      <c r="M159" s="317">
        <v>42735</v>
      </c>
      <c r="N159" s="318">
        <v>42439</v>
      </c>
      <c r="O159" s="317">
        <v>42331</v>
      </c>
      <c r="P159" s="319" t="str">
        <f>SUM(R159,S159,T159,U159)</f>
        <v>0</v>
      </c>
      <c r="Q159" s="377" t="str">
        <f>SUM(R159,S159,U159,T159)/Y159</f>
        <v>0</v>
      </c>
      <c r="R159" s="319">
        <v>97914.25</v>
      </c>
      <c r="S159" s="319">
        <v>0</v>
      </c>
      <c r="T159" s="319">
        <v>97914.25</v>
      </c>
      <c r="U159" s="319">
        <v>0</v>
      </c>
      <c r="V159" s="319">
        <v>0</v>
      </c>
      <c r="W159" s="319" t="str">
        <f>SUM(R159,S159,T159,U159,V159)</f>
        <v>0</v>
      </c>
      <c r="X159" s="319">
        <v>514427.5</v>
      </c>
      <c r="Y159" s="319" t="str">
        <f>SUM(W159,X159)</f>
        <v>0</v>
      </c>
      <c r="Z159" s="309" t="s">
        <v>909</v>
      </c>
      <c r="AA159" s="311"/>
    </row>
    <row r="160" spans="1:27" customHeight="1" ht="246.75">
      <c r="A160" s="309" t="s">
        <v>4591</v>
      </c>
      <c r="B160" s="310" t="s">
        <v>5315</v>
      </c>
      <c r="C160" s="311" t="s">
        <v>5433</v>
      </c>
      <c r="D160" s="311" t="s">
        <v>5434</v>
      </c>
      <c r="E160" s="313" t="s">
        <v>5435</v>
      </c>
      <c r="F160" s="312" t="s">
        <v>34</v>
      </c>
      <c r="G160" s="380" t="s">
        <v>23</v>
      </c>
      <c r="H160" s="311" t="s">
        <v>5436</v>
      </c>
      <c r="I160" s="381" t="s">
        <v>3722</v>
      </c>
      <c r="J160" s="314" t="s">
        <v>5437</v>
      </c>
      <c r="K160" s="311" t="s">
        <v>5438</v>
      </c>
      <c r="L160" s="316">
        <v>42278</v>
      </c>
      <c r="M160" s="317">
        <v>43008</v>
      </c>
      <c r="N160" s="318">
        <v>42439</v>
      </c>
      <c r="O160" s="317">
        <v>42331</v>
      </c>
      <c r="P160" s="319" t="str">
        <f>SUM(R160,S160,T160,U160)</f>
        <v>0</v>
      </c>
      <c r="Q160" s="320" t="str">
        <f>SUM(R160,S160,U160,T160)/Y160</f>
        <v>0</v>
      </c>
      <c r="R160" s="319">
        <v>100000</v>
      </c>
      <c r="S160" s="319">
        <v>0</v>
      </c>
      <c r="T160" s="319">
        <v>0</v>
      </c>
      <c r="U160" s="319">
        <v>100000</v>
      </c>
      <c r="V160" s="319">
        <v>0</v>
      </c>
      <c r="W160" s="319" t="str">
        <f>SUM(R160,S160,T160,U160,V160)</f>
        <v>0</v>
      </c>
      <c r="X160" s="319">
        <v>377500</v>
      </c>
      <c r="Y160" s="319" t="str">
        <f>SUM(W160,X160)</f>
        <v>0</v>
      </c>
      <c r="Z160" s="309" t="s">
        <v>921</v>
      </c>
      <c r="AA160" s="311"/>
    </row>
    <row r="161" spans="1:27" customHeight="1" ht="345">
      <c r="A161" s="309" t="s">
        <v>4591</v>
      </c>
      <c r="B161" s="310" t="s">
        <v>5315</v>
      </c>
      <c r="C161" s="311" t="s">
        <v>5439</v>
      </c>
      <c r="D161" s="311" t="s">
        <v>5440</v>
      </c>
      <c r="E161" s="313" t="s">
        <v>5441</v>
      </c>
      <c r="F161" s="312" t="s">
        <v>34</v>
      </c>
      <c r="G161" s="380" t="s">
        <v>21</v>
      </c>
      <c r="H161" s="311" t="s">
        <v>5442</v>
      </c>
      <c r="I161" s="381" t="s">
        <v>3927</v>
      </c>
      <c r="J161" s="314" t="s">
        <v>5443</v>
      </c>
      <c r="K161" s="311" t="s">
        <v>5444</v>
      </c>
      <c r="L161" s="316">
        <v>42370</v>
      </c>
      <c r="M161" s="317">
        <v>43100</v>
      </c>
      <c r="N161" s="318">
        <v>42439</v>
      </c>
      <c r="O161" s="317">
        <v>42331</v>
      </c>
      <c r="P161" s="319" t="str">
        <f>SUM(R161,S161,T161,U161)</f>
        <v>0</v>
      </c>
      <c r="Q161" s="320" t="str">
        <f>SUM(R161,S161,U161,T161)/Y161</f>
        <v>0</v>
      </c>
      <c r="R161" s="319">
        <v>78148.75</v>
      </c>
      <c r="S161" s="319">
        <v>63912.5</v>
      </c>
      <c r="T161" s="319">
        <v>0</v>
      </c>
      <c r="U161" s="319">
        <v>14236.25</v>
      </c>
      <c r="V161" s="319">
        <v>0</v>
      </c>
      <c r="W161" s="319" t="str">
        <f>SUM(R161,S161,T161,U161,V161)</f>
        <v>0</v>
      </c>
      <c r="X161" s="319">
        <v>290332.5</v>
      </c>
      <c r="Y161" s="319" t="str">
        <f>SUM(W161,X161)</f>
        <v>0</v>
      </c>
      <c r="Z161" s="309" t="s">
        <v>927</v>
      </c>
      <c r="AA161" s="311"/>
    </row>
    <row r="162" spans="1:27" customHeight="1" ht="197.25">
      <c r="A162" s="309" t="s">
        <v>4591</v>
      </c>
      <c r="B162" s="310" t="s">
        <v>5315</v>
      </c>
      <c r="C162" s="311" t="s">
        <v>5445</v>
      </c>
      <c r="D162" s="311" t="s">
        <v>5446</v>
      </c>
      <c r="E162" s="313" t="s">
        <v>5447</v>
      </c>
      <c r="F162" s="312" t="s">
        <v>34</v>
      </c>
      <c r="G162" s="380" t="s">
        <v>21</v>
      </c>
      <c r="H162" s="311" t="s">
        <v>5448</v>
      </c>
      <c r="I162" s="381" t="s">
        <v>5449</v>
      </c>
      <c r="J162" s="314" t="s">
        <v>5450</v>
      </c>
      <c r="K162" s="311" t="s">
        <v>5451</v>
      </c>
      <c r="L162" s="316">
        <v>42278</v>
      </c>
      <c r="M162" s="317">
        <v>42825</v>
      </c>
      <c r="N162" s="318">
        <v>42439</v>
      </c>
      <c r="O162" s="317">
        <v>42332</v>
      </c>
      <c r="P162" s="319" t="str">
        <f>SUM(R162,S162,T162,U162)</f>
        <v>0</v>
      </c>
      <c r="Q162" s="320" t="str">
        <f>SUM(R162,S162,U162,T162)/Y162</f>
        <v>0</v>
      </c>
      <c r="R162" s="319">
        <v>45342.5</v>
      </c>
      <c r="S162" s="319">
        <v>45342.5</v>
      </c>
      <c r="T162" s="319">
        <v>0</v>
      </c>
      <c r="U162" s="319">
        <v>0</v>
      </c>
      <c r="V162" s="319">
        <v>0</v>
      </c>
      <c r="W162" s="319" t="str">
        <f>SUM(R162,S162,T162,U162,V162)</f>
        <v>0</v>
      </c>
      <c r="X162" s="319">
        <v>168415</v>
      </c>
      <c r="Y162" s="319" t="str">
        <f>SUM(W162,X162)</f>
        <v>0</v>
      </c>
      <c r="Z162" s="309" t="s">
        <v>933</v>
      </c>
      <c r="AA162" s="311"/>
    </row>
    <row r="163" spans="1:27" customHeight="1" ht="120.75">
      <c r="A163" s="309" t="s">
        <v>4591</v>
      </c>
      <c r="B163" s="310" t="s">
        <v>5315</v>
      </c>
      <c r="C163" s="311" t="s">
        <v>5452</v>
      </c>
      <c r="D163" s="311" t="s">
        <v>5453</v>
      </c>
      <c r="E163" s="313" t="s">
        <v>5454</v>
      </c>
      <c r="F163" s="312" t="s">
        <v>34</v>
      </c>
      <c r="G163" s="380" t="s">
        <v>21</v>
      </c>
      <c r="H163" s="311" t="s">
        <v>5455</v>
      </c>
      <c r="I163" s="381" t="s">
        <v>3592</v>
      </c>
      <c r="J163" s="314" t="s">
        <v>5456</v>
      </c>
      <c r="K163" s="326" t="s">
        <v>5457</v>
      </c>
      <c r="L163" s="316">
        <v>42339</v>
      </c>
      <c r="M163" s="317">
        <v>42825</v>
      </c>
      <c r="N163" s="318">
        <v>42439</v>
      </c>
      <c r="O163" s="317">
        <v>42331</v>
      </c>
      <c r="P163" s="319" t="str">
        <f>SUM(R163,S163,T163,U163)</f>
        <v>0</v>
      </c>
      <c r="Q163" s="320" t="str">
        <f>SUM(R163,S163,U163,T163)/Y163</f>
        <v>0</v>
      </c>
      <c r="R163" s="319">
        <v>86792.3</v>
      </c>
      <c r="S163" s="319">
        <v>86792.3</v>
      </c>
      <c r="T163" s="319">
        <v>0</v>
      </c>
      <c r="U163" s="319">
        <v>0</v>
      </c>
      <c r="V163" s="319">
        <v>0</v>
      </c>
      <c r="W163" s="319" t="str">
        <f>SUM(R163,S163,T163,U163,V163)</f>
        <v>0</v>
      </c>
      <c r="X163" s="319">
        <v>322371.4</v>
      </c>
      <c r="Y163" s="319" t="str">
        <f>SUM(W163,X163)</f>
        <v>0</v>
      </c>
      <c r="Z163" s="309" t="s">
        <v>3288</v>
      </c>
      <c r="AA163" s="311"/>
    </row>
    <row r="164" spans="1:27" customHeight="1" ht="165.75">
      <c r="A164" s="309" t="s">
        <v>4591</v>
      </c>
      <c r="B164" s="310" t="s">
        <v>5315</v>
      </c>
      <c r="C164" s="311" t="s">
        <v>5458</v>
      </c>
      <c r="D164" s="311" t="s">
        <v>3624</v>
      </c>
      <c r="E164" s="313" t="s">
        <v>5459</v>
      </c>
      <c r="F164" s="312" t="s">
        <v>34</v>
      </c>
      <c r="G164" s="380" t="s">
        <v>22</v>
      </c>
      <c r="H164" s="311" t="s">
        <v>5460</v>
      </c>
      <c r="I164" s="381" t="s">
        <v>3626</v>
      </c>
      <c r="J164" s="314" t="s">
        <v>5461</v>
      </c>
      <c r="K164" s="311" t="s">
        <v>5462</v>
      </c>
      <c r="L164" s="316">
        <v>42370</v>
      </c>
      <c r="M164" s="317">
        <v>43100</v>
      </c>
      <c r="N164" s="318">
        <v>42439</v>
      </c>
      <c r="O164" s="317">
        <v>42331</v>
      </c>
      <c r="P164" s="319" t="str">
        <f>SUM(R164,S164,T164,U164)</f>
        <v>0</v>
      </c>
      <c r="Q164" s="320" t="str">
        <f>SUM(R164,S164,U164,T164)/Y164</f>
        <v>0</v>
      </c>
      <c r="R164" s="319">
        <v>89967.5</v>
      </c>
      <c r="S164" s="319">
        <v>0</v>
      </c>
      <c r="T164" s="319">
        <v>89967.5</v>
      </c>
      <c r="U164" s="319">
        <v>0</v>
      </c>
      <c r="V164" s="319">
        <v>0</v>
      </c>
      <c r="W164" s="319" t="str">
        <f>SUM(R164,S164,T164,U164,V164)</f>
        <v>0</v>
      </c>
      <c r="X164" s="319">
        <v>334165</v>
      </c>
      <c r="Y164" s="319" t="str">
        <f>SUM(W164,X164)</f>
        <v>0</v>
      </c>
      <c r="Z164" s="309" t="s">
        <v>5463</v>
      </c>
      <c r="AA164" s="311"/>
    </row>
    <row r="165" spans="1:27" customHeight="1" ht="138.75">
      <c r="A165" s="309" t="s">
        <v>4591</v>
      </c>
      <c r="B165" s="310" t="s">
        <v>5315</v>
      </c>
      <c r="C165" s="311" t="s">
        <v>5464</v>
      </c>
      <c r="D165" s="311" t="s">
        <v>5465</v>
      </c>
      <c r="E165" s="313" t="s">
        <v>5466</v>
      </c>
      <c r="F165" s="312" t="s">
        <v>34</v>
      </c>
      <c r="G165" s="380" t="s">
        <v>21</v>
      </c>
      <c r="H165" s="311" t="s">
        <v>5467</v>
      </c>
      <c r="I165" s="382" t="s">
        <v>4830</v>
      </c>
      <c r="J165" s="314" t="s">
        <v>5468</v>
      </c>
      <c r="K165" s="311" t="s">
        <v>5469</v>
      </c>
      <c r="L165" s="316">
        <v>42248</v>
      </c>
      <c r="M165" s="317">
        <v>42735</v>
      </c>
      <c r="N165" s="318">
        <v>42439</v>
      </c>
      <c r="O165" s="317">
        <v>42331</v>
      </c>
      <c r="P165" s="319" t="str">
        <f>SUM(R165,S165,T165,U165)</f>
        <v>0</v>
      </c>
      <c r="Q165" s="320" t="str">
        <f>SUM(R165,S165,U165,T165)/Y165</f>
        <v>0</v>
      </c>
      <c r="R165" s="319">
        <v>82118.75</v>
      </c>
      <c r="S165" s="319">
        <v>82118.75</v>
      </c>
      <c r="T165" s="319">
        <v>0</v>
      </c>
      <c r="U165" s="319">
        <v>0</v>
      </c>
      <c r="V165" s="319">
        <v>0</v>
      </c>
      <c r="W165" s="319" t="str">
        <f>SUM(R165,S165,T165,U165,V165)</f>
        <v>0</v>
      </c>
      <c r="X165" s="319">
        <v>305012.5</v>
      </c>
      <c r="Y165" s="319" t="str">
        <f>SUM(W165,X165)</f>
        <v>0</v>
      </c>
      <c r="Z165" s="309" t="s">
        <v>5470</v>
      </c>
      <c r="AA165" s="311"/>
    </row>
    <row r="166" spans="1:27" customHeight="1" ht="104.25">
      <c r="A166" s="309" t="s">
        <v>4591</v>
      </c>
      <c r="B166" s="310" t="s">
        <v>5315</v>
      </c>
      <c r="C166" s="311" t="s">
        <v>5471</v>
      </c>
      <c r="D166" s="311" t="s">
        <v>5472</v>
      </c>
      <c r="E166" s="313" t="s">
        <v>5473</v>
      </c>
      <c r="F166" s="312" t="s">
        <v>34</v>
      </c>
      <c r="G166" s="380" t="s">
        <v>21</v>
      </c>
      <c r="H166" s="311" t="s">
        <v>5474</v>
      </c>
      <c r="I166" s="381" t="s">
        <v>4459</v>
      </c>
      <c r="J166" s="314" t="s">
        <v>5475</v>
      </c>
      <c r="K166" s="311" t="s">
        <v>5476</v>
      </c>
      <c r="L166" s="316">
        <v>42248</v>
      </c>
      <c r="M166" s="317">
        <v>42978</v>
      </c>
      <c r="N166" s="318">
        <v>42439</v>
      </c>
      <c r="O166" s="317">
        <v>42334</v>
      </c>
      <c r="P166" s="319" t="str">
        <f>SUM(R166,S166,T166,U166)</f>
        <v>0</v>
      </c>
      <c r="Q166" s="320" t="str">
        <f>SUM(R166,S166,U166,T166)/Y166</f>
        <v>0</v>
      </c>
      <c r="R166" s="319">
        <v>81587.5</v>
      </c>
      <c r="S166" s="319">
        <v>81587.5</v>
      </c>
      <c r="T166" s="319">
        <v>0</v>
      </c>
      <c r="U166" s="319">
        <v>0</v>
      </c>
      <c r="V166" s="319">
        <v>0</v>
      </c>
      <c r="W166" s="319" t="str">
        <f>SUM(R166,S166,T166,U166,V166)</f>
        <v>0</v>
      </c>
      <c r="X166" s="319">
        <v>336825</v>
      </c>
      <c r="Y166" s="319" t="str">
        <f>SUM(W166,X166)</f>
        <v>0</v>
      </c>
      <c r="Z166" s="309" t="s">
        <v>5477</v>
      </c>
      <c r="AA166" s="311"/>
    </row>
    <row r="167" spans="1:27" customHeight="1" ht="135">
      <c r="A167" s="309" t="s">
        <v>4591</v>
      </c>
      <c r="B167" s="310" t="s">
        <v>5315</v>
      </c>
      <c r="C167" s="311" t="s">
        <v>5478</v>
      </c>
      <c r="D167" s="311" t="s">
        <v>5479</v>
      </c>
      <c r="E167" s="313" t="s">
        <v>5480</v>
      </c>
      <c r="F167" s="312" t="s">
        <v>34</v>
      </c>
      <c r="G167" s="380" t="s">
        <v>22</v>
      </c>
      <c r="H167" s="311" t="s">
        <v>5481</v>
      </c>
      <c r="I167" s="381" t="s">
        <v>3516</v>
      </c>
      <c r="J167" s="314" t="s">
        <v>5482</v>
      </c>
      <c r="K167" s="312" t="s">
        <v>5483</v>
      </c>
      <c r="L167" s="316">
        <v>42282</v>
      </c>
      <c r="M167" s="317">
        <v>42727</v>
      </c>
      <c r="N167" s="318">
        <v>42439</v>
      </c>
      <c r="O167" s="317">
        <v>42331</v>
      </c>
      <c r="P167" s="319" t="str">
        <f>SUM(R167,S167,T167,U167)</f>
        <v>0</v>
      </c>
      <c r="Q167" s="320" t="str">
        <f>SUM(R167,S167,U167,T167)/Y167</f>
        <v>0</v>
      </c>
      <c r="R167" s="319">
        <v>53477.46</v>
      </c>
      <c r="S167" s="319">
        <v>0</v>
      </c>
      <c r="T167" s="319">
        <v>36745.01</v>
      </c>
      <c r="U167" s="319">
        <v>16732.45</v>
      </c>
      <c r="V167" s="319">
        <v>0</v>
      </c>
      <c r="W167" s="319" t="str">
        <f>SUM(R167,S167,T167,U167,V167)</f>
        <v>0</v>
      </c>
      <c r="X167" s="319">
        <v>198630.58</v>
      </c>
      <c r="Y167" s="319" t="str">
        <f>SUM(W167,X167)</f>
        <v>0</v>
      </c>
      <c r="Z167" s="309" t="s">
        <v>5484</v>
      </c>
      <c r="AA167" s="311"/>
    </row>
    <row r="168" spans="1:27" customHeight="1" ht="150">
      <c r="A168" s="309" t="s">
        <v>4591</v>
      </c>
      <c r="B168" s="310" t="s">
        <v>5315</v>
      </c>
      <c r="C168" s="313" t="s">
        <v>5485</v>
      </c>
      <c r="D168" s="313" t="s">
        <v>5486</v>
      </c>
      <c r="E168" s="313" t="s">
        <v>5487</v>
      </c>
      <c r="F168" s="324" t="s">
        <v>34</v>
      </c>
      <c r="G168" s="380" t="s">
        <v>21</v>
      </c>
      <c r="H168" s="313" t="s">
        <v>5488</v>
      </c>
      <c r="I168" s="386" t="s">
        <v>5489</v>
      </c>
      <c r="J168" s="325" t="s">
        <v>5490</v>
      </c>
      <c r="K168" s="324" t="s">
        <v>5491</v>
      </c>
      <c r="L168" s="327">
        <v>42249</v>
      </c>
      <c r="M168" s="328">
        <v>42705</v>
      </c>
      <c r="N168" s="329">
        <v>42439</v>
      </c>
      <c r="O168" s="328">
        <v>42331</v>
      </c>
      <c r="P168" s="330" t="str">
        <f>SUM(R168,S168,T168,U168)</f>
        <v>0</v>
      </c>
      <c r="Q168" s="331" t="str">
        <f>SUM(R168,S168,U168,T168)/Y168</f>
        <v>0</v>
      </c>
      <c r="R168" s="330">
        <v>71981.87</v>
      </c>
      <c r="S168" s="330">
        <v>71981.88</v>
      </c>
      <c r="T168" s="330">
        <v>0</v>
      </c>
      <c r="U168" s="330">
        <v>0</v>
      </c>
      <c r="V168" s="330">
        <v>0</v>
      </c>
      <c r="W168" s="330" t="str">
        <f>SUM(R168,S168,T168,U168,V168)</f>
        <v>0</v>
      </c>
      <c r="X168" s="330">
        <v>267361.25</v>
      </c>
      <c r="Y168" s="330" t="str">
        <f>SUM(W168,X168)</f>
        <v>0</v>
      </c>
      <c r="Z168" s="309" t="s">
        <v>5492</v>
      </c>
      <c r="AA168" s="313"/>
    </row>
    <row r="169" spans="1:27" customHeight="1" ht="213.75">
      <c r="A169" s="309" t="s">
        <v>4591</v>
      </c>
      <c r="B169" s="310" t="s">
        <v>5315</v>
      </c>
      <c r="C169" s="311" t="s">
        <v>5493</v>
      </c>
      <c r="D169" s="311" t="s">
        <v>5494</v>
      </c>
      <c r="E169" s="313" t="s">
        <v>5495</v>
      </c>
      <c r="F169" s="312" t="s">
        <v>34</v>
      </c>
      <c r="G169" s="380" t="s">
        <v>21</v>
      </c>
      <c r="H169" s="311" t="s">
        <v>5496</v>
      </c>
      <c r="I169" s="381" t="s">
        <v>3710</v>
      </c>
      <c r="J169" s="314" t="s">
        <v>5497</v>
      </c>
      <c r="K169" s="311" t="s">
        <v>5498</v>
      </c>
      <c r="L169" s="316">
        <v>42278</v>
      </c>
      <c r="M169" s="317">
        <v>43008</v>
      </c>
      <c r="N169" s="318">
        <v>42439</v>
      </c>
      <c r="O169" s="317">
        <v>42331</v>
      </c>
      <c r="P169" s="319" t="str">
        <f>SUM(R169,S169,T169,U169)</f>
        <v>0</v>
      </c>
      <c r="Q169" s="320" t="str">
        <f>SUM(R169,S169,U169,T169)/Y169</f>
        <v>0</v>
      </c>
      <c r="R169" s="319">
        <v>71764</v>
      </c>
      <c r="S169" s="319">
        <v>71764</v>
      </c>
      <c r="T169" s="319">
        <v>0</v>
      </c>
      <c r="U169" s="319">
        <v>0</v>
      </c>
      <c r="V169" s="319">
        <v>0</v>
      </c>
      <c r="W169" s="319" t="str">
        <f>SUM(R169,S169,T169,U169,V169)</f>
        <v>0</v>
      </c>
      <c r="X169" s="319">
        <v>266552</v>
      </c>
      <c r="Y169" s="319" t="str">
        <f>SUM(W169,X169)</f>
        <v>0</v>
      </c>
      <c r="Z169" s="309" t="s">
        <v>959</v>
      </c>
      <c r="AA169" s="311"/>
    </row>
    <row r="170" spans="1:27" customHeight="1" ht="243">
      <c r="A170" s="309" t="s">
        <v>4591</v>
      </c>
      <c r="B170" s="310" t="s">
        <v>5315</v>
      </c>
      <c r="C170" s="311" t="s">
        <v>5499</v>
      </c>
      <c r="D170" s="313" t="s">
        <v>4911</v>
      </c>
      <c r="E170" s="313" t="s">
        <v>5500</v>
      </c>
      <c r="F170" s="312" t="s">
        <v>34</v>
      </c>
      <c r="G170" s="380" t="s">
        <v>22</v>
      </c>
      <c r="H170" s="311" t="s">
        <v>4913</v>
      </c>
      <c r="I170" s="381" t="s">
        <v>4914</v>
      </c>
      <c r="J170" s="314" t="s">
        <v>4915</v>
      </c>
      <c r="K170" s="311" t="s">
        <v>5501</v>
      </c>
      <c r="L170" s="316">
        <v>42248</v>
      </c>
      <c r="M170" s="317">
        <v>42979</v>
      </c>
      <c r="N170" s="318">
        <v>42439</v>
      </c>
      <c r="O170" s="317">
        <v>42331</v>
      </c>
      <c r="P170" s="319" t="str">
        <f>SUM(R170,S170,T170,U170)</f>
        <v>0</v>
      </c>
      <c r="Q170" s="320" t="str">
        <f>SUM(R170,S170,U170,T170)/Y170</f>
        <v>0</v>
      </c>
      <c r="R170" s="319">
        <v>100000</v>
      </c>
      <c r="S170" s="319">
        <v>0</v>
      </c>
      <c r="T170" s="319">
        <v>100000</v>
      </c>
      <c r="U170" s="319">
        <v>0</v>
      </c>
      <c r="V170" s="319">
        <v>0</v>
      </c>
      <c r="W170" s="319" t="str">
        <f>SUM(R170,S170,T170,U170,V170)</f>
        <v>0</v>
      </c>
      <c r="X170" s="319">
        <v>623600</v>
      </c>
      <c r="Y170" s="319" t="str">
        <f>SUM(W170,X170)</f>
        <v>0</v>
      </c>
      <c r="Z170" s="309" t="s">
        <v>5502</v>
      </c>
      <c r="AA170" s="311"/>
    </row>
    <row r="171" spans="1:27" customHeight="1" ht="261">
      <c r="A171" s="309" t="s">
        <v>4591</v>
      </c>
      <c r="B171" s="310" t="s">
        <v>5315</v>
      </c>
      <c r="C171" s="311" t="s">
        <v>5503</v>
      </c>
      <c r="D171" s="311" t="s">
        <v>5504</v>
      </c>
      <c r="E171" s="312" t="s">
        <v>5505</v>
      </c>
      <c r="F171" s="312" t="s">
        <v>34</v>
      </c>
      <c r="G171" s="380" t="s">
        <v>23</v>
      </c>
      <c r="H171" s="311" t="s">
        <v>5506</v>
      </c>
      <c r="I171" s="381" t="s">
        <v>5037</v>
      </c>
      <c r="J171" s="391" t="s">
        <v>43</v>
      </c>
      <c r="K171" s="312" t="s">
        <v>5507</v>
      </c>
      <c r="L171" s="316">
        <v>42248</v>
      </c>
      <c r="M171" s="317">
        <v>42979</v>
      </c>
      <c r="N171" s="318">
        <v>42439</v>
      </c>
      <c r="O171" s="317">
        <v>42331</v>
      </c>
      <c r="P171" s="319" t="str">
        <f>SUM(R171,S171,T171,U171)</f>
        <v>0</v>
      </c>
      <c r="Q171" s="320" t="str">
        <f>SUM(R171,S171,U171,T171)/Y171</f>
        <v>0</v>
      </c>
      <c r="R171" s="319">
        <v>98280</v>
      </c>
      <c r="S171" s="319">
        <v>0</v>
      </c>
      <c r="T171" s="319">
        <v>0</v>
      </c>
      <c r="U171" s="319">
        <v>98280</v>
      </c>
      <c r="V171" s="319">
        <v>0</v>
      </c>
      <c r="W171" s="319" t="str">
        <f>SUM(R171,S171,T171,U171,V171)</f>
        <v>0</v>
      </c>
      <c r="X171" s="319">
        <v>365040</v>
      </c>
      <c r="Y171" s="319" t="str">
        <f>SUM(W171,X171)</f>
        <v>0</v>
      </c>
      <c r="Z171" s="309" t="s">
        <v>5508</v>
      </c>
      <c r="AA171" s="311"/>
    </row>
    <row r="172" spans="1:27" customHeight="1" ht="179.25">
      <c r="A172" s="309" t="s">
        <v>4591</v>
      </c>
      <c r="B172" s="310" t="s">
        <v>5315</v>
      </c>
      <c r="C172" s="313" t="s">
        <v>5509</v>
      </c>
      <c r="D172" s="313" t="s">
        <v>5510</v>
      </c>
      <c r="E172" s="313" t="s">
        <v>5511</v>
      </c>
      <c r="F172" s="324" t="s">
        <v>34</v>
      </c>
      <c r="G172" s="380" t="s">
        <v>23</v>
      </c>
      <c r="H172" s="313" t="s">
        <v>5512</v>
      </c>
      <c r="I172" s="386" t="s">
        <v>3722</v>
      </c>
      <c r="J172" s="325" t="s">
        <v>5513</v>
      </c>
      <c r="K172" s="324" t="s">
        <v>5514</v>
      </c>
      <c r="L172" s="327">
        <v>42278</v>
      </c>
      <c r="M172" s="328">
        <v>42826</v>
      </c>
      <c r="N172" s="329">
        <v>42439</v>
      </c>
      <c r="O172" s="328">
        <v>42331</v>
      </c>
      <c r="P172" s="330" t="str">
        <f>SUM(R172,S172,T172,U172)</f>
        <v>0</v>
      </c>
      <c r="Q172" s="331" t="str">
        <f>SUM(R172,S172,U172,T172)/Y172</f>
        <v>0</v>
      </c>
      <c r="R172" s="330">
        <v>65000</v>
      </c>
      <c r="S172" s="330">
        <v>0</v>
      </c>
      <c r="T172" s="330">
        <v>0</v>
      </c>
      <c r="U172" s="330">
        <v>65000</v>
      </c>
      <c r="V172" s="330">
        <v>140000</v>
      </c>
      <c r="W172" s="330" t="str">
        <f>SUM(R172,S172,T172,U172,V172)</f>
        <v>0</v>
      </c>
      <c r="X172" s="330">
        <v>330000</v>
      </c>
      <c r="Y172" s="330" t="str">
        <f>SUM(W172,X172)</f>
        <v>0</v>
      </c>
      <c r="Z172" s="392" t="s">
        <v>5515</v>
      </c>
      <c r="AA172" s="313"/>
    </row>
    <row r="173" spans="1:27" customHeight="1" ht="93">
      <c r="A173" s="309" t="s">
        <v>4591</v>
      </c>
      <c r="B173" s="310" t="s">
        <v>5315</v>
      </c>
      <c r="C173" s="311" t="s">
        <v>5516</v>
      </c>
      <c r="D173" s="311" t="s">
        <v>5517</v>
      </c>
      <c r="E173" s="313" t="s">
        <v>5518</v>
      </c>
      <c r="F173" s="312" t="s">
        <v>34</v>
      </c>
      <c r="G173" s="380" t="s">
        <v>21</v>
      </c>
      <c r="H173" s="311" t="s">
        <v>5519</v>
      </c>
      <c r="I173" s="381" t="s">
        <v>3600</v>
      </c>
      <c r="J173" s="314" t="s">
        <v>5520</v>
      </c>
      <c r="K173" s="311" t="s">
        <v>5521</v>
      </c>
      <c r="L173" s="360">
        <v>42248</v>
      </c>
      <c r="M173" s="361">
        <v>42613</v>
      </c>
      <c r="N173" s="388">
        <v>42439</v>
      </c>
      <c r="O173" s="361">
        <v>42331</v>
      </c>
      <c r="P173" s="319" t="str">
        <f>SUM(R173,S173,T173,U173)</f>
        <v>0</v>
      </c>
      <c r="Q173" s="320" t="str">
        <f>SUM(R173,S173,U173,T173)/Y173</f>
        <v>0</v>
      </c>
      <c r="R173" s="319">
        <v>46588.5</v>
      </c>
      <c r="S173" s="319">
        <v>46588.5</v>
      </c>
      <c r="T173" s="319">
        <v>0</v>
      </c>
      <c r="U173" s="319">
        <v>0</v>
      </c>
      <c r="V173" s="319">
        <v>0</v>
      </c>
      <c r="W173" s="319" t="str">
        <f>SUM(R173,S173,T173,U173,V173)</f>
        <v>0</v>
      </c>
      <c r="X173" s="319">
        <v>172998</v>
      </c>
      <c r="Y173" s="319" t="str">
        <f>SUM(W173,X173)</f>
        <v>0</v>
      </c>
      <c r="Z173" s="309" t="s">
        <v>5522</v>
      </c>
      <c r="AA173" s="311"/>
    </row>
    <row r="174" spans="1:27" customHeight="1" ht="169.5">
      <c r="A174" s="309" t="s">
        <v>4591</v>
      </c>
      <c r="B174" s="310" t="s">
        <v>5315</v>
      </c>
      <c r="C174" s="313" t="s">
        <v>5523</v>
      </c>
      <c r="D174" s="313" t="s">
        <v>5524</v>
      </c>
      <c r="E174" s="313" t="s">
        <v>5525</v>
      </c>
      <c r="F174" s="324" t="s">
        <v>34</v>
      </c>
      <c r="G174" s="313" t="s">
        <v>22</v>
      </c>
      <c r="H174" s="313" t="s">
        <v>5526</v>
      </c>
      <c r="I174" s="313" t="s">
        <v>5527</v>
      </c>
      <c r="J174" s="325" t="s">
        <v>5528</v>
      </c>
      <c r="K174" s="324" t="s">
        <v>5529</v>
      </c>
      <c r="L174" s="327">
        <v>42248</v>
      </c>
      <c r="M174" s="328">
        <v>42978</v>
      </c>
      <c r="N174" s="329">
        <v>42439</v>
      </c>
      <c r="O174" s="328">
        <v>42331</v>
      </c>
      <c r="P174" s="330" t="str">
        <f>SUM(R174,S174,T174,U174)</f>
        <v>0</v>
      </c>
      <c r="Q174" s="331" t="str">
        <f>SUM(R174,S174,U174,T174)/Y174</f>
        <v>0</v>
      </c>
      <c r="R174" s="330">
        <v>100000</v>
      </c>
      <c r="S174" s="330">
        <v>50000</v>
      </c>
      <c r="T174" s="330">
        <v>50000</v>
      </c>
      <c r="U174" s="330">
        <v>0</v>
      </c>
      <c r="V174" s="330">
        <v>0</v>
      </c>
      <c r="W174" s="330" t="str">
        <f>SUM(R174,S174,T174,U174,V174)</f>
        <v>0</v>
      </c>
      <c r="X174" s="330">
        <v>372848</v>
      </c>
      <c r="Y174" s="330" t="str">
        <f>SUM(W174,X174)</f>
        <v>0</v>
      </c>
      <c r="Z174" s="309" t="s">
        <v>972</v>
      </c>
      <c r="AA174" s="313"/>
    </row>
    <row r="175" spans="1:27" customHeight="1" ht="135.75">
      <c r="A175" s="324" t="s">
        <v>4591</v>
      </c>
      <c r="B175" s="313" t="s">
        <v>5315</v>
      </c>
      <c r="C175" s="393" t="s">
        <v>5530</v>
      </c>
      <c r="D175" s="342" t="s">
        <v>5531</v>
      </c>
      <c r="E175" s="342" t="s">
        <v>5532</v>
      </c>
      <c r="F175" s="324" t="s">
        <v>34</v>
      </c>
      <c r="G175" s="342" t="s">
        <v>23</v>
      </c>
      <c r="H175" s="342" t="s">
        <v>4928</v>
      </c>
      <c r="I175" s="342" t="s">
        <v>3522</v>
      </c>
      <c r="J175" s="359" t="s">
        <v>3480</v>
      </c>
      <c r="K175" s="342" t="s">
        <v>5533</v>
      </c>
      <c r="L175" s="394">
        <v>42570</v>
      </c>
      <c r="M175" s="394">
        <v>43100</v>
      </c>
      <c r="N175" s="394">
        <v>42702</v>
      </c>
      <c r="O175" s="394">
        <v>42695</v>
      </c>
      <c r="P175" s="330">
        <v>103748</v>
      </c>
      <c r="Q175" s="395" t="str">
        <f>SUM(R175,S175,U175,T175)/Y175</f>
        <v>0</v>
      </c>
      <c r="R175" s="319">
        <v>51874.03</v>
      </c>
      <c r="S175" s="319"/>
      <c r="T175" s="319"/>
      <c r="U175" s="319">
        <v>51874.03</v>
      </c>
      <c r="V175" s="319"/>
      <c r="W175" s="330" t="str">
        <f>SUM(R175,S175,T175,U175,V175)</f>
        <v>0</v>
      </c>
      <c r="X175" s="319">
        <v>192674.95</v>
      </c>
      <c r="Y175" s="319">
        <v>296423</v>
      </c>
      <c r="Z175" s="309" t="s">
        <v>1608</v>
      </c>
      <c r="AA175" s="348"/>
    </row>
    <row r="176" spans="1:27" customHeight="1" ht="153">
      <c r="A176" s="396" t="s">
        <v>4591</v>
      </c>
      <c r="B176" s="313" t="s">
        <v>5315</v>
      </c>
      <c r="C176" s="397" t="s">
        <v>5534</v>
      </c>
      <c r="D176" s="397" t="s">
        <v>5535</v>
      </c>
      <c r="E176" s="398" t="s">
        <v>5536</v>
      </c>
      <c r="F176" s="324" t="s">
        <v>34</v>
      </c>
      <c r="G176" s="397" t="s">
        <v>22</v>
      </c>
      <c r="H176" s="399" t="s">
        <v>5537</v>
      </c>
      <c r="I176" s="397" t="s">
        <v>5538</v>
      </c>
      <c r="J176" s="399" t="s">
        <v>5539</v>
      </c>
      <c r="K176" s="402" t="s">
        <v>5540</v>
      </c>
      <c r="L176" s="346">
        <v>42614</v>
      </c>
      <c r="M176" s="346">
        <v>43343</v>
      </c>
      <c r="N176" s="394">
        <v>42702</v>
      </c>
      <c r="O176" s="346">
        <v>42688</v>
      </c>
      <c r="P176" s="400">
        <v>323610</v>
      </c>
      <c r="Q176" s="331" t="str">
        <f>SUM(R176,S176,U176,T176)/Y176</f>
        <v>0</v>
      </c>
      <c r="R176" s="400">
        <v>161805</v>
      </c>
      <c r="S176" s="397"/>
      <c r="T176" s="400">
        <v>161805</v>
      </c>
      <c r="U176" s="397"/>
      <c r="V176" s="397"/>
      <c r="W176" s="400">
        <v>323610</v>
      </c>
      <c r="X176" s="401" t="str">
        <f>Y176-W176</f>
        <v>0</v>
      </c>
      <c r="Y176" s="400">
        <v>1188600</v>
      </c>
      <c r="Z176" s="309" t="s">
        <v>1622</v>
      </c>
      <c r="AA176" s="397"/>
    </row>
    <row r="177" spans="1:27" customHeight="1" ht="405">
      <c r="A177" s="309" t="s">
        <v>4591</v>
      </c>
      <c r="B177" s="313" t="s">
        <v>5315</v>
      </c>
      <c r="C177" s="312" t="s">
        <v>5541</v>
      </c>
      <c r="D177" s="402" t="s">
        <v>5542</v>
      </c>
      <c r="E177" s="402" t="s">
        <v>5543</v>
      </c>
      <c r="F177" s="324" t="s">
        <v>34</v>
      </c>
      <c r="G177" s="399" t="s">
        <v>21</v>
      </c>
      <c r="H177" s="402" t="s">
        <v>5067</v>
      </c>
      <c r="I177" s="402" t="s">
        <v>3548</v>
      </c>
      <c r="J177" s="402" t="s">
        <v>5544</v>
      </c>
      <c r="K177" s="402" t="s">
        <v>5545</v>
      </c>
      <c r="L177" s="394">
        <v>42675</v>
      </c>
      <c r="M177" s="394">
        <v>43404</v>
      </c>
      <c r="N177" s="394">
        <v>42702</v>
      </c>
      <c r="O177" s="403">
        <v>42697</v>
      </c>
      <c r="P177" s="404">
        <v>349230</v>
      </c>
      <c r="Q177" s="331" t="str">
        <f>SUM(R177,S177,U177,T177)/Y177</f>
        <v>0</v>
      </c>
      <c r="R177" s="404">
        <v>162298</v>
      </c>
      <c r="S177" s="404">
        <v>142138</v>
      </c>
      <c r="T177" s="404"/>
      <c r="U177" s="404">
        <v>44794</v>
      </c>
      <c r="V177" s="404"/>
      <c r="W177" s="404">
        <v>349230</v>
      </c>
      <c r="X177" s="404">
        <v>648570</v>
      </c>
      <c r="Y177" s="404">
        <v>997800</v>
      </c>
      <c r="Z177" s="309" t="s">
        <v>5546</v>
      </c>
      <c r="AA177" s="405"/>
    </row>
    <row r="178" spans="1:27" customHeight="1" ht="309.75">
      <c r="A178" s="309" t="s">
        <v>4591</v>
      </c>
      <c r="B178" s="313" t="s">
        <v>5315</v>
      </c>
      <c r="C178" s="312" t="s">
        <v>5547</v>
      </c>
      <c r="D178" s="402" t="s">
        <v>5548</v>
      </c>
      <c r="E178" s="402" t="s">
        <v>5549</v>
      </c>
      <c r="F178" s="406" t="s">
        <v>34</v>
      </c>
      <c r="G178" s="399" t="s">
        <v>21</v>
      </c>
      <c r="H178" s="402" t="s">
        <v>5550</v>
      </c>
      <c r="I178" s="402" t="s">
        <v>3548</v>
      </c>
      <c r="J178" s="402" t="s">
        <v>5551</v>
      </c>
      <c r="K178" s="402" t="s">
        <v>5552</v>
      </c>
      <c r="L178" s="394">
        <v>42675</v>
      </c>
      <c r="M178" s="394">
        <v>43404</v>
      </c>
      <c r="N178" s="394">
        <v>42702</v>
      </c>
      <c r="O178" s="407">
        <v>42692</v>
      </c>
      <c r="P178" s="319">
        <v>156895</v>
      </c>
      <c r="Q178" s="331" t="str">
        <f>SUM(R178,S178,U178,T178)/Y178</f>
        <v>0</v>
      </c>
      <c r="R178" s="319">
        <v>78447</v>
      </c>
      <c r="S178" s="319">
        <v>78447</v>
      </c>
      <c r="T178" s="319"/>
      <c r="U178" s="319"/>
      <c r="V178" s="319"/>
      <c r="W178" s="319">
        <v>156895</v>
      </c>
      <c r="X178" s="319">
        <v>291378</v>
      </c>
      <c r="Y178" s="319">
        <v>448273</v>
      </c>
      <c r="Z178" s="408" t="s">
        <v>1635</v>
      </c>
      <c r="AA178" s="397"/>
    </row>
    <row r="179" spans="1:27" customHeight="1" ht="317.25">
      <c r="A179" s="309" t="s">
        <v>4591</v>
      </c>
      <c r="B179" s="313" t="s">
        <v>5315</v>
      </c>
      <c r="C179" s="312" t="s">
        <v>5553</v>
      </c>
      <c r="D179" s="402" t="s">
        <v>5554</v>
      </c>
      <c r="E179" s="402" t="s">
        <v>5555</v>
      </c>
      <c r="F179" s="324" t="s">
        <v>34</v>
      </c>
      <c r="G179" s="399" t="s">
        <v>21</v>
      </c>
      <c r="H179" s="402" t="s">
        <v>3042</v>
      </c>
      <c r="I179" s="402" t="s">
        <v>3548</v>
      </c>
      <c r="J179" s="402" t="s">
        <v>5556</v>
      </c>
      <c r="K179" s="409" t="s">
        <v>5557</v>
      </c>
      <c r="L179" s="394">
        <v>42614</v>
      </c>
      <c r="M179" s="394">
        <v>43159</v>
      </c>
      <c r="N179" s="394">
        <v>42702</v>
      </c>
      <c r="O179" s="407">
        <v>42688</v>
      </c>
      <c r="P179" s="404">
        <v>197860</v>
      </c>
      <c r="Q179" s="331" t="str">
        <f>SUM(R179,S179,U179,T179)/Y179</f>
        <v>0</v>
      </c>
      <c r="R179" s="404">
        <v>98930</v>
      </c>
      <c r="S179" s="404">
        <v>98930</v>
      </c>
      <c r="T179" s="404"/>
      <c r="U179" s="404"/>
      <c r="V179" s="404"/>
      <c r="W179" s="404">
        <v>197860</v>
      </c>
      <c r="X179" s="404">
        <v>381740</v>
      </c>
      <c r="Y179" s="404">
        <v>579600</v>
      </c>
      <c r="Z179" s="408" t="s">
        <v>5558</v>
      </c>
      <c r="AA179" s="405"/>
    </row>
    <row r="180" spans="1:27" customHeight="1" ht="159">
      <c r="A180" s="309" t="s">
        <v>4591</v>
      </c>
      <c r="B180" s="313" t="s">
        <v>5315</v>
      </c>
      <c r="C180" s="312" t="s">
        <v>3194</v>
      </c>
      <c r="D180" s="402" t="s">
        <v>5559</v>
      </c>
      <c r="E180" s="402" t="s">
        <v>5560</v>
      </c>
      <c r="F180" s="324" t="s">
        <v>34</v>
      </c>
      <c r="G180" s="399" t="s">
        <v>21</v>
      </c>
      <c r="H180" s="402" t="s">
        <v>5561</v>
      </c>
      <c r="I180" s="402" t="s">
        <v>5449</v>
      </c>
      <c r="J180" s="402" t="s">
        <v>5562</v>
      </c>
      <c r="K180" s="409" t="s">
        <v>5563</v>
      </c>
      <c r="L180" s="394">
        <v>42614</v>
      </c>
      <c r="M180" s="394">
        <v>43159</v>
      </c>
      <c r="N180" s="394">
        <v>42702</v>
      </c>
      <c r="O180" s="407">
        <v>42696</v>
      </c>
      <c r="P180" s="319">
        <v>200000</v>
      </c>
      <c r="Q180" s="331" t="str">
        <f>SUM(R180,S180,U180,T180)/Y180</f>
        <v>0</v>
      </c>
      <c r="R180" s="319">
        <v>100000</v>
      </c>
      <c r="S180" s="319">
        <v>100000</v>
      </c>
      <c r="T180" s="319"/>
      <c r="U180" s="319"/>
      <c r="V180" s="319"/>
      <c r="W180" s="319">
        <v>200000</v>
      </c>
      <c r="X180" s="319">
        <v>547000</v>
      </c>
      <c r="Y180" s="319">
        <v>747000</v>
      </c>
      <c r="Z180" s="319" t="s">
        <v>5564</v>
      </c>
      <c r="AA180" s="397"/>
    </row>
    <row r="181" spans="1:27" customHeight="1" ht="375">
      <c r="A181" s="309" t="s">
        <v>4591</v>
      </c>
      <c r="B181" s="313" t="s">
        <v>5315</v>
      </c>
      <c r="C181" s="312" t="s">
        <v>5565</v>
      </c>
      <c r="D181" s="342" t="s">
        <v>5566</v>
      </c>
      <c r="E181" s="342" t="s">
        <v>5567</v>
      </c>
      <c r="F181" s="324" t="s">
        <v>34</v>
      </c>
      <c r="G181" s="312" t="s">
        <v>21</v>
      </c>
      <c r="H181" s="342" t="s">
        <v>5568</v>
      </c>
      <c r="I181" s="342" t="s">
        <v>3548</v>
      </c>
      <c r="J181" s="342" t="s">
        <v>5569</v>
      </c>
      <c r="K181" s="402" t="s">
        <v>5570</v>
      </c>
      <c r="L181" s="394">
        <v>42618</v>
      </c>
      <c r="M181" s="394">
        <v>42978</v>
      </c>
      <c r="N181" s="394">
        <v>42702</v>
      </c>
      <c r="O181" s="407">
        <v>42688</v>
      </c>
      <c r="P181" s="319">
        <v>127302</v>
      </c>
      <c r="Q181" s="331" t="str">
        <f>SUM(R181,S181,U181,T181)/Y181</f>
        <v>0</v>
      </c>
      <c r="R181" s="319">
        <v>63651</v>
      </c>
      <c r="S181" s="319">
        <v>63651</v>
      </c>
      <c r="T181" s="319"/>
      <c r="U181" s="319"/>
      <c r="V181" s="319"/>
      <c r="W181" s="319">
        <v>127302</v>
      </c>
      <c r="X181" s="319">
        <v>236418</v>
      </c>
      <c r="Y181" s="319">
        <v>363720</v>
      </c>
      <c r="Z181" s="319" t="s">
        <v>1656</v>
      </c>
      <c r="AA181" s="405"/>
    </row>
    <row r="182" spans="1:27" customHeight="1" ht="210">
      <c r="A182" s="309" t="s">
        <v>4591</v>
      </c>
      <c r="B182" s="313" t="s">
        <v>5315</v>
      </c>
      <c r="C182" s="312" t="s">
        <v>5571</v>
      </c>
      <c r="D182" s="342" t="s">
        <v>5572</v>
      </c>
      <c r="E182" s="342" t="s">
        <v>5573</v>
      </c>
      <c r="F182" s="324" t="s">
        <v>34</v>
      </c>
      <c r="G182" s="312" t="s">
        <v>21</v>
      </c>
      <c r="H182" s="342" t="s">
        <v>5574</v>
      </c>
      <c r="I182" s="342" t="s">
        <v>3548</v>
      </c>
      <c r="J182" s="342" t="s">
        <v>5575</v>
      </c>
      <c r="K182" s="311" t="s">
        <v>5576</v>
      </c>
      <c r="L182" s="394">
        <v>42644</v>
      </c>
      <c r="M182" s="394">
        <v>43373</v>
      </c>
      <c r="N182" s="394">
        <v>42702</v>
      </c>
      <c r="O182" s="407">
        <v>42688</v>
      </c>
      <c r="P182" s="319">
        <v>349961.85</v>
      </c>
      <c r="Q182" s="331" t="str">
        <f>SUM(R182,S182,U182,T182)/Y182</f>
        <v>0</v>
      </c>
      <c r="R182" s="319">
        <v>174980.93</v>
      </c>
      <c r="S182" s="319">
        <v>174980.93</v>
      </c>
      <c r="T182" s="319"/>
      <c r="U182" s="319"/>
      <c r="V182" s="319"/>
      <c r="W182" s="319">
        <v>349961.85</v>
      </c>
      <c r="X182" s="319">
        <v>649929.17</v>
      </c>
      <c r="Y182" s="319">
        <v>999891.02</v>
      </c>
      <c r="Z182" s="319" t="s">
        <v>5577</v>
      </c>
      <c r="AA182" s="348"/>
    </row>
    <row r="183" spans="1:27" customHeight="1" ht="146.25">
      <c r="A183" s="309" t="s">
        <v>4591</v>
      </c>
      <c r="B183" s="313" t="s">
        <v>5315</v>
      </c>
      <c r="C183" s="312" t="s">
        <v>5578</v>
      </c>
      <c r="D183" s="402" t="s">
        <v>5579</v>
      </c>
      <c r="E183" s="402" t="s">
        <v>5580</v>
      </c>
      <c r="F183" s="324" t="s">
        <v>34</v>
      </c>
      <c r="G183" s="399" t="s">
        <v>23</v>
      </c>
      <c r="H183" s="402" t="s">
        <v>5581</v>
      </c>
      <c r="I183" s="402" t="s">
        <v>5582</v>
      </c>
      <c r="J183" s="402" t="s">
        <v>5583</v>
      </c>
      <c r="K183" s="342" t="s">
        <v>5584</v>
      </c>
      <c r="L183" s="394">
        <v>42629</v>
      </c>
      <c r="M183" s="394">
        <v>43359</v>
      </c>
      <c r="N183" s="394">
        <v>42703</v>
      </c>
      <c r="O183" s="407">
        <v>42695</v>
      </c>
      <c r="P183" s="319">
        <v>139300</v>
      </c>
      <c r="Q183" s="331" t="str">
        <f>SUM(R183,S183,U183,T183)/Y183</f>
        <v>0</v>
      </c>
      <c r="R183" s="319">
        <v>69650</v>
      </c>
      <c r="S183" s="319"/>
      <c r="T183" s="319"/>
      <c r="U183" s="319">
        <v>69650</v>
      </c>
      <c r="V183" s="319"/>
      <c r="W183" s="319">
        <v>139300</v>
      </c>
      <c r="X183" s="319">
        <v>258700</v>
      </c>
      <c r="Y183" s="319">
        <v>398000</v>
      </c>
      <c r="Z183" s="378" t="s">
        <v>1681</v>
      </c>
      <c r="AA183" s="410"/>
    </row>
    <row r="184" spans="1:27" customHeight="1" ht="345">
      <c r="A184" s="309" t="s">
        <v>4591</v>
      </c>
      <c r="B184" s="313" t="s">
        <v>5315</v>
      </c>
      <c r="C184" s="312" t="s">
        <v>5585</v>
      </c>
      <c r="D184" s="342" t="s">
        <v>5586</v>
      </c>
      <c r="E184" s="342" t="s">
        <v>5587</v>
      </c>
      <c r="F184" s="324" t="s">
        <v>34</v>
      </c>
      <c r="G184" s="312" t="s">
        <v>21</v>
      </c>
      <c r="H184" s="342" t="s">
        <v>5588</v>
      </c>
      <c r="I184" s="342" t="s">
        <v>3577</v>
      </c>
      <c r="J184" s="342" t="s">
        <v>5589</v>
      </c>
      <c r="K184" s="402" t="s">
        <v>5590</v>
      </c>
      <c r="L184" s="394">
        <v>42736</v>
      </c>
      <c r="M184" s="394">
        <v>43100</v>
      </c>
      <c r="N184" s="394">
        <v>42703</v>
      </c>
      <c r="O184" s="407">
        <v>42692</v>
      </c>
      <c r="P184" s="330">
        <v>112007</v>
      </c>
      <c r="Q184" s="411" t="str">
        <f>SUM(R184,S184,U184,T184)/Y184</f>
        <v>0</v>
      </c>
      <c r="R184" s="319">
        <v>65003.5</v>
      </c>
      <c r="S184" s="412">
        <v>65003.5</v>
      </c>
      <c r="T184" s="319"/>
      <c r="U184" s="319"/>
      <c r="V184" s="319"/>
      <c r="W184" s="330">
        <v>112007</v>
      </c>
      <c r="X184" s="319">
        <v>208013</v>
      </c>
      <c r="Y184" s="319">
        <v>320020</v>
      </c>
      <c r="Z184" s="319" t="s">
        <v>5591</v>
      </c>
      <c r="AA184" s="410"/>
    </row>
    <row r="185" spans="1:27" customHeight="1" ht="210">
      <c r="A185" s="396" t="s">
        <v>4591</v>
      </c>
      <c r="B185" s="313" t="s">
        <v>5315</v>
      </c>
      <c r="C185" s="312" t="s">
        <v>5592</v>
      </c>
      <c r="D185" s="402" t="s">
        <v>5593</v>
      </c>
      <c r="E185" s="402" t="s">
        <v>5594</v>
      </c>
      <c r="F185" s="406" t="s">
        <v>34</v>
      </c>
      <c r="G185" s="312" t="s">
        <v>22</v>
      </c>
      <c r="H185" s="342" t="s">
        <v>5595</v>
      </c>
      <c r="I185" s="342" t="s">
        <v>5596</v>
      </c>
      <c r="J185" s="342" t="s">
        <v>5597</v>
      </c>
      <c r="K185" s="342" t="s">
        <v>5598</v>
      </c>
      <c r="L185" s="394">
        <v>42644</v>
      </c>
      <c r="M185" s="394">
        <v>43070</v>
      </c>
      <c r="N185" s="394">
        <v>42703</v>
      </c>
      <c r="O185" s="407">
        <v>42690</v>
      </c>
      <c r="P185" s="319">
        <v>69720</v>
      </c>
      <c r="Q185" s="331" t="str">
        <f>SUM(R185,S185,U185,T185)/Y185</f>
        <v>0</v>
      </c>
      <c r="R185" s="319">
        <v>34860</v>
      </c>
      <c r="S185" s="319"/>
      <c r="T185" s="319">
        <v>34860</v>
      </c>
      <c r="U185" s="319"/>
      <c r="V185" s="319"/>
      <c r="W185" s="319">
        <v>69720</v>
      </c>
      <c r="X185" s="319">
        <v>129480</v>
      </c>
      <c r="Y185" s="319">
        <v>199200</v>
      </c>
      <c r="Z185" s="319" t="s">
        <v>1686</v>
      </c>
      <c r="AA185" s="410"/>
    </row>
    <row r="186" spans="1:27" customHeight="1" ht="111">
      <c r="A186" s="309" t="s">
        <v>4591</v>
      </c>
      <c r="B186" s="313" t="s">
        <v>5315</v>
      </c>
      <c r="C186" s="312" t="s">
        <v>5599</v>
      </c>
      <c r="D186" s="342" t="s">
        <v>5600</v>
      </c>
      <c r="E186" s="342" t="s">
        <v>5601</v>
      </c>
      <c r="F186" s="324" t="s">
        <v>34</v>
      </c>
      <c r="G186" s="312" t="s">
        <v>21</v>
      </c>
      <c r="H186" s="342" t="s">
        <v>5602</v>
      </c>
      <c r="I186" s="342" t="s">
        <v>4511</v>
      </c>
      <c r="J186" s="342" t="s">
        <v>43</v>
      </c>
      <c r="K186" s="402" t="s">
        <v>5603</v>
      </c>
      <c r="L186" s="394">
        <v>42705</v>
      </c>
      <c r="M186" s="394">
        <v>42705</v>
      </c>
      <c r="N186" s="394">
        <v>42703</v>
      </c>
      <c r="O186" s="407">
        <v>42691</v>
      </c>
      <c r="P186" s="319">
        <v>56367.85</v>
      </c>
      <c r="Q186" s="331" t="str">
        <f>SUM(R186,S186,U186,T186)/Y186</f>
        <v>0</v>
      </c>
      <c r="R186" s="319">
        <v>28183.93</v>
      </c>
      <c r="S186" s="319">
        <v>28183.93</v>
      </c>
      <c r="T186" s="319"/>
      <c r="U186" s="319"/>
      <c r="V186" s="319"/>
      <c r="W186" s="319">
        <v>56367.85</v>
      </c>
      <c r="X186" s="319">
        <v>104683.15</v>
      </c>
      <c r="Y186" s="319">
        <v>161051</v>
      </c>
      <c r="Z186" s="319" t="s">
        <v>1700</v>
      </c>
      <c r="AA186" s="410"/>
    </row>
    <row r="187" spans="1:27" customHeight="1" ht="309">
      <c r="A187" s="309" t="s">
        <v>4591</v>
      </c>
      <c r="B187" s="313" t="s">
        <v>5315</v>
      </c>
      <c r="C187" s="402" t="s">
        <v>5604</v>
      </c>
      <c r="D187" s="402" t="s">
        <v>5605</v>
      </c>
      <c r="E187" s="402" t="s">
        <v>5606</v>
      </c>
      <c r="F187" s="324" t="s">
        <v>34</v>
      </c>
      <c r="G187" s="402" t="s">
        <v>22</v>
      </c>
      <c r="H187" s="402" t="s">
        <v>2955</v>
      </c>
      <c r="I187" s="402" t="s">
        <v>3543</v>
      </c>
      <c r="J187" s="342" t="s">
        <v>2956</v>
      </c>
      <c r="K187" s="342" t="s">
        <v>5607</v>
      </c>
      <c r="L187" s="394">
        <v>42644</v>
      </c>
      <c r="M187" s="394">
        <v>43039</v>
      </c>
      <c r="N187" s="394">
        <v>42703</v>
      </c>
      <c r="O187" s="394">
        <v>42697</v>
      </c>
      <c r="P187" s="319">
        <v>85295</v>
      </c>
      <c r="Q187" s="331" t="str">
        <f>SUM(R187,S187,U187,T187)/Y187</f>
        <v>0</v>
      </c>
      <c r="R187" s="319">
        <v>42647.5</v>
      </c>
      <c r="S187" s="319"/>
      <c r="T187" s="319">
        <v>42647.5</v>
      </c>
      <c r="U187" s="319"/>
      <c r="V187" s="319"/>
      <c r="W187" s="319">
        <v>85295</v>
      </c>
      <c r="X187" s="319">
        <v>158405</v>
      </c>
      <c r="Y187" s="319">
        <v>234700</v>
      </c>
      <c r="Z187" s="319" t="s">
        <v>5608</v>
      </c>
      <c r="AA187" s="410"/>
    </row>
    <row r="188" spans="1:27" customHeight="1" ht="330">
      <c r="A188" s="309" t="s">
        <v>4591</v>
      </c>
      <c r="B188" s="313" t="s">
        <v>5315</v>
      </c>
      <c r="C188" s="312" t="s">
        <v>5609</v>
      </c>
      <c r="D188" s="342" t="s">
        <v>5610</v>
      </c>
      <c r="E188" s="342" t="s">
        <v>5611</v>
      </c>
      <c r="F188" s="324" t="s">
        <v>34</v>
      </c>
      <c r="G188" s="399" t="s">
        <v>21</v>
      </c>
      <c r="H188" s="342" t="s">
        <v>5612</v>
      </c>
      <c r="I188" s="342" t="s">
        <v>4790</v>
      </c>
      <c r="J188" s="413" t="s">
        <v>5613</v>
      </c>
      <c r="K188" s="342" t="s">
        <v>5614</v>
      </c>
      <c r="L188" s="394">
        <v>42736</v>
      </c>
      <c r="M188" s="394">
        <v>43465</v>
      </c>
      <c r="N188" s="414">
        <v>42703</v>
      </c>
      <c r="O188" s="407">
        <v>42697</v>
      </c>
      <c r="P188" s="319">
        <v>150150</v>
      </c>
      <c r="Q188" s="331" t="str">
        <f>SUM(R188,S188,U188,T188)/Y188</f>
        <v>0</v>
      </c>
      <c r="R188" s="319">
        <v>75075</v>
      </c>
      <c r="S188" s="319">
        <v>75075</v>
      </c>
      <c r="T188" s="319"/>
      <c r="U188" s="319"/>
      <c r="V188" s="319"/>
      <c r="W188" s="319">
        <v>150150</v>
      </c>
      <c r="X188" s="319">
        <v>278850</v>
      </c>
      <c r="Y188" s="319">
        <v>429000</v>
      </c>
      <c r="Z188" s="319" t="s">
        <v>5615</v>
      </c>
      <c r="AA188" s="410"/>
    </row>
    <row r="189" spans="1:27" customHeight="1" ht="135.75">
      <c r="A189" s="309" t="s">
        <v>4591</v>
      </c>
      <c r="B189" s="313" t="s">
        <v>5315</v>
      </c>
      <c r="C189" s="312" t="s">
        <v>5616</v>
      </c>
      <c r="D189" s="342" t="s">
        <v>5617</v>
      </c>
      <c r="E189" s="342" t="s">
        <v>5618</v>
      </c>
      <c r="F189" s="324" t="s">
        <v>34</v>
      </c>
      <c r="G189" s="399" t="s">
        <v>21</v>
      </c>
      <c r="H189" s="342" t="s">
        <v>2292</v>
      </c>
      <c r="I189" s="342" t="s">
        <v>5619</v>
      </c>
      <c r="J189" s="342" t="s">
        <v>43</v>
      </c>
      <c r="K189" s="342" t="s">
        <v>5620</v>
      </c>
      <c r="L189" s="394">
        <v>42614</v>
      </c>
      <c r="M189" s="394">
        <v>43343</v>
      </c>
      <c r="N189" s="394">
        <v>42703</v>
      </c>
      <c r="O189" s="407">
        <v>42692</v>
      </c>
      <c r="P189" s="319">
        <v>199993</v>
      </c>
      <c r="Q189" s="331" t="str">
        <f>SUM(R189,S189,U189,T189)/Y189</f>
        <v>0</v>
      </c>
      <c r="R189" s="319">
        <v>99996.5</v>
      </c>
      <c r="S189" s="319">
        <v>81639.65</v>
      </c>
      <c r="T189" s="319"/>
      <c r="U189" s="319">
        <v>18356.85</v>
      </c>
      <c r="V189" s="319"/>
      <c r="W189" s="319">
        <v>199993</v>
      </c>
      <c r="X189" s="319">
        <v>384957</v>
      </c>
      <c r="Y189" s="319">
        <v>584950</v>
      </c>
      <c r="Z189" s="319" t="s">
        <v>5621</v>
      </c>
      <c r="AA189" s="410"/>
    </row>
    <row r="190" spans="1:27" customHeight="1" ht="259.5">
      <c r="A190" s="309" t="s">
        <v>4591</v>
      </c>
      <c r="B190" s="313" t="s">
        <v>5315</v>
      </c>
      <c r="C190" s="312" t="s">
        <v>5622</v>
      </c>
      <c r="D190" s="342" t="s">
        <v>5623</v>
      </c>
      <c r="E190" s="342" t="s">
        <v>5624</v>
      </c>
      <c r="F190" s="324" t="s">
        <v>34</v>
      </c>
      <c r="G190" s="312" t="s">
        <v>21</v>
      </c>
      <c r="H190" s="342" t="s">
        <v>5203</v>
      </c>
      <c r="I190" s="342" t="s">
        <v>3722</v>
      </c>
      <c r="J190" s="342" t="s">
        <v>5209</v>
      </c>
      <c r="K190" s="413" t="s">
        <v>5625</v>
      </c>
      <c r="L190" s="394">
        <v>42628</v>
      </c>
      <c r="M190" s="394">
        <v>43100</v>
      </c>
      <c r="N190" s="394">
        <v>42703</v>
      </c>
      <c r="O190" s="415">
        <v>42694</v>
      </c>
      <c r="P190" s="404">
        <v>134750</v>
      </c>
      <c r="Q190" s="411" t="str">
        <f>SUM(R190,S190,U190,T190)/Y190</f>
        <v>0</v>
      </c>
      <c r="R190" s="404">
        <v>67375</v>
      </c>
      <c r="S190" s="404"/>
      <c r="T190" s="404"/>
      <c r="U190" s="404">
        <v>67375</v>
      </c>
      <c r="V190" s="404"/>
      <c r="W190" s="404">
        <v>134750</v>
      </c>
      <c r="X190" s="404">
        <v>250250</v>
      </c>
      <c r="Y190" s="404">
        <v>385000</v>
      </c>
      <c r="Z190" s="319" t="s">
        <v>1719</v>
      </c>
      <c r="AA190" s="410"/>
    </row>
    <row r="191" spans="1:27" customHeight="1" ht="396">
      <c r="A191" s="309" t="s">
        <v>4591</v>
      </c>
      <c r="B191" s="313" t="s">
        <v>5315</v>
      </c>
      <c r="C191" s="342" t="s">
        <v>5626</v>
      </c>
      <c r="D191" s="342" t="s">
        <v>5627</v>
      </c>
      <c r="E191" s="342" t="s">
        <v>5628</v>
      </c>
      <c r="F191" s="324" t="s">
        <v>34</v>
      </c>
      <c r="G191" s="342" t="s">
        <v>21</v>
      </c>
      <c r="H191" s="342" t="s">
        <v>5629</v>
      </c>
      <c r="I191" s="342" t="s">
        <v>4796</v>
      </c>
      <c r="J191" s="342" t="s">
        <v>5630</v>
      </c>
      <c r="K191" s="402" t="s">
        <v>5631</v>
      </c>
      <c r="L191" s="394">
        <v>42644</v>
      </c>
      <c r="M191" s="394">
        <v>43220</v>
      </c>
      <c r="N191" s="394">
        <v>42703</v>
      </c>
      <c r="O191" s="416">
        <v>42697</v>
      </c>
      <c r="P191" s="404">
        <v>121100</v>
      </c>
      <c r="Q191" s="331" t="str">
        <f>SUM(R191,S191,U191,T191)/Y191</f>
        <v>0</v>
      </c>
      <c r="R191" s="404">
        <v>60550</v>
      </c>
      <c r="S191" s="404">
        <v>41125</v>
      </c>
      <c r="T191" s="404"/>
      <c r="U191" s="404">
        <v>19425</v>
      </c>
      <c r="V191" s="404"/>
      <c r="W191" s="404">
        <v>121100</v>
      </c>
      <c r="X191" s="404">
        <v>224900</v>
      </c>
      <c r="Y191" s="404">
        <v>346000</v>
      </c>
      <c r="Z191" s="319" t="s">
        <v>5632</v>
      </c>
      <c r="AA191" s="410"/>
    </row>
    <row r="192" spans="1:27" customHeight="1" ht="63">
      <c r="A192" s="309" t="s">
        <v>4591</v>
      </c>
      <c r="B192" s="313" t="s">
        <v>5315</v>
      </c>
      <c r="C192" s="312" t="s">
        <v>5633</v>
      </c>
      <c r="D192" s="402" t="s">
        <v>5634</v>
      </c>
      <c r="E192" s="342" t="s">
        <v>5635</v>
      </c>
      <c r="F192" s="324" t="s">
        <v>34</v>
      </c>
      <c r="G192" s="312" t="s">
        <v>21</v>
      </c>
      <c r="H192" s="342" t="s">
        <v>5636</v>
      </c>
      <c r="I192" s="342" t="s">
        <v>3600</v>
      </c>
      <c r="J192" s="417" t="s">
        <v>977</v>
      </c>
      <c r="K192" s="311" t="s">
        <v>5637</v>
      </c>
      <c r="L192" s="394">
        <v>42618</v>
      </c>
      <c r="M192" s="394">
        <v>43280</v>
      </c>
      <c r="N192" s="414">
        <v>42703</v>
      </c>
      <c r="O192" s="403">
        <v>42690</v>
      </c>
      <c r="P192" s="319">
        <v>350000</v>
      </c>
      <c r="Q192" s="331" t="str">
        <f>SUM(R192,S192,U192,T192)/Y192</f>
        <v>0</v>
      </c>
      <c r="R192" s="319">
        <v>175000</v>
      </c>
      <c r="S192" s="319">
        <v>175000</v>
      </c>
      <c r="T192" s="319"/>
      <c r="U192" s="319"/>
      <c r="V192" s="319"/>
      <c r="W192" s="319">
        <v>350000</v>
      </c>
      <c r="X192" s="319">
        <v>764900</v>
      </c>
      <c r="Y192" s="319">
        <v>1144900</v>
      </c>
      <c r="Z192" s="319" t="s">
        <v>5638</v>
      </c>
      <c r="AA192" s="410"/>
    </row>
    <row r="193" spans="1:27" customHeight="1" ht="339">
      <c r="A193" s="309" t="s">
        <v>4591</v>
      </c>
      <c r="B193" s="313" t="s">
        <v>5315</v>
      </c>
      <c r="C193" s="312" t="s">
        <v>5639</v>
      </c>
      <c r="D193" s="402" t="s">
        <v>5640</v>
      </c>
      <c r="E193" s="342" t="s">
        <v>5641</v>
      </c>
      <c r="F193" s="324" t="s">
        <v>34</v>
      </c>
      <c r="G193" s="399" t="s">
        <v>22</v>
      </c>
      <c r="H193" s="402" t="s">
        <v>5642</v>
      </c>
      <c r="I193" s="402" t="s">
        <v>3626</v>
      </c>
      <c r="J193" s="402" t="s">
        <v>5643</v>
      </c>
      <c r="K193" s="402" t="s">
        <v>5644</v>
      </c>
      <c r="L193" s="394">
        <v>42644</v>
      </c>
      <c r="M193" s="394">
        <v>43373</v>
      </c>
      <c r="N193" s="394">
        <v>42703</v>
      </c>
      <c r="O193" s="407">
        <v>42695</v>
      </c>
      <c r="P193" s="319">
        <v>199050</v>
      </c>
      <c r="Q193" s="331" t="str">
        <f>SUM(R193,S193,U193,T193)/Y193</f>
        <v>0</v>
      </c>
      <c r="R193" s="319" t="str">
        <f>S193+T193</f>
        <v>0</v>
      </c>
      <c r="S193" s="319">
        <v>50000</v>
      </c>
      <c r="T193" s="319">
        <v>49525</v>
      </c>
      <c r="U193" s="319"/>
      <c r="V193" s="319"/>
      <c r="W193" s="319">
        <v>199050</v>
      </c>
      <c r="X193" s="319">
        <v>390950</v>
      </c>
      <c r="Y193" s="319">
        <v>590000</v>
      </c>
      <c r="Z193" s="378" t="s">
        <v>1725</v>
      </c>
      <c r="AA193" s="410"/>
    </row>
    <row r="194" spans="1:27" customHeight="1" ht="356.25">
      <c r="A194" s="309" t="s">
        <v>4591</v>
      </c>
      <c r="B194" s="313" t="s">
        <v>5315</v>
      </c>
      <c r="C194" s="312" t="s">
        <v>5645</v>
      </c>
      <c r="D194" s="402" t="s">
        <v>5646</v>
      </c>
      <c r="E194" s="342" t="s">
        <v>5647</v>
      </c>
      <c r="F194" s="324" t="s">
        <v>34</v>
      </c>
      <c r="G194" s="399" t="s">
        <v>21</v>
      </c>
      <c r="H194" s="402" t="s">
        <v>5519</v>
      </c>
      <c r="I194" s="402" t="s">
        <v>3600</v>
      </c>
      <c r="J194" s="402" t="s">
        <v>5648</v>
      </c>
      <c r="K194" s="402" t="s">
        <v>5649</v>
      </c>
      <c r="L194" s="394">
        <v>42614</v>
      </c>
      <c r="M194" s="394">
        <v>43343</v>
      </c>
      <c r="N194" s="394">
        <v>42703</v>
      </c>
      <c r="O194" s="407">
        <v>42696</v>
      </c>
      <c r="P194" s="319">
        <v>129640</v>
      </c>
      <c r="Q194" s="411" t="str">
        <f>SUM(R194,S194,U194,T194)/Y194</f>
        <v>0</v>
      </c>
      <c r="R194" s="319">
        <v>64819.5</v>
      </c>
      <c r="S194" s="319">
        <v>64819.5</v>
      </c>
      <c r="T194" s="319"/>
      <c r="U194" s="319"/>
      <c r="V194" s="319"/>
      <c r="W194" s="319">
        <v>129640</v>
      </c>
      <c r="X194" s="319">
        <v>240760</v>
      </c>
      <c r="Y194" s="319">
        <v>370400</v>
      </c>
      <c r="Z194" s="319" t="s">
        <v>1732</v>
      </c>
      <c r="AA194" s="410"/>
    </row>
    <row r="195" spans="1:27" customHeight="1" ht="352.5">
      <c r="A195" s="309" t="s">
        <v>4591</v>
      </c>
      <c r="B195" s="313" t="s">
        <v>5315</v>
      </c>
      <c r="C195" s="312" t="s">
        <v>5650</v>
      </c>
      <c r="D195" s="402" t="s">
        <v>5651</v>
      </c>
      <c r="E195" s="402" t="s">
        <v>5652</v>
      </c>
      <c r="F195" s="324" t="s">
        <v>34</v>
      </c>
      <c r="G195" s="399" t="s">
        <v>21</v>
      </c>
      <c r="H195" s="402" t="s">
        <v>5653</v>
      </c>
      <c r="I195" s="402" t="s">
        <v>4378</v>
      </c>
      <c r="J195" s="402" t="s">
        <v>5654</v>
      </c>
      <c r="K195" s="402" t="s">
        <v>5655</v>
      </c>
      <c r="L195" s="394">
        <v>42644</v>
      </c>
      <c r="M195" s="394">
        <v>43373</v>
      </c>
      <c r="N195" s="394">
        <v>42703</v>
      </c>
      <c r="O195" s="407">
        <v>42690</v>
      </c>
      <c r="P195" s="319">
        <v>215250</v>
      </c>
      <c r="Q195" s="331" t="str">
        <f>SUM(R195,S195,U195,T195)/Y195</f>
        <v>0</v>
      </c>
      <c r="R195" s="319" t="str">
        <f>S195+T195</f>
        <v>0</v>
      </c>
      <c r="S195" s="319">
        <v>68250</v>
      </c>
      <c r="T195" s="319">
        <v>39375</v>
      </c>
      <c r="U195" s="319"/>
      <c r="V195" s="319"/>
      <c r="W195" s="319">
        <v>215250</v>
      </c>
      <c r="X195" s="319">
        <v>399750</v>
      </c>
      <c r="Y195" s="319">
        <v>615000</v>
      </c>
      <c r="Z195" s="319" t="s">
        <v>1739</v>
      </c>
      <c r="AA195" s="410"/>
    </row>
    <row r="196" spans="1:27" customHeight="1" ht="262.5">
      <c r="A196" s="309" t="s">
        <v>4591</v>
      </c>
      <c r="B196" s="313" t="s">
        <v>5315</v>
      </c>
      <c r="C196" s="312" t="s">
        <v>5656</v>
      </c>
      <c r="D196" s="342" t="s">
        <v>5657</v>
      </c>
      <c r="E196" s="342" t="s">
        <v>5658</v>
      </c>
      <c r="F196" s="324" t="s">
        <v>34</v>
      </c>
      <c r="G196" s="312" t="s">
        <v>22</v>
      </c>
      <c r="H196" s="342" t="s">
        <v>5659</v>
      </c>
      <c r="I196" s="342" t="s">
        <v>5660</v>
      </c>
      <c r="J196" s="342" t="s">
        <v>5661</v>
      </c>
      <c r="K196" s="342" t="s">
        <v>5662</v>
      </c>
      <c r="L196" s="394">
        <v>42615</v>
      </c>
      <c r="M196" s="394">
        <v>43343</v>
      </c>
      <c r="N196" s="394">
        <v>42703</v>
      </c>
      <c r="O196" s="407">
        <v>42690</v>
      </c>
      <c r="P196" s="404">
        <v>327915</v>
      </c>
      <c r="Q196" s="331" t="str">
        <f>SUM(R196,S196,U196,T196)/Y196</f>
        <v>0</v>
      </c>
      <c r="R196" s="404">
        <v>163957.5</v>
      </c>
      <c r="S196" s="404"/>
      <c r="T196" s="404">
        <v>163957.5</v>
      </c>
      <c r="U196" s="404"/>
      <c r="V196" s="404"/>
      <c r="W196" s="404">
        <v>327915</v>
      </c>
      <c r="X196" s="404">
        <v>643285</v>
      </c>
      <c r="Y196" s="404">
        <v>971200</v>
      </c>
      <c r="Z196" s="319" t="s">
        <v>5663</v>
      </c>
      <c r="AA196" s="410"/>
    </row>
    <row r="197" spans="1:27" customHeight="1" ht="345">
      <c r="A197" s="309" t="s">
        <v>4591</v>
      </c>
      <c r="B197" s="313" t="s">
        <v>5315</v>
      </c>
      <c r="C197" s="312" t="s">
        <v>5664</v>
      </c>
      <c r="D197" s="402" t="s">
        <v>5665</v>
      </c>
      <c r="E197" s="402" t="s">
        <v>5666</v>
      </c>
      <c r="F197" s="324" t="s">
        <v>34</v>
      </c>
      <c r="G197" s="399" t="s">
        <v>22</v>
      </c>
      <c r="H197" s="402" t="s">
        <v>1697</v>
      </c>
      <c r="I197" s="402" t="s">
        <v>3646</v>
      </c>
      <c r="J197" s="402" t="s">
        <v>1698</v>
      </c>
      <c r="K197" s="342" t="s">
        <v>5667</v>
      </c>
      <c r="L197" s="394">
        <v>42736</v>
      </c>
      <c r="M197" s="394">
        <v>43465</v>
      </c>
      <c r="N197" s="394">
        <v>42703</v>
      </c>
      <c r="O197" s="407">
        <v>42685</v>
      </c>
      <c r="P197" s="319">
        <v>265755</v>
      </c>
      <c r="Q197" s="331" t="str">
        <f>SUM(R197,S197,U197,T197)/Y197</f>
        <v>0</v>
      </c>
      <c r="R197" s="319">
        <v>132877.5</v>
      </c>
      <c r="S197" s="319"/>
      <c r="T197" s="319">
        <v>132877.5</v>
      </c>
      <c r="U197" s="319"/>
      <c r="V197" s="319"/>
      <c r="W197" s="319">
        <v>265755</v>
      </c>
      <c r="X197" s="319">
        <v>493545</v>
      </c>
      <c r="Y197" s="319">
        <v>759300</v>
      </c>
      <c r="Z197" s="319" t="s">
        <v>1753</v>
      </c>
      <c r="AA197" s="410"/>
    </row>
    <row r="198" spans="1:27" customHeight="1" ht="120">
      <c r="A198" s="309" t="s">
        <v>4591</v>
      </c>
      <c r="B198" s="313" t="s">
        <v>5315</v>
      </c>
      <c r="C198" s="402" t="s">
        <v>5668</v>
      </c>
      <c r="D198" s="402" t="s">
        <v>5430</v>
      </c>
      <c r="E198" s="402" t="s">
        <v>5669</v>
      </c>
      <c r="F198" s="324" t="s">
        <v>34</v>
      </c>
      <c r="G198" s="402" t="s">
        <v>22</v>
      </c>
      <c r="H198" s="418" t="s">
        <v>5670</v>
      </c>
      <c r="I198" s="419" t="s">
        <v>5671</v>
      </c>
      <c r="J198" s="402" t="s">
        <v>5672</v>
      </c>
      <c r="K198" s="311" t="s">
        <v>5673</v>
      </c>
      <c r="L198" s="394">
        <v>42615</v>
      </c>
      <c r="M198" s="394">
        <v>43100</v>
      </c>
      <c r="N198" s="394">
        <v>42703</v>
      </c>
      <c r="O198" s="416">
        <v>42685</v>
      </c>
      <c r="P198" s="404">
        <v>129941</v>
      </c>
      <c r="Q198" s="331" t="str">
        <f>SUM(R198,S198,U198,T198)/Y198</f>
        <v>0</v>
      </c>
      <c r="R198" s="404">
        <v>64970.5</v>
      </c>
      <c r="S198" s="404"/>
      <c r="T198" s="404">
        <v>64970.5</v>
      </c>
      <c r="U198" s="404"/>
      <c r="V198" s="404"/>
      <c r="W198" s="404">
        <v>129941</v>
      </c>
      <c r="X198" s="404">
        <v>241319</v>
      </c>
      <c r="Y198" s="404">
        <v>371260</v>
      </c>
      <c r="Z198" s="319" t="s">
        <v>5674</v>
      </c>
      <c r="AA198" s="410"/>
    </row>
    <row r="199" spans="1:27" customHeight="1" ht="240">
      <c r="A199" s="309" t="s">
        <v>4591</v>
      </c>
      <c r="B199" s="313" t="s">
        <v>5315</v>
      </c>
      <c r="C199" s="399" t="s">
        <v>5675</v>
      </c>
      <c r="D199" s="402" t="s">
        <v>5676</v>
      </c>
      <c r="E199" s="402" t="s">
        <v>5677</v>
      </c>
      <c r="F199" s="420" t="s">
        <v>34</v>
      </c>
      <c r="G199" s="399" t="s">
        <v>23</v>
      </c>
      <c r="H199" s="402" t="s">
        <v>5678</v>
      </c>
      <c r="I199" s="402" t="s">
        <v>5679</v>
      </c>
      <c r="J199" s="402" t="s">
        <v>5680</v>
      </c>
      <c r="K199" s="402" t="s">
        <v>5681</v>
      </c>
      <c r="L199" s="394">
        <v>42736</v>
      </c>
      <c r="M199" s="394">
        <v>43465</v>
      </c>
      <c r="N199" s="394">
        <v>42703</v>
      </c>
      <c r="O199" s="407">
        <v>42685</v>
      </c>
      <c r="P199" s="319">
        <v>336350</v>
      </c>
      <c r="Q199" s="331" t="str">
        <f>SUM(R199,S199,U199,T199)/Y199</f>
        <v>0</v>
      </c>
      <c r="R199" s="319">
        <v>168175</v>
      </c>
      <c r="S199" s="319">
        <v>80675</v>
      </c>
      <c r="T199" s="319"/>
      <c r="U199" s="319">
        <v>87500</v>
      </c>
      <c r="V199" s="319"/>
      <c r="W199" s="319">
        <v>336350</v>
      </c>
      <c r="X199" s="319">
        <v>968050</v>
      </c>
      <c r="Y199" s="319">
        <v>1304400</v>
      </c>
      <c r="Z199" s="319" t="s">
        <v>5682</v>
      </c>
      <c r="AA199" s="410"/>
    </row>
    <row r="200" spans="1:27" customHeight="1" ht="330">
      <c r="A200" s="309" t="s">
        <v>4591</v>
      </c>
      <c r="B200" s="313" t="s">
        <v>5315</v>
      </c>
      <c r="C200" s="312" t="s">
        <v>5683</v>
      </c>
      <c r="D200" s="402" t="s">
        <v>5684</v>
      </c>
      <c r="E200" s="402" t="s">
        <v>5685</v>
      </c>
      <c r="F200" s="324" t="s">
        <v>34</v>
      </c>
      <c r="G200" s="399" t="s">
        <v>21</v>
      </c>
      <c r="H200" s="402" t="s">
        <v>3042</v>
      </c>
      <c r="I200" s="402" t="s">
        <v>3548</v>
      </c>
      <c r="J200" s="402" t="s">
        <v>5686</v>
      </c>
      <c r="K200" s="402" t="s">
        <v>5687</v>
      </c>
      <c r="L200" s="416">
        <v>42614</v>
      </c>
      <c r="M200" s="416">
        <v>43343</v>
      </c>
      <c r="N200" s="416">
        <v>42703</v>
      </c>
      <c r="O200" s="407">
        <v>42692</v>
      </c>
      <c r="P200" s="404">
        <v>198135</v>
      </c>
      <c r="Q200" s="331" t="str">
        <f>SUM(R200,S200,U200,T200)/Y200</f>
        <v>0</v>
      </c>
      <c r="R200" s="404">
        <v>99067.5</v>
      </c>
      <c r="S200" s="404">
        <v>99067.5</v>
      </c>
      <c r="T200" s="404"/>
      <c r="U200" s="404"/>
      <c r="V200" s="404"/>
      <c r="W200" s="404">
        <v>198135</v>
      </c>
      <c r="X200" s="404">
        <v>367965</v>
      </c>
      <c r="Y200" s="404">
        <v>566100</v>
      </c>
      <c r="Z200" s="319" t="s">
        <v>5688</v>
      </c>
      <c r="AA200" s="410"/>
    </row>
    <row r="201" spans="1:27" customHeight="1" ht="338.25">
      <c r="A201" s="309" t="s">
        <v>4591</v>
      </c>
      <c r="B201" s="313" t="s">
        <v>5315</v>
      </c>
      <c r="C201" s="399" t="s">
        <v>5689</v>
      </c>
      <c r="D201" s="402" t="s">
        <v>5690</v>
      </c>
      <c r="E201" s="402" t="s">
        <v>5691</v>
      </c>
      <c r="F201" s="420" t="s">
        <v>34</v>
      </c>
      <c r="G201" s="399" t="s">
        <v>21</v>
      </c>
      <c r="H201" s="402" t="s">
        <v>5419</v>
      </c>
      <c r="I201" s="402" t="s">
        <v>3613</v>
      </c>
      <c r="J201" s="402" t="s">
        <v>5692</v>
      </c>
      <c r="K201" s="342" t="s">
        <v>5693</v>
      </c>
      <c r="L201" s="394">
        <v>42628</v>
      </c>
      <c r="M201" s="394">
        <v>43357</v>
      </c>
      <c r="N201" s="394">
        <v>42703</v>
      </c>
      <c r="O201" s="407">
        <v>42685</v>
      </c>
      <c r="P201" s="319">
        <v>190400</v>
      </c>
      <c r="Q201" s="331" t="str">
        <f>SUM(R201,S201,U201,T201)/Y201</f>
        <v>0</v>
      </c>
      <c r="R201" s="319">
        <v>95200</v>
      </c>
      <c r="S201" s="319">
        <v>95200</v>
      </c>
      <c r="T201" s="319"/>
      <c r="U201" s="319"/>
      <c r="V201" s="319"/>
      <c r="W201" s="319">
        <v>190400</v>
      </c>
      <c r="X201" s="319">
        <v>353600</v>
      </c>
      <c r="Y201" s="319">
        <v>544000</v>
      </c>
      <c r="Z201" s="319" t="s">
        <v>5694</v>
      </c>
      <c r="AA201" s="410"/>
    </row>
    <row r="202" spans="1:27" customHeight="1" ht="174">
      <c r="A202" s="309" t="s">
        <v>4591</v>
      </c>
      <c r="B202" s="313" t="s">
        <v>5315</v>
      </c>
      <c r="C202" s="312" t="s">
        <v>5695</v>
      </c>
      <c r="D202" s="402" t="s">
        <v>5696</v>
      </c>
      <c r="E202" s="402" t="s">
        <v>5697</v>
      </c>
      <c r="F202" s="324" t="s">
        <v>34</v>
      </c>
      <c r="G202" s="399" t="s">
        <v>21</v>
      </c>
      <c r="H202" s="402" t="s">
        <v>5698</v>
      </c>
      <c r="I202" s="402" t="s">
        <v>5699</v>
      </c>
      <c r="J202" s="402" t="s">
        <v>5700</v>
      </c>
      <c r="K202" s="402" t="s">
        <v>5701</v>
      </c>
      <c r="L202" s="394">
        <v>42644</v>
      </c>
      <c r="M202" s="394">
        <v>43190</v>
      </c>
      <c r="N202" s="394">
        <v>42703</v>
      </c>
      <c r="O202" s="407">
        <v>42697</v>
      </c>
      <c r="P202" s="319">
        <v>143010</v>
      </c>
      <c r="Q202" s="331" t="str">
        <f>SUM(R202,S202,U202,T202)/Y202</f>
        <v>0</v>
      </c>
      <c r="R202" s="319" t="str">
        <f>S202+U202</f>
        <v>0</v>
      </c>
      <c r="S202" s="319">
        <v>49997.5</v>
      </c>
      <c r="T202" s="319"/>
      <c r="U202" s="319">
        <v>21507.5</v>
      </c>
      <c r="V202" s="319"/>
      <c r="W202" s="319">
        <v>143010</v>
      </c>
      <c r="X202" s="319">
        <v>265590</v>
      </c>
      <c r="Y202" s="319">
        <v>408600</v>
      </c>
      <c r="Z202" s="319" t="s">
        <v>1773</v>
      </c>
      <c r="AA202" s="410"/>
    </row>
    <row r="203" spans="1:27" customHeight="1" ht="327.75">
      <c r="A203" s="309" t="s">
        <v>4591</v>
      </c>
      <c r="B203" s="313" t="s">
        <v>5315</v>
      </c>
      <c r="C203" s="312" t="s">
        <v>5702</v>
      </c>
      <c r="D203" s="342" t="s">
        <v>5703</v>
      </c>
      <c r="E203" s="341" t="s">
        <v>5704</v>
      </c>
      <c r="F203" s="324" t="s">
        <v>34</v>
      </c>
      <c r="G203" s="312" t="s">
        <v>21</v>
      </c>
      <c r="H203" s="342" t="s">
        <v>5705</v>
      </c>
      <c r="I203" s="342" t="s">
        <v>4226</v>
      </c>
      <c r="J203" s="402" t="s">
        <v>5706</v>
      </c>
      <c r="K203" s="402" t="s">
        <v>5707</v>
      </c>
      <c r="L203" s="394">
        <v>42615</v>
      </c>
      <c r="M203" s="394">
        <v>43344</v>
      </c>
      <c r="N203" s="394">
        <v>42703</v>
      </c>
      <c r="O203" s="407">
        <v>42688</v>
      </c>
      <c r="P203" s="319">
        <v>253732.5</v>
      </c>
      <c r="Q203" s="331" t="str">
        <f>SUM(R203,S203,U203,T203)/Y203</f>
        <v>0</v>
      </c>
      <c r="R203" s="319">
        <v>126866.25</v>
      </c>
      <c r="S203" s="319">
        <v>126866.25</v>
      </c>
      <c r="T203" s="319"/>
      <c r="U203" s="319"/>
      <c r="V203" s="319"/>
      <c r="W203" s="319">
        <v>253732.5</v>
      </c>
      <c r="X203" s="319">
        <v>471217.5</v>
      </c>
      <c r="Y203" s="319">
        <v>724950</v>
      </c>
      <c r="Z203" s="319" t="s">
        <v>5708</v>
      </c>
      <c r="AA203" s="410"/>
    </row>
    <row r="204" spans="1:27" customHeight="1" ht="177">
      <c r="A204" s="309" t="s">
        <v>4591</v>
      </c>
      <c r="B204" s="313" t="s">
        <v>5315</v>
      </c>
      <c r="C204" s="312" t="s">
        <v>5709</v>
      </c>
      <c r="D204" s="402" t="s">
        <v>4794</v>
      </c>
      <c r="E204" s="402" t="s">
        <v>5710</v>
      </c>
      <c r="F204" s="324" t="s">
        <v>34</v>
      </c>
      <c r="G204" s="399" t="s">
        <v>21</v>
      </c>
      <c r="H204" s="402" t="s">
        <v>4795</v>
      </c>
      <c r="I204" s="402" t="s">
        <v>4796</v>
      </c>
      <c r="J204" s="402" t="s">
        <v>5711</v>
      </c>
      <c r="K204" s="402" t="s">
        <v>5712</v>
      </c>
      <c r="L204" s="394">
        <v>42614</v>
      </c>
      <c r="M204" s="394">
        <v>43100</v>
      </c>
      <c r="N204" s="394">
        <v>42703</v>
      </c>
      <c r="O204" s="407">
        <v>42696</v>
      </c>
      <c r="P204" s="319">
        <v>135240</v>
      </c>
      <c r="Q204" s="331" t="str">
        <f>SUM(R204,S204,U204,T204)/Y204</f>
        <v>0</v>
      </c>
      <c r="R204" s="319">
        <v>67620</v>
      </c>
      <c r="S204" s="319">
        <v>67620</v>
      </c>
      <c r="T204" s="319"/>
      <c r="U204" s="319"/>
      <c r="V204" s="319"/>
      <c r="W204" s="319">
        <v>135240</v>
      </c>
      <c r="X204" s="319">
        <v>251160</v>
      </c>
      <c r="Y204" s="319">
        <v>386400</v>
      </c>
      <c r="Z204" s="319" t="s">
        <v>1781</v>
      </c>
      <c r="AA204" s="410"/>
    </row>
    <row r="205" spans="1:27" customHeight="1" ht="386.25">
      <c r="A205" s="309" t="s">
        <v>4591</v>
      </c>
      <c r="B205" s="313" t="s">
        <v>5315</v>
      </c>
      <c r="C205" s="312" t="s">
        <v>5713</v>
      </c>
      <c r="D205" s="342" t="s">
        <v>5714</v>
      </c>
      <c r="E205" s="342" t="s">
        <v>5715</v>
      </c>
      <c r="F205" s="324" t="s">
        <v>34</v>
      </c>
      <c r="G205" s="312" t="s">
        <v>23</v>
      </c>
      <c r="H205" s="342" t="s">
        <v>5716</v>
      </c>
      <c r="I205" s="342" t="s">
        <v>5717</v>
      </c>
      <c r="J205" s="342" t="s">
        <v>4964</v>
      </c>
      <c r="K205" s="402" t="s">
        <v>5718</v>
      </c>
      <c r="L205" s="394">
        <v>42614</v>
      </c>
      <c r="M205" s="394">
        <v>43039</v>
      </c>
      <c r="N205" s="394">
        <v>42703</v>
      </c>
      <c r="O205" s="407">
        <v>42690</v>
      </c>
      <c r="P205" s="421">
        <v>335755</v>
      </c>
      <c r="Q205" s="422" t="str">
        <f>SUM(R205,S205,U205,T205)/Y205</f>
        <v>0</v>
      </c>
      <c r="R205" s="423">
        <v>167877.5</v>
      </c>
      <c r="S205" s="423">
        <v>66090</v>
      </c>
      <c r="T205" s="423"/>
      <c r="U205" s="423">
        <v>101787.5</v>
      </c>
      <c r="V205" s="423"/>
      <c r="W205" s="423">
        <v>335755</v>
      </c>
      <c r="X205" s="423">
        <v>623545</v>
      </c>
      <c r="Y205" s="423">
        <v>959300</v>
      </c>
      <c r="Z205" s="319" t="s">
        <v>5719</v>
      </c>
      <c r="AA205" s="410"/>
    </row>
    <row r="206" spans="1:27" customHeight="1" ht="247.5">
      <c r="A206" s="309" t="s">
        <v>4591</v>
      </c>
      <c r="B206" s="313" t="s">
        <v>5315</v>
      </c>
      <c r="C206" s="312" t="s">
        <v>5720</v>
      </c>
      <c r="D206" s="402" t="s">
        <v>5721</v>
      </c>
      <c r="E206" s="402" t="s">
        <v>5722</v>
      </c>
      <c r="F206" s="324" t="s">
        <v>34</v>
      </c>
      <c r="G206" s="399" t="s">
        <v>23</v>
      </c>
      <c r="H206" s="402" t="s">
        <v>5723</v>
      </c>
      <c r="I206" s="402" t="s">
        <v>4847</v>
      </c>
      <c r="J206" s="402" t="s">
        <v>5724</v>
      </c>
      <c r="K206" s="402" t="s">
        <v>5725</v>
      </c>
      <c r="L206" s="394">
        <v>42675</v>
      </c>
      <c r="M206" s="394">
        <v>43098</v>
      </c>
      <c r="N206" s="394">
        <v>42703</v>
      </c>
      <c r="O206" s="407">
        <v>42697</v>
      </c>
      <c r="P206" s="319">
        <v>97475</v>
      </c>
      <c r="Q206" s="331" t="str">
        <f>SUM(R206,S206,U206,T206)/Y206</f>
        <v>0</v>
      </c>
      <c r="R206" s="319">
        <v>1665.32</v>
      </c>
      <c r="S206" s="319"/>
      <c r="T206" s="319"/>
      <c r="U206" s="319">
        <v>95809.68</v>
      </c>
      <c r="V206" s="319"/>
      <c r="W206" s="319">
        <v>97475</v>
      </c>
      <c r="X206" s="319">
        <v>181025</v>
      </c>
      <c r="Y206" s="319">
        <v>278500</v>
      </c>
      <c r="Z206" s="319" t="s">
        <v>5726</v>
      </c>
      <c r="AA206" s="410"/>
    </row>
    <row r="207" spans="1:27" customHeight="1" ht="240">
      <c r="A207" s="309" t="s">
        <v>4591</v>
      </c>
      <c r="B207" s="313" t="s">
        <v>5315</v>
      </c>
      <c r="C207" s="312" t="s">
        <v>5727</v>
      </c>
      <c r="D207" s="402" t="s">
        <v>5728</v>
      </c>
      <c r="E207" s="402" t="s">
        <v>5729</v>
      </c>
      <c r="F207" s="324" t="s">
        <v>34</v>
      </c>
      <c r="G207" s="399" t="s">
        <v>21</v>
      </c>
      <c r="H207" s="402" t="s">
        <v>5730</v>
      </c>
      <c r="I207" s="402" t="s">
        <v>3710</v>
      </c>
      <c r="J207" s="402" t="s">
        <v>5731</v>
      </c>
      <c r="K207" s="342" t="s">
        <v>5732</v>
      </c>
      <c r="L207" s="394">
        <v>42644</v>
      </c>
      <c r="M207" s="394">
        <v>43373</v>
      </c>
      <c r="N207" s="394">
        <v>42703</v>
      </c>
      <c r="O207" s="407">
        <v>42687</v>
      </c>
      <c r="P207" s="319">
        <v>200000</v>
      </c>
      <c r="Q207" s="331" t="str">
        <f>SUM(R207,S207,U207,T207)/Y207</f>
        <v>0</v>
      </c>
      <c r="R207" s="319">
        <v>100000</v>
      </c>
      <c r="S207" s="319">
        <v>100000</v>
      </c>
      <c r="T207" s="319"/>
      <c r="U207" s="319"/>
      <c r="V207" s="319"/>
      <c r="W207" s="319">
        <v>200000</v>
      </c>
      <c r="X207" s="319">
        <v>410800</v>
      </c>
      <c r="Y207" s="319">
        <v>610800</v>
      </c>
      <c r="Z207" s="319" t="s">
        <v>5733</v>
      </c>
      <c r="AA207" s="410"/>
    </row>
    <row r="208" spans="1:27" customHeight="1" ht="276.75">
      <c r="A208" s="309" t="s">
        <v>4591</v>
      </c>
      <c r="B208" s="313" t="s">
        <v>5315</v>
      </c>
      <c r="C208" s="312" t="s">
        <v>5734</v>
      </c>
      <c r="D208" s="402" t="s">
        <v>5735</v>
      </c>
      <c r="E208" s="342" t="s">
        <v>5736</v>
      </c>
      <c r="F208" s="324" t="s">
        <v>34</v>
      </c>
      <c r="G208" s="399" t="s">
        <v>21</v>
      </c>
      <c r="H208" s="402" t="s">
        <v>5737</v>
      </c>
      <c r="I208" s="402" t="s">
        <v>4640</v>
      </c>
      <c r="J208" s="402" t="s">
        <v>5738</v>
      </c>
      <c r="K208" s="402" t="s">
        <v>5739</v>
      </c>
      <c r="L208" s="394">
        <v>42614</v>
      </c>
      <c r="M208" s="394">
        <v>43343</v>
      </c>
      <c r="N208" s="394">
        <v>42703</v>
      </c>
      <c r="O208" s="407">
        <v>42695</v>
      </c>
      <c r="P208" s="319">
        <v>160200</v>
      </c>
      <c r="Q208" s="331" t="str">
        <f>SUM(R208,S208,U208,T208)/Y208</f>
        <v>0</v>
      </c>
      <c r="R208" s="424">
        <v>80100</v>
      </c>
      <c r="S208" s="319">
        <v>80100</v>
      </c>
      <c r="T208" s="319"/>
      <c r="U208" s="319"/>
      <c r="V208" s="319"/>
      <c r="W208" s="319">
        <v>160200</v>
      </c>
      <c r="X208" s="319">
        <v>297800</v>
      </c>
      <c r="Y208" s="319">
        <v>458000</v>
      </c>
      <c r="Z208" s="319" t="s">
        <v>1810</v>
      </c>
      <c r="AA208" s="410"/>
    </row>
    <row r="209" spans="1:27" customHeight="1" ht="216.75">
      <c r="A209" s="309" t="s">
        <v>4591</v>
      </c>
      <c r="B209" s="313" t="s">
        <v>5315</v>
      </c>
      <c r="C209" s="312" t="s">
        <v>5740</v>
      </c>
      <c r="D209" s="402" t="s">
        <v>5741</v>
      </c>
      <c r="E209" s="402" t="s">
        <v>5742</v>
      </c>
      <c r="F209" s="324" t="s">
        <v>34</v>
      </c>
      <c r="G209" s="399" t="s">
        <v>21</v>
      </c>
      <c r="H209" s="402" t="s">
        <v>5743</v>
      </c>
      <c r="I209" s="402" t="s">
        <v>3985</v>
      </c>
      <c r="J209" s="402" t="s">
        <v>5744</v>
      </c>
      <c r="K209" s="342" t="s">
        <v>5745</v>
      </c>
      <c r="L209" s="394">
        <v>42614</v>
      </c>
      <c r="M209" s="394">
        <v>43312</v>
      </c>
      <c r="N209" s="394">
        <v>42703</v>
      </c>
      <c r="O209" s="407">
        <v>42697</v>
      </c>
      <c r="P209" s="404">
        <v>184174.2</v>
      </c>
      <c r="Q209" s="331" t="str">
        <f>SUM(R209,S209,U209,T209)/Y209</f>
        <v>0</v>
      </c>
      <c r="R209" s="404">
        <v>92087.1</v>
      </c>
      <c r="S209" s="404">
        <v>92087.1</v>
      </c>
      <c r="T209" s="404"/>
      <c r="U209" s="404"/>
      <c r="V209" s="404"/>
      <c r="W209" s="404">
        <v>184174.2</v>
      </c>
      <c r="X209" s="404">
        <v>342037.8</v>
      </c>
      <c r="Y209" s="404">
        <v>526212</v>
      </c>
      <c r="Z209" s="319" t="s">
        <v>5746</v>
      </c>
      <c r="AA209" s="410"/>
    </row>
    <row r="210" spans="1:27" customHeight="1" ht="351">
      <c r="A210" s="309" t="s">
        <v>4591</v>
      </c>
      <c r="B210" s="313" t="s">
        <v>5315</v>
      </c>
      <c r="C210" s="312" t="s">
        <v>5747</v>
      </c>
      <c r="D210" s="342" t="s">
        <v>5748</v>
      </c>
      <c r="E210" s="342" t="s">
        <v>5749</v>
      </c>
      <c r="F210" s="324" t="s">
        <v>34</v>
      </c>
      <c r="G210" s="312" t="s">
        <v>23</v>
      </c>
      <c r="H210" s="342" t="s">
        <v>5750</v>
      </c>
      <c r="I210" s="342" t="s">
        <v>4701</v>
      </c>
      <c r="J210" s="342" t="s">
        <v>5751</v>
      </c>
      <c r="K210" s="402" t="s">
        <v>5752</v>
      </c>
      <c r="L210" s="394">
        <v>42625</v>
      </c>
      <c r="M210" s="394">
        <v>43100</v>
      </c>
      <c r="N210" s="394">
        <v>42703</v>
      </c>
      <c r="O210" s="407">
        <v>42688</v>
      </c>
      <c r="P210" s="408">
        <v>350000</v>
      </c>
      <c r="Q210" s="331" t="str">
        <f>SUM(R210,S210,U210,T210)/Y210</f>
        <v>0</v>
      </c>
      <c r="R210" s="408">
        <v>175000</v>
      </c>
      <c r="S210" s="408">
        <v>93560.77</v>
      </c>
      <c r="T210" s="408"/>
      <c r="U210" s="408">
        <v>81438.97</v>
      </c>
      <c r="V210" s="408"/>
      <c r="W210" s="408">
        <v>350000</v>
      </c>
      <c r="X210" s="408">
        <v>654440</v>
      </c>
      <c r="Y210" s="408">
        <v>1004440</v>
      </c>
      <c r="Z210" s="319" t="s">
        <v>1817</v>
      </c>
      <c r="AA210" s="410"/>
    </row>
    <row r="211" spans="1:27" customHeight="1" ht="240">
      <c r="A211" s="309" t="s">
        <v>4591</v>
      </c>
      <c r="B211" s="313" t="s">
        <v>5315</v>
      </c>
      <c r="C211" s="312" t="s">
        <v>5753</v>
      </c>
      <c r="D211" s="402" t="s">
        <v>5754</v>
      </c>
      <c r="E211" s="402" t="s">
        <v>5755</v>
      </c>
      <c r="F211" s="324" t="s">
        <v>34</v>
      </c>
      <c r="G211" s="399" t="s">
        <v>23</v>
      </c>
      <c r="H211" s="402" t="s">
        <v>5756</v>
      </c>
      <c r="I211" s="402" t="s">
        <v>5037</v>
      </c>
      <c r="J211" s="402" t="s">
        <v>5757</v>
      </c>
      <c r="K211" s="342" t="s">
        <v>5758</v>
      </c>
      <c r="L211" s="394">
        <v>42615</v>
      </c>
      <c r="M211" s="394">
        <v>43100</v>
      </c>
      <c r="N211" s="394">
        <v>42703</v>
      </c>
      <c r="O211" s="407">
        <v>42690</v>
      </c>
      <c r="P211" s="319">
        <v>289677.15</v>
      </c>
      <c r="Q211" s="331" t="str">
        <f>SUM(R211,S211,U211,T211)/Y211</f>
        <v>0</v>
      </c>
      <c r="R211" s="319">
        <v>144838.58</v>
      </c>
      <c r="S211" s="319"/>
      <c r="T211" s="319"/>
      <c r="U211" s="319">
        <v>144838.58</v>
      </c>
      <c r="V211" s="319"/>
      <c r="W211" s="319">
        <v>289677.15</v>
      </c>
      <c r="X211" s="319">
        <v>541231.85</v>
      </c>
      <c r="Y211" s="319">
        <v>830909</v>
      </c>
      <c r="Z211" s="319" t="s">
        <v>1824</v>
      </c>
      <c r="AA211" s="410"/>
    </row>
    <row r="212" spans="1:27" customHeight="1" ht="315">
      <c r="A212" s="309" t="s">
        <v>4591</v>
      </c>
      <c r="B212" s="313" t="s">
        <v>5315</v>
      </c>
      <c r="C212" s="312" t="s">
        <v>5759</v>
      </c>
      <c r="D212" s="342" t="s">
        <v>5760</v>
      </c>
      <c r="E212" s="342" t="s">
        <v>5761</v>
      </c>
      <c r="F212" s="324" t="s">
        <v>34</v>
      </c>
      <c r="G212" s="312" t="s">
        <v>21</v>
      </c>
      <c r="H212" s="342" t="s">
        <v>5762</v>
      </c>
      <c r="I212" s="342" t="s">
        <v>3548</v>
      </c>
      <c r="J212" s="342" t="s">
        <v>5763</v>
      </c>
      <c r="K212" s="439" t="s">
        <v>5764</v>
      </c>
      <c r="L212" s="394">
        <v>42675</v>
      </c>
      <c r="M212" s="394">
        <v>43404</v>
      </c>
      <c r="N212" s="394">
        <v>42703</v>
      </c>
      <c r="O212" s="407">
        <v>42697</v>
      </c>
      <c r="P212" s="337">
        <v>194933.75</v>
      </c>
      <c r="Q212" s="425" t="str">
        <f>SUM(R212,S212,U212,T212)/Y212</f>
        <v>0</v>
      </c>
      <c r="R212" s="337">
        <v>97496.88</v>
      </c>
      <c r="S212" s="337">
        <v>97496.88</v>
      </c>
      <c r="T212" s="337"/>
      <c r="U212" s="337"/>
      <c r="V212" s="337"/>
      <c r="W212" s="337">
        <v>194933.75</v>
      </c>
      <c r="X212" s="337">
        <v>362131.25</v>
      </c>
      <c r="Y212" s="337">
        <v>557125</v>
      </c>
      <c r="Z212" s="319" t="s">
        <v>5765</v>
      </c>
      <c r="AA212" s="410"/>
    </row>
    <row r="213" spans="1:27" customHeight="1" ht="199.5">
      <c r="A213" s="322" t="s">
        <v>4591</v>
      </c>
      <c r="B213" s="313" t="s">
        <v>5315</v>
      </c>
      <c r="C213" s="313" t="s">
        <v>5766</v>
      </c>
      <c r="D213" s="311" t="s">
        <v>1127</v>
      </c>
      <c r="E213" s="311" t="s">
        <v>5767</v>
      </c>
      <c r="F213" s="312" t="s">
        <v>34</v>
      </c>
      <c r="G213" s="390" t="s">
        <v>21</v>
      </c>
      <c r="H213" s="311" t="s">
        <v>3547</v>
      </c>
      <c r="I213" s="426" t="s">
        <v>4873</v>
      </c>
      <c r="J213" s="311" t="s">
        <v>1129</v>
      </c>
      <c r="K213" s="427" t="s">
        <v>5768</v>
      </c>
      <c r="L213" s="428">
        <v>42125</v>
      </c>
      <c r="M213" s="428">
        <v>43585</v>
      </c>
      <c r="N213" s="317">
        <v>42570</v>
      </c>
      <c r="O213" s="428">
        <v>42278</v>
      </c>
      <c r="P213" s="319">
        <v>549049</v>
      </c>
      <c r="Q213" s="425" t="str">
        <f>SUM(R213,S213,U213,T213)/Y213</f>
        <v>0</v>
      </c>
      <c r="R213" s="429">
        <v>71427</v>
      </c>
      <c r="S213" s="429">
        <v>50000</v>
      </c>
      <c r="T213" s="429"/>
      <c r="U213" s="429">
        <v>21427</v>
      </c>
      <c r="V213" s="319">
        <v>251699.25</v>
      </c>
      <c r="W213" s="429" t="str">
        <f>SUM(R213:V213)</f>
        <v>0</v>
      </c>
      <c r="X213" s="319">
        <v>324586.75</v>
      </c>
      <c r="Y213" s="319">
        <v>719140</v>
      </c>
      <c r="Z213" s="430" t="s">
        <v>72</v>
      </c>
      <c r="AA213" s="348"/>
    </row>
    <row r="214" spans="1:27" customHeight="1" ht="255">
      <c r="A214" s="322" t="s">
        <v>4591</v>
      </c>
      <c r="B214" s="313" t="s">
        <v>5315</v>
      </c>
      <c r="C214" s="324" t="s">
        <v>5769</v>
      </c>
      <c r="D214" s="431" t="s">
        <v>5536</v>
      </c>
      <c r="E214" s="431" t="s">
        <v>5770</v>
      </c>
      <c r="F214" s="312" t="s">
        <v>34</v>
      </c>
      <c r="G214" s="420" t="s">
        <v>22</v>
      </c>
      <c r="H214" s="431" t="s">
        <v>3413</v>
      </c>
      <c r="I214" s="431" t="s">
        <v>5538</v>
      </c>
      <c r="J214" s="431" t="s">
        <v>3415</v>
      </c>
      <c r="K214" s="342" t="s">
        <v>5771</v>
      </c>
      <c r="L214" s="432">
        <v>42248</v>
      </c>
      <c r="M214" s="432">
        <v>42978</v>
      </c>
      <c r="N214" s="432">
        <v>42712</v>
      </c>
      <c r="O214" s="433">
        <v>42328</v>
      </c>
      <c r="P214" s="330">
        <v>195310</v>
      </c>
      <c r="Q214" s="425" t="str">
        <f>SUM(R214,S214,U214,T214)/Y214</f>
        <v>0</v>
      </c>
      <c r="R214" s="330">
        <v>97655.12</v>
      </c>
      <c r="S214" s="330"/>
      <c r="T214" s="330">
        <v>97655.13</v>
      </c>
      <c r="U214" s="330"/>
      <c r="V214" s="330"/>
      <c r="W214" s="330">
        <v>195310.25</v>
      </c>
      <c r="X214" s="330">
        <v>496104.75</v>
      </c>
      <c r="Y214" s="330">
        <v>691415</v>
      </c>
      <c r="Z214" s="330" t="s">
        <v>5772</v>
      </c>
      <c r="AA214" s="434"/>
    </row>
    <row r="215" spans="1:27">
      <c r="A215" s="435"/>
      <c r="B215" s="435"/>
      <c r="C215" s="435"/>
      <c r="D215" s="435"/>
      <c r="E215" s="435"/>
      <c r="F215" s="435"/>
      <c r="G215" s="435"/>
      <c r="H215" s="435"/>
      <c r="I215" s="435"/>
      <c r="J215" s="435"/>
      <c r="K215" s="435"/>
      <c r="L215" s="436"/>
      <c r="M215" s="436"/>
      <c r="N215" s="436"/>
      <c r="O215" s="436"/>
      <c r="P215" s="437"/>
      <c r="Q215" s="438"/>
      <c r="R215" s="437"/>
      <c r="S215" s="437"/>
      <c r="T215" s="437"/>
      <c r="U215" s="437"/>
      <c r="V215" s="437"/>
      <c r="W215" s="437"/>
      <c r="X215" s="437"/>
      <c r="Y215" s="437"/>
      <c r="Z215" s="435"/>
      <c r="AA215" s="43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V1">
    <cfRule type="cellIs" dxfId="0" priority="1" operator="between">
      <formula>-1</formula>
      <formula>1</formula>
    </cfRule>
  </conditionalFormatting>
  <conditionalFormatting sqref="V102">
    <cfRule type="cellIs" dxfId="0" priority="2" operator="between">
      <formula>-1</formula>
      <formula>1</formula>
    </cfRule>
  </conditionalFormatting>
  <conditionalFormatting sqref="U213">
    <cfRule type="cellIs" dxfId="0" priority="3" operator="between">
      <formula>-1</formula>
      <formula>1</formula>
    </cfRule>
  </conditionalFormatting>
  <conditionalFormatting sqref="V215">
    <cfRule type="cellIs" dxfId="0" priority="4" operator="between">
      <formula>-1</formula>
      <formula>1</formula>
    </cfRule>
  </conditionalFormatting>
  <hyperlinks>
    <hyperlink ref="J13" r:id="rId_hyperlink_1"/>
    <hyperlink ref="J17" r:id="rId_hyperlink_2"/>
    <hyperlink ref="J22" r:id="rId_hyperlink_3"/>
    <hyperlink ref="J25" r:id="rId_hyperlink_4"/>
    <hyperlink ref="J66" r:id="rId_hyperlink_5"/>
    <hyperlink ref="J2" r:id="rId_hyperlink_6"/>
    <hyperlink ref="J3" r:id="rId_hyperlink_7"/>
    <hyperlink ref="J4" r:id="rId_hyperlink_8"/>
    <hyperlink ref="J5" r:id="rId_hyperlink_9"/>
    <hyperlink ref="J6" r:id="rId_hyperlink_10"/>
    <hyperlink ref="J7" r:id="rId_hyperlink_11"/>
    <hyperlink ref="J8" r:id="rId_hyperlink_12"/>
    <hyperlink ref="J9" r:id="rId_hyperlink_13"/>
    <hyperlink ref="J10" r:id="rId_hyperlink_14"/>
    <hyperlink ref="J11" r:id="rId_hyperlink_15"/>
    <hyperlink ref="J12" r:id="rId_hyperlink_16"/>
    <hyperlink ref="J15" r:id="rId_hyperlink_17"/>
    <hyperlink ref="J16" r:id="rId_hyperlink_18"/>
    <hyperlink ref="J21" r:id="rId_hyperlink_19"/>
    <hyperlink ref="J23" r:id="rId_hyperlink_20"/>
    <hyperlink ref="J24" r:id="rId_hyperlink_21"/>
    <hyperlink ref="J26" r:id="rId_hyperlink_22"/>
    <hyperlink ref="J27" r:id="rId_hyperlink_23"/>
    <hyperlink ref="J28" r:id="rId_hyperlink_24"/>
    <hyperlink ref="J29" r:id="rId_hyperlink_25"/>
    <hyperlink ref="J30" r:id="rId_hyperlink_26"/>
    <hyperlink ref="J32" r:id="rId_hyperlink_27"/>
    <hyperlink ref="J34" r:id="rId_hyperlink_28"/>
    <hyperlink ref="J35" r:id="rId_hyperlink_29"/>
    <hyperlink ref="J36" r:id="rId_hyperlink_30"/>
    <hyperlink ref="J37" r:id="rId_hyperlink_31"/>
    <hyperlink ref="J38" r:id="rId_hyperlink_32"/>
    <hyperlink ref="J39" r:id="rId_hyperlink_33"/>
    <hyperlink ref="J40" r:id="rId_hyperlink_34"/>
    <hyperlink ref="J41" r:id="rId_hyperlink_35"/>
    <hyperlink ref="J43" r:id="rId_hyperlink_36"/>
    <hyperlink ref="J45" r:id="rId_hyperlink_37"/>
    <hyperlink ref="J47" r:id="rId_hyperlink_38"/>
    <hyperlink ref="J48" r:id="rId_hyperlink_39"/>
    <hyperlink ref="J49" r:id="rId_hyperlink_40"/>
    <hyperlink ref="J50" r:id="rId_hyperlink_41"/>
    <hyperlink ref="J54" r:id="rId_hyperlink_42"/>
    <hyperlink ref="J55" r:id="rId_hyperlink_43"/>
    <hyperlink ref="J56" r:id="rId_hyperlink_44"/>
    <hyperlink ref="J58" r:id="rId_hyperlink_45"/>
    <hyperlink ref="J59" r:id="rId_hyperlink_46"/>
    <hyperlink ref="J60" r:id="rId_hyperlink_47"/>
    <hyperlink ref="J62" r:id="rId_hyperlink_48"/>
    <hyperlink ref="J64" r:id="rId_hyperlink_49"/>
    <hyperlink ref="J65" r:id="rId_hyperlink_50"/>
    <hyperlink ref="J139" r:id="rId_hyperlink_51"/>
    <hyperlink ref="J141" r:id="rId_hyperlink_52"/>
    <hyperlink ref="J142" r:id="rId_hyperlink_53"/>
    <hyperlink ref="J143" r:id="rId_hyperlink_54"/>
    <hyperlink ref="J144" r:id="rId_hyperlink_55"/>
    <hyperlink ref="J146" r:id="rId_hyperlink_56"/>
    <hyperlink ref="J147" r:id="rId_hyperlink_57"/>
    <hyperlink ref="J148" r:id="rId_hyperlink_58"/>
    <hyperlink ref="J149" r:id="rId_hyperlink_59"/>
    <hyperlink ref="J150" r:id="rId_hyperlink_60"/>
    <hyperlink ref="J151" r:id="rId_hyperlink_61"/>
    <hyperlink ref="J152" r:id="rId_hyperlink_62"/>
    <hyperlink ref="J153" r:id="rId_hyperlink_63"/>
    <hyperlink ref="J154" r:id="rId_hyperlink_64"/>
    <hyperlink ref="J155" r:id="rId_hyperlink_65"/>
    <hyperlink ref="J156" r:id="rId_hyperlink_66"/>
    <hyperlink ref="J157" r:id="rId_hyperlink_67"/>
    <hyperlink ref="J158" r:id="rId_hyperlink_68"/>
    <hyperlink ref="J159" r:id="rId_hyperlink_69"/>
    <hyperlink ref="J160" r:id="rId_hyperlink_70"/>
    <hyperlink ref="J161" r:id="rId_hyperlink_71"/>
    <hyperlink ref="J162" r:id="rId_hyperlink_72"/>
    <hyperlink ref="J163" r:id="rId_hyperlink_73"/>
    <hyperlink ref="J164" r:id="rId_hyperlink_74"/>
    <hyperlink ref="J165" r:id="rId_hyperlink_75"/>
    <hyperlink ref="J166" r:id="rId_hyperlink_76"/>
    <hyperlink ref="J167" r:id="rId_hyperlink_77"/>
    <hyperlink ref="J168" r:id="rId_hyperlink_78"/>
    <hyperlink ref="J169" r:id="rId_hyperlink_79"/>
    <hyperlink ref="J170" r:id="rId_hyperlink_80"/>
    <hyperlink ref="J172" r:id="rId_hyperlink_81"/>
    <hyperlink ref="J173" r:id="rId_hyperlink_82"/>
    <hyperlink ref="J174" r:id="rId_hyperlink_83"/>
    <hyperlink ref="J61" r:id="rId_hyperlink_84"/>
    <hyperlink ref="J51" r:id="rId_hyperlink_85"/>
    <hyperlink ref="J101" r:id="rId_hyperlink_86"/>
    <hyperlink ref="J175" r:id="rId_hyperlink_87"/>
    <hyperlink ref="H198" r:id="rId_hyperlink_88" tooltip="Details voor Vestiging adres Sinoutskerksezandweg 4 A openen"/>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pageSetUpPr fitToPage="1"/>
  </sheetPr>
  <dimension ref="A1:AG52"/>
  <sheetViews>
    <sheetView tabSelected="0" workbookViewId="0" zoomScale="60" zoomScaleNormal="60" showGridLines="true" showRowColHeaders="1">
      <selection activeCell="Y1" sqref="Y1"/>
    </sheetView>
  </sheetViews>
  <sheetFormatPr defaultRowHeight="14.4" defaultColWidth="91" outlineLevelRow="0" outlineLevelCol="0"/>
  <cols>
    <col min="1" max="1" width="23.5703125" customWidth="true" style="2"/>
    <col min="2" max="2" width="23.5703125" customWidth="true" style="2"/>
    <col min="3" max="3" width="17" customWidth="true" style="0"/>
    <col min="4" max="4" width="1.28515625" customWidth="true" style="0"/>
    <col min="5" max="5" width="45.5703125" customWidth="true" style="0"/>
    <col min="6" max="6" width="41.42578125" customWidth="true" style="0"/>
    <col min="7" max="7" width="44.28515625" customWidth="true" style="0"/>
    <col min="8" max="8" width="24.140625" customWidth="true" style="0"/>
    <col min="9" max="9" width="24.140625" customWidth="true" style="0"/>
    <col min="10" max="10" width="19" customWidth="true" style="0"/>
    <col min="11" max="11" width="17.28515625" customWidth="true" style="2"/>
    <col min="12" max="12" width="15.5703125" customWidth="true" style="2"/>
    <col min="13" max="13" width="15.5703125" customWidth="true" style="2"/>
    <col min="14" max="14" width="19.85546875" customWidth="true" style="0"/>
    <col min="15" max="15" width="21.5703125" customWidth="true" style="0"/>
    <col min="16" max="16" width="20.28515625" customWidth="true" style="0"/>
    <col min="17" max="17" width="20.28515625" customWidth="true" style="0"/>
    <col min="18" max="18" width="26.140625" customWidth="true" style="0"/>
    <col min="19" max="19" width="21.7109375" customWidth="true" style="0"/>
    <col min="20" max="20" width="17.7109375" customWidth="true" style="0"/>
    <col min="21" max="21" width="25.28515625" customWidth="true" style="0"/>
    <col min="22" max="22" width="14.28515625" customWidth="true" style="0"/>
    <col min="23" max="23" width="11.140625" customWidth="true" style="0"/>
    <col min="24" max="24" width="11.42578125" customWidth="true" style="0"/>
    <col min="25" max="25" width="27.28515625" customWidth="true" style="0"/>
    <col min="26" max="26" width="15.5703125" customWidth="true" style="0"/>
    <col min="27" max="27" width="16.5703125" customWidth="true" style="0"/>
    <col min="28" max="28" width="45.5703125" customWidth="true" style="0"/>
    <col min="29" max="29" width="16.5703125" customWidth="true" style="0"/>
    <col min="30" max="30" width="22.5703125" customWidth="true" style="2"/>
    <col min="31" max="31" width="67.85546875" customWidth="true" style="0"/>
    <col min="32" max="32" width="18.140625" customWidth="true" style="0"/>
  </cols>
  <sheetData>
    <row r="1" spans="1:33" customHeight="1" ht="60" s="1" customFormat="1">
      <c r="A1" s="444" t="s">
        <v>2</v>
      </c>
      <c r="B1" s="444" t="s">
        <v>5773</v>
      </c>
      <c r="C1" s="484" t="s">
        <v>3</v>
      </c>
      <c r="D1" s="485"/>
      <c r="E1" s="444" t="s">
        <v>4</v>
      </c>
      <c r="F1" s="444" t="s">
        <v>5</v>
      </c>
      <c r="G1" s="444" t="s">
        <v>6</v>
      </c>
      <c r="H1" s="444" t="s">
        <v>7</v>
      </c>
      <c r="I1" s="444" t="s">
        <v>5774</v>
      </c>
      <c r="J1" s="444" t="s">
        <v>9</v>
      </c>
      <c r="K1" s="444" t="s">
        <v>10</v>
      </c>
      <c r="L1" s="444" t="s">
        <v>11</v>
      </c>
      <c r="M1" s="444" t="s">
        <v>12</v>
      </c>
      <c r="N1" s="444" t="s">
        <v>13</v>
      </c>
      <c r="O1" s="446" t="s">
        <v>14</v>
      </c>
      <c r="P1" s="446" t="s">
        <v>15</v>
      </c>
      <c r="Q1" s="446" t="s">
        <v>16</v>
      </c>
      <c r="R1" s="446" t="s">
        <v>17</v>
      </c>
      <c r="S1" s="445" t="s">
        <v>18</v>
      </c>
      <c r="T1" s="453" t="s">
        <v>19</v>
      </c>
      <c r="U1" s="445" t="s">
        <v>20</v>
      </c>
      <c r="V1" s="445" t="s">
        <v>21</v>
      </c>
      <c r="W1" s="445" t="s">
        <v>22</v>
      </c>
      <c r="X1" s="445" t="s">
        <v>23</v>
      </c>
      <c r="Y1" s="445" t="s">
        <v>24</v>
      </c>
      <c r="Z1" s="445" t="s">
        <v>25</v>
      </c>
      <c r="AA1" s="445" t="s">
        <v>26</v>
      </c>
      <c r="AB1" s="445" t="s">
        <v>4086</v>
      </c>
      <c r="AC1" s="444" t="s">
        <v>4087</v>
      </c>
      <c r="AD1" s="444" t="s">
        <v>29</v>
      </c>
      <c r="AE1" s="443"/>
      <c r="AF1" s="442"/>
      <c r="AG1" s="441"/>
    </row>
    <row r="2" spans="1:33" customHeight="1" ht="80.25" s="1" customFormat="1">
      <c r="A2" s="449" t="s">
        <v>5775</v>
      </c>
      <c r="B2" s="449" t="s">
        <v>5776</v>
      </c>
      <c r="C2" s="482" t="s">
        <v>5777</v>
      </c>
      <c r="D2" s="483"/>
      <c r="E2" s="463" t="s">
        <v>5778</v>
      </c>
      <c r="F2" s="463" t="s">
        <v>5778</v>
      </c>
      <c r="G2" s="463" t="s">
        <v>5779</v>
      </c>
      <c r="H2" s="452" t="s">
        <v>5780</v>
      </c>
      <c r="I2" s="449" t="s">
        <v>5781</v>
      </c>
      <c r="J2" s="447" t="s">
        <v>23</v>
      </c>
      <c r="K2" s="449" t="s">
        <v>5782</v>
      </c>
      <c r="L2" s="449" t="s">
        <v>3722</v>
      </c>
      <c r="M2" s="454" t="s">
        <v>5783</v>
      </c>
      <c r="N2" s="451" t="s">
        <v>5784</v>
      </c>
      <c r="O2" s="455">
        <v>42430</v>
      </c>
      <c r="P2" s="464">
        <v>43524</v>
      </c>
      <c r="Q2" s="471">
        <v>42527</v>
      </c>
      <c r="R2" s="456">
        <v>42517</v>
      </c>
      <c r="S2" s="460">
        <v>7999628.52</v>
      </c>
      <c r="T2" s="461">
        <v>0.4195</v>
      </c>
      <c r="U2" s="457"/>
      <c r="V2" s="475">
        <v>340000</v>
      </c>
      <c r="W2" s="458" t="s">
        <v>4096</v>
      </c>
      <c r="X2" s="457" t="s">
        <v>4096</v>
      </c>
      <c r="Y2" s="457"/>
      <c r="Z2" s="460" t="str">
        <f>SUM(S2,U2,V2,Y2)</f>
        <v>0</v>
      </c>
      <c r="AA2" s="459">
        <v>10730692.78</v>
      </c>
      <c r="AB2" s="480" t="s">
        <v>5785</v>
      </c>
      <c r="AC2" s="463" t="s">
        <v>1044</v>
      </c>
      <c r="AD2" s="479"/>
      <c r="AE2" s="481" t="s">
        <v>5786</v>
      </c>
      <c r="AF2" s="481"/>
      <c r="AG2" s="481"/>
    </row>
    <row r="3" spans="1:33" customHeight="1" ht="65.25">
      <c r="A3" s="449" t="s">
        <v>5775</v>
      </c>
      <c r="B3" s="449" t="s">
        <v>5776</v>
      </c>
      <c r="C3" s="482" t="s">
        <v>5777</v>
      </c>
      <c r="D3" s="483"/>
      <c r="E3" s="463" t="s">
        <v>5787</v>
      </c>
      <c r="F3" s="447" t="s">
        <v>5788</v>
      </c>
      <c r="G3" s="463" t="s">
        <v>3883</v>
      </c>
      <c r="H3" s="447" t="s">
        <v>5789</v>
      </c>
      <c r="I3" s="449" t="s">
        <v>5781</v>
      </c>
      <c r="J3" s="440" t="s">
        <v>21</v>
      </c>
      <c r="K3" s="448" t="s">
        <v>5790</v>
      </c>
      <c r="L3" s="448" t="s">
        <v>3548</v>
      </c>
      <c r="M3" s="449" t="s">
        <v>3426</v>
      </c>
      <c r="N3" s="454" t="s">
        <v>5791</v>
      </c>
      <c r="O3" s="465">
        <v>42370</v>
      </c>
      <c r="P3" s="464">
        <v>43465</v>
      </c>
      <c r="Q3" s="471">
        <v>42527</v>
      </c>
      <c r="R3" s="456">
        <v>42513</v>
      </c>
      <c r="S3" s="460">
        <v>3163507</v>
      </c>
      <c r="T3" s="461">
        <v>0.4489</v>
      </c>
      <c r="U3" s="447"/>
      <c r="V3" s="475">
        <v>881750</v>
      </c>
      <c r="W3" s="458" t="s">
        <v>4096</v>
      </c>
      <c r="X3" s="457" t="s">
        <v>4096</v>
      </c>
      <c r="Y3" s="447"/>
      <c r="Z3" s="460" t="str">
        <f>SUM(S3,U3,V3,Y3)</f>
        <v>0</v>
      </c>
      <c r="AA3" s="459">
        <v>3001743</v>
      </c>
      <c r="AB3" s="480" t="s">
        <v>5792</v>
      </c>
      <c r="AC3" s="463" t="s">
        <v>5793</v>
      </c>
      <c r="AD3" s="479"/>
    </row>
    <row r="4" spans="1:33" customHeight="1" ht="96">
      <c r="A4" s="449" t="s">
        <v>5775</v>
      </c>
      <c r="B4" s="449" t="s">
        <v>5776</v>
      </c>
      <c r="C4" s="482" t="s">
        <v>5777</v>
      </c>
      <c r="D4" s="483"/>
      <c r="E4" s="463" t="s">
        <v>5794</v>
      </c>
      <c r="F4" s="463" t="s">
        <v>5795</v>
      </c>
      <c r="G4" s="463" t="s">
        <v>5796</v>
      </c>
      <c r="H4" s="466" t="s">
        <v>5797</v>
      </c>
      <c r="I4" s="449" t="s">
        <v>5798</v>
      </c>
      <c r="J4" s="447" t="s">
        <v>21</v>
      </c>
      <c r="K4" s="449" t="s">
        <v>3266</v>
      </c>
      <c r="L4" s="449" t="s">
        <v>3548</v>
      </c>
      <c r="M4" s="449" t="s">
        <v>5799</v>
      </c>
      <c r="N4" s="451" t="s">
        <v>5800</v>
      </c>
      <c r="O4" s="465">
        <v>42401</v>
      </c>
      <c r="P4" s="464">
        <v>43497</v>
      </c>
      <c r="Q4" s="471">
        <v>42527</v>
      </c>
      <c r="R4" s="456">
        <v>42517</v>
      </c>
      <c r="S4" s="460">
        <v>1580000</v>
      </c>
      <c r="T4" s="461">
        <v>0.5</v>
      </c>
      <c r="U4" s="447"/>
      <c r="V4" s="475">
        <v>56250</v>
      </c>
      <c r="W4" s="458" t="s">
        <v>4096</v>
      </c>
      <c r="X4" s="457" t="s">
        <v>4096</v>
      </c>
      <c r="Y4" s="447"/>
      <c r="Z4" s="460" t="str">
        <f>SUM(S4,U4,V4,Y4)</f>
        <v>0</v>
      </c>
      <c r="AA4" s="459">
        <v>1523750</v>
      </c>
      <c r="AB4" s="480" t="s">
        <v>5801</v>
      </c>
      <c r="AC4" s="463" t="s">
        <v>1052</v>
      </c>
      <c r="AD4" s="477"/>
    </row>
    <row r="5" spans="1:33" customHeight="1" ht="45">
      <c r="A5" s="449" t="s">
        <v>5775</v>
      </c>
      <c r="B5" s="449" t="s">
        <v>5776</v>
      </c>
      <c r="C5" s="482" t="s">
        <v>5777</v>
      </c>
      <c r="D5" s="483"/>
      <c r="E5" s="463" t="s">
        <v>5802</v>
      </c>
      <c r="F5" s="463" t="s">
        <v>5802</v>
      </c>
      <c r="G5" s="463" t="s">
        <v>5803</v>
      </c>
      <c r="H5" s="447" t="s">
        <v>5804</v>
      </c>
      <c r="I5" s="449" t="s">
        <v>5798</v>
      </c>
      <c r="J5" s="447" t="s">
        <v>21</v>
      </c>
      <c r="K5" s="449" t="s">
        <v>5805</v>
      </c>
      <c r="L5" s="449" t="s">
        <v>3592</v>
      </c>
      <c r="M5" s="449" t="s">
        <v>5806</v>
      </c>
      <c r="N5" s="440" t="s">
        <v>5807</v>
      </c>
      <c r="O5" s="467">
        <v>42461</v>
      </c>
      <c r="P5" s="464">
        <v>44286</v>
      </c>
      <c r="Q5" s="471">
        <v>42527</v>
      </c>
      <c r="R5" s="456">
        <v>42517</v>
      </c>
      <c r="S5" s="460">
        <v>4999353.17</v>
      </c>
      <c r="T5" s="461">
        <v>0.4798</v>
      </c>
      <c r="U5" s="447"/>
      <c r="V5" s="475">
        <v>99250</v>
      </c>
      <c r="W5" s="458" t="s">
        <v>4096</v>
      </c>
      <c r="X5" s="457" t="s">
        <v>4096</v>
      </c>
      <c r="Y5" s="447"/>
      <c r="Z5" s="460" t="str">
        <f>SUM(S5,U5,V5,Y5)</f>
        <v>0</v>
      </c>
      <c r="AA5" s="459">
        <v>5320103.18</v>
      </c>
      <c r="AB5" s="480" t="s">
        <v>5808</v>
      </c>
      <c r="AC5" s="463" t="s">
        <v>5809</v>
      </c>
      <c r="AD5" s="477"/>
    </row>
    <row r="6" spans="1:33" customHeight="1" ht="45">
      <c r="A6" s="449" t="s">
        <v>5775</v>
      </c>
      <c r="B6" s="449" t="s">
        <v>5776</v>
      </c>
      <c r="C6" s="482" t="s">
        <v>5777</v>
      </c>
      <c r="D6" s="483"/>
      <c r="E6" s="463" t="s">
        <v>5802</v>
      </c>
      <c r="F6" s="463" t="s">
        <v>5802</v>
      </c>
      <c r="G6" s="463" t="s">
        <v>5810</v>
      </c>
      <c r="H6" s="447" t="s">
        <v>5804</v>
      </c>
      <c r="I6" s="449" t="s">
        <v>5798</v>
      </c>
      <c r="J6" s="447" t="s">
        <v>21</v>
      </c>
      <c r="K6" s="449" t="s">
        <v>5811</v>
      </c>
      <c r="L6" s="449" t="s">
        <v>3548</v>
      </c>
      <c r="M6" s="449" t="s">
        <v>5812</v>
      </c>
      <c r="N6" s="440" t="s">
        <v>5807</v>
      </c>
      <c r="O6" s="467">
        <v>42461</v>
      </c>
      <c r="P6" s="464">
        <v>44286</v>
      </c>
      <c r="Q6" s="471">
        <v>42527</v>
      </c>
      <c r="R6" s="456">
        <v>42517</v>
      </c>
      <c r="S6" s="460">
        <v>4999353.17</v>
      </c>
      <c r="T6" s="461">
        <v>0.4798</v>
      </c>
      <c r="U6" s="447"/>
      <c r="V6" s="475">
        <v>320113</v>
      </c>
      <c r="W6" s="458" t="s">
        <v>4096</v>
      </c>
      <c r="X6" s="457" t="s">
        <v>4096</v>
      </c>
      <c r="Y6" s="447"/>
      <c r="Z6" s="460" t="str">
        <f>SUM(S6,U6,V6,Y6)</f>
        <v>0</v>
      </c>
      <c r="AA6" s="459">
        <v>5099240.18</v>
      </c>
      <c r="AB6" s="480" t="s">
        <v>5808</v>
      </c>
      <c r="AC6" s="463" t="s">
        <v>5813</v>
      </c>
      <c r="AD6" s="477"/>
    </row>
    <row r="7" spans="1:33" customHeight="1" ht="60">
      <c r="A7" s="449" t="s">
        <v>5775</v>
      </c>
      <c r="B7" s="449" t="s">
        <v>5776</v>
      </c>
      <c r="C7" s="482" t="s">
        <v>5777</v>
      </c>
      <c r="D7" s="483"/>
      <c r="E7" s="463" t="s">
        <v>5814</v>
      </c>
      <c r="F7" s="463" t="s">
        <v>5815</v>
      </c>
      <c r="G7" s="463" t="s">
        <v>3597</v>
      </c>
      <c r="H7" s="447"/>
      <c r="I7" s="449" t="s">
        <v>5781</v>
      </c>
      <c r="J7" s="447" t="s">
        <v>21</v>
      </c>
      <c r="K7" s="449" t="s">
        <v>5816</v>
      </c>
      <c r="L7" s="449" t="s">
        <v>3600</v>
      </c>
      <c r="M7" s="449" t="s">
        <v>5817</v>
      </c>
      <c r="N7" s="447"/>
      <c r="O7" s="456" t="s">
        <v>5818</v>
      </c>
      <c r="P7" s="456" t="s">
        <v>5818</v>
      </c>
      <c r="Q7" s="471">
        <v>42527</v>
      </c>
      <c r="R7" s="456" t="s">
        <v>5818</v>
      </c>
      <c r="S7" s="456" t="s">
        <v>5818</v>
      </c>
      <c r="T7" s="456" t="s">
        <v>5818</v>
      </c>
      <c r="U7" s="447"/>
      <c r="V7" s="460"/>
      <c r="W7" s="458" t="s">
        <v>4096</v>
      </c>
      <c r="X7" s="457" t="s">
        <v>4096</v>
      </c>
      <c r="Y7" s="447"/>
      <c r="Z7" s="460">
        <v>0</v>
      </c>
      <c r="AA7" s="459" t="str">
        <f>(AB7-Z7)</f>
        <v>0</v>
      </c>
      <c r="AB7" s="460"/>
      <c r="AC7" s="463" t="s">
        <v>5819</v>
      </c>
      <c r="AD7" s="449"/>
    </row>
    <row r="8" spans="1:33" customHeight="1" ht="52.5" s="4" customFormat="1">
      <c r="A8" s="449" t="s">
        <v>5775</v>
      </c>
      <c r="B8" s="449" t="s">
        <v>5776</v>
      </c>
      <c r="C8" s="482" t="s">
        <v>5777</v>
      </c>
      <c r="D8" s="483"/>
      <c r="E8" s="463" t="s">
        <v>5814</v>
      </c>
      <c r="F8" s="463" t="s">
        <v>5815</v>
      </c>
      <c r="G8" s="463" t="s">
        <v>5820</v>
      </c>
      <c r="H8" s="449"/>
      <c r="I8" s="449" t="s">
        <v>5781</v>
      </c>
      <c r="J8" s="449" t="s">
        <v>22</v>
      </c>
      <c r="K8" s="474" t="s">
        <v>5821</v>
      </c>
      <c r="L8" s="473" t="s">
        <v>3561</v>
      </c>
      <c r="M8" s="449" t="s">
        <v>5822</v>
      </c>
      <c r="N8" s="449"/>
      <c r="O8" s="456" t="s">
        <v>5818</v>
      </c>
      <c r="P8" s="456" t="s">
        <v>5818</v>
      </c>
      <c r="Q8" s="471">
        <v>42527</v>
      </c>
      <c r="R8" s="456" t="s">
        <v>5818</v>
      </c>
      <c r="S8" s="456" t="s">
        <v>5818</v>
      </c>
      <c r="T8" s="456" t="s">
        <v>5818</v>
      </c>
      <c r="U8" s="449"/>
      <c r="V8" s="462"/>
      <c r="W8" s="458" t="s">
        <v>4096</v>
      </c>
      <c r="X8" s="457" t="s">
        <v>4096</v>
      </c>
      <c r="Y8" s="449"/>
      <c r="Z8" s="462">
        <v>0</v>
      </c>
      <c r="AA8" s="459" t="str">
        <f>(AB8-Z8)</f>
        <v>0</v>
      </c>
      <c r="AB8" s="462"/>
      <c r="AC8" s="463" t="s">
        <v>5823</v>
      </c>
      <c r="AD8" s="449"/>
    </row>
    <row r="9" spans="1:33" customHeight="1" ht="106.5">
      <c r="A9" s="449" t="s">
        <v>5775</v>
      </c>
      <c r="B9" s="449" t="s">
        <v>5776</v>
      </c>
      <c r="C9" s="482" t="s">
        <v>5777</v>
      </c>
      <c r="D9" s="483"/>
      <c r="E9" s="463" t="s">
        <v>5824</v>
      </c>
      <c r="F9" s="463" t="s">
        <v>5825</v>
      </c>
      <c r="G9" s="463" t="s">
        <v>3597</v>
      </c>
      <c r="H9" s="447" t="s">
        <v>5826</v>
      </c>
      <c r="I9" s="449" t="s">
        <v>5798</v>
      </c>
      <c r="J9" s="447" t="s">
        <v>21</v>
      </c>
      <c r="K9" s="449" t="s">
        <v>5816</v>
      </c>
      <c r="L9" s="449" t="s">
        <v>3600</v>
      </c>
      <c r="M9" s="449" t="s">
        <v>5817</v>
      </c>
      <c r="N9" s="448" t="s">
        <v>5827</v>
      </c>
      <c r="O9" s="467">
        <v>42370</v>
      </c>
      <c r="P9" s="464">
        <v>43465</v>
      </c>
      <c r="Q9" s="471">
        <v>42527</v>
      </c>
      <c r="R9" s="456">
        <v>42517</v>
      </c>
      <c r="S9" s="460">
        <v>1374375.86</v>
      </c>
      <c r="T9" s="461">
        <v>0.5</v>
      </c>
      <c r="U9" s="447"/>
      <c r="V9" s="460">
        <v>92782.64</v>
      </c>
      <c r="W9" s="458" t="s">
        <v>4096</v>
      </c>
      <c r="X9" s="457" t="s">
        <v>4096</v>
      </c>
      <c r="Y9" s="460">
        <v>618551</v>
      </c>
      <c r="Z9" s="460" t="str">
        <f>SUM(S9,U9,V9,Y9)</f>
        <v>0</v>
      </c>
      <c r="AA9" s="459" t="str">
        <f>(AB9-Z9)</f>
        <v>0</v>
      </c>
      <c r="AB9" s="460">
        <v>2748751.73</v>
      </c>
      <c r="AC9" s="463" t="s">
        <v>1146</v>
      </c>
      <c r="AD9" s="449"/>
    </row>
    <row r="10" spans="1:33" customHeight="1" ht="87.75">
      <c r="A10" s="449" t="s">
        <v>5775</v>
      </c>
      <c r="B10" s="449" t="s">
        <v>5776</v>
      </c>
      <c r="C10" s="482" t="s">
        <v>5777</v>
      </c>
      <c r="D10" s="483"/>
      <c r="E10" s="463" t="s">
        <v>5828</v>
      </c>
      <c r="F10" s="463" t="s">
        <v>5829</v>
      </c>
      <c r="G10" s="463" t="s">
        <v>3883</v>
      </c>
      <c r="H10" s="452" t="s">
        <v>5830</v>
      </c>
      <c r="I10" s="449" t="s">
        <v>5798</v>
      </c>
      <c r="J10" s="468" t="s">
        <v>724</v>
      </c>
      <c r="K10" s="449" t="s">
        <v>5831</v>
      </c>
      <c r="L10" s="469" t="s">
        <v>5832</v>
      </c>
      <c r="M10" s="449" t="s">
        <v>3426</v>
      </c>
      <c r="N10" s="470" t="s">
        <v>5833</v>
      </c>
      <c r="O10" s="467">
        <v>42436</v>
      </c>
      <c r="P10" s="464">
        <v>43530</v>
      </c>
      <c r="Q10" s="471">
        <v>42527</v>
      </c>
      <c r="R10" s="478">
        <v>42517</v>
      </c>
      <c r="S10" s="460">
        <v>3042722.69</v>
      </c>
      <c r="T10" s="461">
        <v>0.5</v>
      </c>
      <c r="U10" s="447"/>
      <c r="V10" s="460">
        <v>441000</v>
      </c>
      <c r="W10" s="458" t="s">
        <v>4096</v>
      </c>
      <c r="X10" s="457" t="s">
        <v>4096</v>
      </c>
      <c r="Y10" s="460">
        <v>1301000</v>
      </c>
      <c r="Z10" s="460" t="str">
        <f>SUM(S10,U10,V10,Y10)</f>
        <v>0</v>
      </c>
      <c r="AA10" s="460">
        <v>1300722.69</v>
      </c>
      <c r="AB10" s="460" t="s">
        <v>5834</v>
      </c>
      <c r="AC10" s="463" t="s">
        <v>5835</v>
      </c>
      <c r="AD10" s="477"/>
    </row>
    <row r="11" spans="1:33" customHeight="1" ht="45">
      <c r="A11" s="449" t="s">
        <v>5775</v>
      </c>
      <c r="B11" s="449" t="s">
        <v>5776</v>
      </c>
      <c r="C11" s="482" t="s">
        <v>5777</v>
      </c>
      <c r="D11" s="483"/>
      <c r="E11" s="463" t="s">
        <v>5836</v>
      </c>
      <c r="F11" s="463" t="s">
        <v>5837</v>
      </c>
      <c r="G11" s="463" t="s">
        <v>5838</v>
      </c>
      <c r="H11" s="447" t="s">
        <v>5839</v>
      </c>
      <c r="I11" s="449" t="s">
        <v>5798</v>
      </c>
      <c r="J11" s="447" t="s">
        <v>5840</v>
      </c>
      <c r="K11" s="449" t="s">
        <v>5841</v>
      </c>
      <c r="L11" s="449" t="s">
        <v>5842</v>
      </c>
      <c r="M11" s="449" t="s">
        <v>5843</v>
      </c>
      <c r="N11" s="447" t="s">
        <v>5844</v>
      </c>
      <c r="O11" s="467">
        <v>42461</v>
      </c>
      <c r="P11" s="464">
        <v>43555</v>
      </c>
      <c r="Q11" s="471">
        <v>42527</v>
      </c>
      <c r="R11" s="456" t="s">
        <v>5845</v>
      </c>
      <c r="S11" s="460" t="s">
        <v>5846</v>
      </c>
      <c r="T11" s="461">
        <v>0.4253</v>
      </c>
      <c r="U11" s="447"/>
      <c r="V11" s="460">
        <v>250000</v>
      </c>
      <c r="W11" s="458" t="s">
        <v>4096</v>
      </c>
      <c r="X11" s="457" t="s">
        <v>4096</v>
      </c>
      <c r="Y11" s="447"/>
      <c r="Z11" s="447"/>
      <c r="AA11" s="460" t="str">
        <f>(AB11-Z11)</f>
        <v>0</v>
      </c>
      <c r="AB11" s="460">
        <v>14051027.01</v>
      </c>
      <c r="AC11" s="463" t="s">
        <v>1153</v>
      </c>
      <c r="AD11" s="449"/>
    </row>
    <row r="12" spans="1:33" customHeight="1" ht="76.5">
      <c r="A12" s="449" t="s">
        <v>5775</v>
      </c>
      <c r="B12" s="449" t="s">
        <v>5776</v>
      </c>
      <c r="C12" s="482" t="s">
        <v>5777</v>
      </c>
      <c r="D12" s="483"/>
      <c r="E12" s="463" t="s">
        <v>5847</v>
      </c>
      <c r="F12" s="463" t="s">
        <v>5848</v>
      </c>
      <c r="G12" s="463" t="s">
        <v>5849</v>
      </c>
      <c r="H12" s="447" t="s">
        <v>5850</v>
      </c>
      <c r="I12" s="449" t="s">
        <v>5798</v>
      </c>
      <c r="J12" s="447" t="s">
        <v>21</v>
      </c>
      <c r="K12" s="449" t="s">
        <v>2042</v>
      </c>
      <c r="L12" s="449" t="s">
        <v>5851</v>
      </c>
      <c r="M12" s="449" t="s">
        <v>2044</v>
      </c>
      <c r="N12" s="448" t="s">
        <v>5827</v>
      </c>
      <c r="O12" s="467">
        <v>42370</v>
      </c>
      <c r="P12" s="464">
        <v>43465</v>
      </c>
      <c r="Q12" s="471">
        <v>42527</v>
      </c>
      <c r="R12" s="478">
        <v>42517</v>
      </c>
      <c r="S12" s="460">
        <v>1374375.86</v>
      </c>
      <c r="T12" s="461">
        <v>0.5</v>
      </c>
      <c r="U12" s="447"/>
      <c r="V12" s="476">
        <v>92782.64</v>
      </c>
      <c r="W12" s="458" t="s">
        <v>4096</v>
      </c>
      <c r="X12" s="457" t="s">
        <v>4096</v>
      </c>
      <c r="Y12" s="460">
        <v>1291593.23</v>
      </c>
      <c r="Z12" s="459" t="str">
        <f>SUM(S12,U12,V12,Y12)</f>
        <v>0</v>
      </c>
      <c r="AA12" s="460" t="str">
        <f>(AB12-Z12)</f>
        <v>0</v>
      </c>
      <c r="AB12" s="460">
        <v>2748751.73</v>
      </c>
      <c r="AC12" s="463" t="s">
        <v>5852</v>
      </c>
      <c r="AD12" s="449"/>
    </row>
    <row r="13" spans="1:33">
      <c r="E13" s="450"/>
    </row>
    <row r="14" spans="1:33">
      <c r="E14" s="450"/>
    </row>
    <row r="15" spans="1:33">
      <c r="E15" s="450"/>
    </row>
    <row r="16" spans="1:33">
      <c r="E16" s="450"/>
    </row>
    <row r="51" spans="1:33" customHeight="1" ht="15.75">
      <c r="E51" s="472"/>
    </row>
    <row r="52" spans="1:33" customHeight="1" ht="15.75">
      <c r="E52" s="47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E2:AG2"/>
    <mergeCell ref="C1:D1"/>
    <mergeCell ref="C2:D2"/>
    <mergeCell ref="C3:D3"/>
    <mergeCell ref="C4:D4"/>
    <mergeCell ref="C10:D10"/>
    <mergeCell ref="C11:D11"/>
    <mergeCell ref="C12:D12"/>
    <mergeCell ref="C5:D5"/>
    <mergeCell ref="C6:D6"/>
    <mergeCell ref="C7:D7"/>
    <mergeCell ref="C8:D8"/>
    <mergeCell ref="C9:D9"/>
  </mergeCells>
  <conditionalFormatting sqref="Y1:Y2">
    <cfRule type="cellIs" dxfId="0" priority="1" operator="between">
      <formula>-1</formula>
      <formula>1</formula>
    </cfRule>
  </conditionalFormatting>
  <printOptions gridLines="false" gridLinesSet="true"/>
  <pageMargins left="0.7" right="0.7" top="0.75" bottom="0.75" header="0.3" footer="0.3"/>
  <pageSetup paperSize="8" orientation="landscape" scale="34"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AC6"/>
  <sheetViews>
    <sheetView tabSelected="0" workbookViewId="0" showGridLines="true" showRowColHeaders="1">
      <selection activeCell="W1" sqref="W1"/>
    </sheetView>
  </sheetViews>
  <sheetFormatPr defaultRowHeight="14.4" outlineLevelRow="0" outlineLevelCol="0"/>
  <sheetData>
    <row r="1" spans="1:29" customHeight="1" ht="120">
      <c r="A1" s="486" t="s">
        <v>2</v>
      </c>
      <c r="B1" s="486" t="s">
        <v>3</v>
      </c>
      <c r="C1" s="486" t="s">
        <v>3508</v>
      </c>
      <c r="D1" s="486" t="s">
        <v>4</v>
      </c>
      <c r="E1" s="486" t="s">
        <v>5</v>
      </c>
      <c r="F1" s="486" t="s">
        <v>6</v>
      </c>
      <c r="G1" s="487" t="s">
        <v>7</v>
      </c>
      <c r="H1" s="486" t="s">
        <v>8</v>
      </c>
      <c r="I1" s="488" t="s">
        <v>9</v>
      </c>
      <c r="J1" s="486" t="s">
        <v>10</v>
      </c>
      <c r="K1" s="486" t="s">
        <v>11</v>
      </c>
      <c r="L1" s="486" t="s">
        <v>12</v>
      </c>
      <c r="M1" s="489" t="s">
        <v>13</v>
      </c>
      <c r="N1" s="490" t="s">
        <v>14</v>
      </c>
      <c r="O1" s="490" t="s">
        <v>15</v>
      </c>
      <c r="P1" s="490" t="s">
        <v>17</v>
      </c>
      <c r="Q1" s="486" t="s">
        <v>5853</v>
      </c>
      <c r="R1" s="491" t="s">
        <v>5854</v>
      </c>
      <c r="S1" s="486" t="s">
        <v>20</v>
      </c>
      <c r="T1" s="486" t="s">
        <v>21</v>
      </c>
      <c r="U1" s="486" t="s">
        <v>22</v>
      </c>
      <c r="V1" s="486" t="s">
        <v>23</v>
      </c>
      <c r="W1" s="486" t="s">
        <v>24</v>
      </c>
      <c r="X1" s="486" t="s">
        <v>25</v>
      </c>
      <c r="Y1" s="486" t="s">
        <v>26</v>
      </c>
      <c r="Z1" s="486" t="s">
        <v>27</v>
      </c>
      <c r="AA1" s="486" t="s">
        <v>28</v>
      </c>
      <c r="AB1" s="486" t="s">
        <v>29</v>
      </c>
      <c r="AC1" s="486" t="s">
        <v>16</v>
      </c>
    </row>
    <row r="2" spans="1:29" customHeight="1" ht="330">
      <c r="A2" s="492" t="s">
        <v>5853</v>
      </c>
      <c r="B2" s="493" t="s">
        <v>5855</v>
      </c>
      <c r="C2" s="493" t="s">
        <v>43</v>
      </c>
      <c r="D2" s="493" t="s">
        <v>5856</v>
      </c>
      <c r="E2" s="493" t="s">
        <v>5856</v>
      </c>
      <c r="F2" s="492" t="s">
        <v>5560</v>
      </c>
      <c r="G2" s="492"/>
      <c r="H2" s="492" t="s">
        <v>34</v>
      </c>
      <c r="I2" s="492" t="s">
        <v>21</v>
      </c>
      <c r="J2" s="493" t="s">
        <v>5857</v>
      </c>
      <c r="K2" s="492" t="s">
        <v>3548</v>
      </c>
      <c r="L2" s="493" t="s">
        <v>5858</v>
      </c>
      <c r="M2" s="493" t="s">
        <v>5859</v>
      </c>
      <c r="N2" s="494">
        <v>42736</v>
      </c>
      <c r="O2" s="494">
        <v>42916</v>
      </c>
      <c r="P2" s="494">
        <v>42718</v>
      </c>
      <c r="Q2" s="495">
        <v>10000</v>
      </c>
      <c r="R2" s="496">
        <v>0.5</v>
      </c>
      <c r="S2" s="495" t="s">
        <v>43</v>
      </c>
      <c r="T2" s="495" t="s">
        <v>43</v>
      </c>
      <c r="U2" s="495" t="s">
        <v>43</v>
      </c>
      <c r="V2" s="495" t="s">
        <v>43</v>
      </c>
      <c r="W2" s="495" t="s">
        <v>43</v>
      </c>
      <c r="X2" s="495">
        <v>10000</v>
      </c>
      <c r="Y2" s="495">
        <v>10000</v>
      </c>
      <c r="Z2" s="495">
        <v>20000</v>
      </c>
      <c r="AA2" s="497" t="s">
        <v>5860</v>
      </c>
      <c r="AB2" s="498"/>
      <c r="AC2" s="494">
        <v>42385</v>
      </c>
    </row>
    <row r="3" spans="1:29" customHeight="1" ht="409.5">
      <c r="A3" s="499" t="s">
        <v>5853</v>
      </c>
      <c r="B3" s="500" t="s">
        <v>5861</v>
      </c>
      <c r="C3" s="498"/>
      <c r="D3" s="501" t="s">
        <v>5862</v>
      </c>
      <c r="E3" s="501" t="s">
        <v>5862</v>
      </c>
      <c r="F3" s="493" t="s">
        <v>3924</v>
      </c>
      <c r="G3" s="492" t="s">
        <v>5863</v>
      </c>
      <c r="H3" s="492" t="s">
        <v>34</v>
      </c>
      <c r="I3" s="502" t="s">
        <v>21</v>
      </c>
      <c r="J3" s="502" t="s">
        <v>5864</v>
      </c>
      <c r="K3" s="500" t="s">
        <v>3927</v>
      </c>
      <c r="L3" s="499" t="s">
        <v>5865</v>
      </c>
      <c r="M3" s="500" t="s">
        <v>5866</v>
      </c>
      <c r="N3" s="494">
        <v>42736</v>
      </c>
      <c r="O3" s="494">
        <v>43281</v>
      </c>
      <c r="P3" s="494">
        <v>42724</v>
      </c>
      <c r="Q3" s="495">
        <v>135000</v>
      </c>
      <c r="R3" s="496" t="str">
        <f>Q3/Z3</f>
        <v>0</v>
      </c>
      <c r="S3" s="498"/>
      <c r="T3" s="498"/>
      <c r="U3" s="498"/>
      <c r="V3" s="498"/>
      <c r="W3" s="498"/>
      <c r="X3" s="495">
        <v>135000</v>
      </c>
      <c r="Y3" s="495">
        <v>164999</v>
      </c>
      <c r="Z3" s="495">
        <v>299999</v>
      </c>
      <c r="AA3" s="497" t="s">
        <v>5867</v>
      </c>
      <c r="AB3" s="498"/>
      <c r="AC3" s="494">
        <v>42385</v>
      </c>
    </row>
    <row r="4" spans="1:29" customHeight="1" ht="409.5">
      <c r="A4" s="499" t="s">
        <v>5853</v>
      </c>
      <c r="B4" s="493" t="s">
        <v>5855</v>
      </c>
      <c r="C4" s="498"/>
      <c r="D4" s="503" t="s">
        <v>5868</v>
      </c>
      <c r="E4" s="503" t="s">
        <v>5868</v>
      </c>
      <c r="F4" s="493" t="s">
        <v>5869</v>
      </c>
      <c r="G4" s="498"/>
      <c r="H4" s="493" t="s">
        <v>34</v>
      </c>
      <c r="I4" s="493" t="s">
        <v>21</v>
      </c>
      <c r="J4" s="493" t="s">
        <v>5870</v>
      </c>
      <c r="K4" s="493" t="s">
        <v>4749</v>
      </c>
      <c r="L4" s="500" t="s">
        <v>1144</v>
      </c>
      <c r="M4" s="504" t="s">
        <v>5871</v>
      </c>
      <c r="N4" s="494">
        <v>42736</v>
      </c>
      <c r="O4" s="494">
        <v>42916</v>
      </c>
      <c r="P4" s="494">
        <v>42724</v>
      </c>
      <c r="Q4" s="495">
        <v>10000</v>
      </c>
      <c r="R4" s="496">
        <v>0.5</v>
      </c>
      <c r="S4" s="498"/>
      <c r="T4" s="498"/>
      <c r="U4" s="498"/>
      <c r="V4" s="498"/>
      <c r="W4" s="498"/>
      <c r="X4" s="495">
        <v>10000</v>
      </c>
      <c r="Y4" s="495">
        <v>10000</v>
      </c>
      <c r="Z4" s="495">
        <v>20000</v>
      </c>
      <c r="AA4" s="497" t="s">
        <v>1847</v>
      </c>
      <c r="AB4" s="498"/>
      <c r="AC4" s="494">
        <v>42385</v>
      </c>
    </row>
    <row r="5" spans="1:29" customHeight="1" ht="409.5">
      <c r="A5" s="505" t="s">
        <v>5853</v>
      </c>
      <c r="B5" s="506" t="s">
        <v>5861</v>
      </c>
      <c r="C5" s="507"/>
      <c r="D5" s="508" t="s">
        <v>5872</v>
      </c>
      <c r="E5" s="508" t="s">
        <v>5872</v>
      </c>
      <c r="F5" s="509" t="s">
        <v>5873</v>
      </c>
      <c r="G5" s="510" t="s">
        <v>5874</v>
      </c>
      <c r="H5" s="509" t="s">
        <v>34</v>
      </c>
      <c r="I5" s="511" t="s">
        <v>5840</v>
      </c>
      <c r="J5" s="512" t="s">
        <v>5875</v>
      </c>
      <c r="K5" s="505" t="s">
        <v>5876</v>
      </c>
      <c r="L5" s="505" t="s">
        <v>5877</v>
      </c>
      <c r="M5" s="513" t="s">
        <v>5878</v>
      </c>
      <c r="N5" s="494">
        <v>42705</v>
      </c>
      <c r="O5" s="494">
        <v>43251</v>
      </c>
      <c r="P5" s="494">
        <v>42724</v>
      </c>
      <c r="Q5" s="514">
        <v>134462</v>
      </c>
      <c r="R5" s="496" t="str">
        <f>Q5/Z5</f>
        <v>0</v>
      </c>
      <c r="S5" s="498"/>
      <c r="T5" s="498"/>
      <c r="U5" s="498"/>
      <c r="V5" s="498"/>
      <c r="W5" s="498"/>
      <c r="X5" s="514">
        <v>134462</v>
      </c>
      <c r="Y5" s="514">
        <v>164342</v>
      </c>
      <c r="Z5" s="514">
        <v>298804</v>
      </c>
      <c r="AA5" s="492" t="s">
        <v>5879</v>
      </c>
      <c r="AB5" s="498"/>
      <c r="AC5" s="494">
        <v>42385</v>
      </c>
    </row>
    <row r="6" spans="1:29" customHeight="1" ht="409.5">
      <c r="A6" s="499" t="s">
        <v>5853</v>
      </c>
      <c r="B6" s="493" t="s">
        <v>5855</v>
      </c>
      <c r="C6" s="498"/>
      <c r="D6" s="503" t="s">
        <v>5880</v>
      </c>
      <c r="E6" s="503" t="s">
        <v>5880</v>
      </c>
      <c r="F6" s="499" t="s">
        <v>5881</v>
      </c>
      <c r="G6" s="498"/>
      <c r="H6" s="499" t="s">
        <v>34</v>
      </c>
      <c r="I6" s="493" t="s">
        <v>21</v>
      </c>
      <c r="J6" s="502" t="s">
        <v>5882</v>
      </c>
      <c r="K6" s="493" t="s">
        <v>4749</v>
      </c>
      <c r="L6" s="493" t="s">
        <v>5883</v>
      </c>
      <c r="M6" s="500" t="s">
        <v>5884</v>
      </c>
      <c r="N6" s="494">
        <v>42767</v>
      </c>
      <c r="O6" s="494">
        <v>42856</v>
      </c>
      <c r="P6" s="494">
        <v>42724</v>
      </c>
      <c r="Q6" s="495">
        <v>10000</v>
      </c>
      <c r="R6" s="496">
        <v>0.5</v>
      </c>
      <c r="S6" s="492"/>
      <c r="T6" s="492"/>
      <c r="U6" s="492"/>
      <c r="V6" s="492"/>
      <c r="W6" s="492"/>
      <c r="X6" s="495">
        <v>10000</v>
      </c>
      <c r="Y6" s="495">
        <v>10000</v>
      </c>
      <c r="Z6" s="495">
        <v>20000</v>
      </c>
      <c r="AA6" s="492" t="s">
        <v>5885</v>
      </c>
      <c r="AB6" s="492"/>
      <c r="AC6" s="494">
        <v>42385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W1">
    <cfRule type="cellIs" dxfId="0" priority="1" operator="between">
      <formula>-1</formula>
      <formula>1</formula>
    </cfRule>
  </conditionalFormatting>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Informatie</vt:lpstr>
      <vt:lpstr>OP-Zuid 2007-2013</vt:lpstr>
      <vt:lpstr>OPZuid 2014-2020</vt:lpstr>
      <vt:lpstr>POP3 Brabant</vt:lpstr>
      <vt:lpstr>MIT Zuid</vt:lpstr>
      <vt:lpstr>Interreg VA</vt:lpstr>
      <vt:lpstr>Interreg VA CrossRoads2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Alles Wat Ontwerp</dc:creator>
  <cp:lastModifiedBy>Van Alles Wat Ontwerp</cp:lastModifiedBy>
  <dcterms:created xsi:type="dcterms:W3CDTF">2016-04-05T12:39:13+00:00</dcterms:created>
  <dcterms:modified xsi:type="dcterms:W3CDTF">2016-04-05T12:42:37+00:00</dcterms:modified>
  <dc:title/>
  <dc:description/>
  <dc:subject/>
  <cp:keywords/>
  <cp:category/>
</cp:coreProperties>
</file>