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F:\Stimulus\9.  JTF\4. Formats\Begroting\versie apr25 met nieuwe tarieven\"/>
    </mc:Choice>
  </mc:AlternateContent>
  <xr:revisionPtr revIDLastSave="0" documentId="13_ncr:1_{00BA2082-5CF2-450D-AD23-D25BC8D78F3B}" xr6:coauthVersionLast="47" xr6:coauthVersionMax="47" xr10:uidLastSave="{00000000-0000-0000-0000-000000000000}"/>
  <workbookProtection lockStructure="1"/>
  <bookViews>
    <workbookView xWindow="2310" yWindow="0" windowWidth="28800" windowHeight="17910" tabRatio="819" xr2:uid="{B69A0E44-ACE2-468C-93B1-0BB6DE6DFABE}"/>
  </bookViews>
  <sheets>
    <sheet name="Instructie" sheetId="16" r:id="rId1"/>
    <sheet name="Totale begroting" sheetId="10" r:id="rId2"/>
    <sheet name="Totale financiering" sheetId="14" r:id="rId3"/>
    <sheet name="Totale staatssteunanalyse" sheetId="15" r:id="rId4"/>
    <sheet name="Projectinformatie" sheetId="3" r:id="rId5"/>
    <sheet name="Penvoerder" sheetId="1" r:id="rId6"/>
    <sheet name="PP2" sheetId="36" r:id="rId7"/>
    <sheet name="PP3" sheetId="38" r:id="rId8"/>
    <sheet name="PP4" sheetId="44" r:id="rId9"/>
    <sheet name="PP5" sheetId="45" r:id="rId10"/>
    <sheet name="PP6" sheetId="46" r:id="rId11"/>
    <sheet name="PP7" sheetId="47" r:id="rId12"/>
    <sheet name="PP8" sheetId="48" r:id="rId13"/>
    <sheet name="PP9" sheetId="49" r:id="rId14"/>
    <sheet name="PP10" sheetId="40" r:id="rId15"/>
    <sheet name="PP11" sheetId="41" r:id="rId16"/>
    <sheet name="PP12" sheetId="42" r:id="rId17"/>
    <sheet name="PP13" sheetId="43" r:id="rId18"/>
    <sheet name="PP14" sheetId="39" r:id="rId19"/>
    <sheet name="PP15" sheetId="50" r:id="rId20"/>
    <sheet name="PP16" sheetId="51" r:id="rId21"/>
    <sheet name="PP17" sheetId="52" r:id="rId22"/>
    <sheet name="PP18" sheetId="53" r:id="rId23"/>
    <sheet name="PP19" sheetId="54" r:id="rId24"/>
    <sheet name="PP20" sheetId="37" r:id="rId25"/>
    <sheet name="Hulpblad" sheetId="13" state="hidden" r:id="rId26"/>
  </sheets>
  <definedNames>
    <definedName name="_xlnm._FilterDatabase" localSheetId="5" hidden="1">Penvoerder!$F$142:$G$142</definedName>
    <definedName name="_xlnm._FilterDatabase" localSheetId="14" hidden="1">'PP10'!$F$142:$G$142</definedName>
    <definedName name="_xlnm._FilterDatabase" localSheetId="15" hidden="1">'PP11'!$F$142:$G$142</definedName>
    <definedName name="_xlnm._FilterDatabase" localSheetId="16" hidden="1">'PP12'!$F$142:$G$142</definedName>
    <definedName name="_xlnm._FilterDatabase" localSheetId="17" hidden="1">'PP13'!$F$142:$G$142</definedName>
    <definedName name="_xlnm._FilterDatabase" localSheetId="18" hidden="1">'PP14'!$F$142:$G$142</definedName>
    <definedName name="_xlnm._FilterDatabase" localSheetId="19" hidden="1">'PP15'!$F$142:$G$142</definedName>
    <definedName name="_xlnm._FilterDatabase" localSheetId="20" hidden="1">'PP16'!$F$142:$G$142</definedName>
    <definedName name="_xlnm._FilterDatabase" localSheetId="21" hidden="1">'PP17'!$F$142:$G$142</definedName>
    <definedName name="_xlnm._FilterDatabase" localSheetId="22" hidden="1">'PP18'!$F$142:$G$142</definedName>
    <definedName name="_xlnm._FilterDatabase" localSheetId="23" hidden="1">'PP19'!$F$142:$G$142</definedName>
    <definedName name="_xlnm._FilterDatabase" localSheetId="6" hidden="1">'PP2'!$F$142:$G$142</definedName>
    <definedName name="_xlnm._FilterDatabase" localSheetId="24" hidden="1">'PP20'!$F$142:$G$142</definedName>
    <definedName name="_xlnm._FilterDatabase" localSheetId="7" hidden="1">'PP3'!$F$142:$G$142</definedName>
    <definedName name="_xlnm._FilterDatabase" localSheetId="8" hidden="1">'PP4'!$F$142:$G$142</definedName>
    <definedName name="_xlnm._FilterDatabase" localSheetId="9" hidden="1">'PP5'!$F$142:$G$142</definedName>
    <definedName name="_xlnm._FilterDatabase" localSheetId="10" hidden="1">'PP6'!$F$142:$G$142</definedName>
    <definedName name="_xlnm._FilterDatabase" localSheetId="11" hidden="1">'PP7'!$F$142:$G$142</definedName>
    <definedName name="_xlnm._FilterDatabase" localSheetId="12" hidden="1">'PP8'!$F$142:$G$142</definedName>
    <definedName name="_xlnm._FilterDatabase" localSheetId="13" hidden="1">'PP9'!$F$142:$G$142</definedName>
    <definedName name="_xlnm.Print_Area" localSheetId="5">Penvoerder!$A$1:$I$295</definedName>
    <definedName name="_xlnm.Print_Area" localSheetId="14">'PP10'!$A$1:$I$295</definedName>
    <definedName name="_xlnm.Print_Area" localSheetId="15">'PP11'!$A$1:$I$295</definedName>
    <definedName name="_xlnm.Print_Area" localSheetId="16">'PP12'!$A$1:$I$295</definedName>
    <definedName name="_xlnm.Print_Area" localSheetId="17">'PP13'!$A$1:$I$295</definedName>
    <definedName name="_xlnm.Print_Area" localSheetId="18">'PP14'!$A$1:$I$295</definedName>
    <definedName name="_xlnm.Print_Area" localSheetId="19">'PP15'!$A$1:$I$295</definedName>
    <definedName name="_xlnm.Print_Area" localSheetId="20">'PP16'!$A$1:$I$295</definedName>
    <definedName name="_xlnm.Print_Area" localSheetId="21">'PP17'!$A$1:$I$295</definedName>
    <definedName name="_xlnm.Print_Area" localSheetId="22">'PP18'!$A$1:$I$295</definedName>
    <definedName name="_xlnm.Print_Area" localSheetId="23">'PP19'!$A$1:$I$295</definedName>
    <definedName name="_xlnm.Print_Area" localSheetId="6">'PP2'!$A$1:$I$295</definedName>
    <definedName name="_xlnm.Print_Area" localSheetId="24">'PP20'!$A$1:$I$295</definedName>
    <definedName name="_xlnm.Print_Area" localSheetId="7">'PP3'!$A$1:$I$295</definedName>
    <definedName name="_xlnm.Print_Area" localSheetId="8">'PP4'!$A$1:$I$295</definedName>
    <definedName name="_xlnm.Print_Area" localSheetId="9">'PP5'!$A$1:$I$295</definedName>
    <definedName name="_xlnm.Print_Area" localSheetId="10">'PP6'!$A$1:$I$295</definedName>
    <definedName name="_xlnm.Print_Area" localSheetId="11">'PP7'!$A$1:$I$295</definedName>
    <definedName name="_xlnm.Print_Area" localSheetId="12">'PP8'!$A$1:$I$295</definedName>
    <definedName name="_xlnm.Print_Area" localSheetId="13">'PP9'!$A$1:$I$295</definedName>
    <definedName name="_xlnm.Print_Area" localSheetId="4">Projectinformatie!$A$1:$H$39</definedName>
    <definedName name="K_Keuzeopties" localSheetId="14">Keuzeopties[Keuzeopties]</definedName>
    <definedName name="K_Keuzeopties" localSheetId="15">Keuzeopties[Keuzeopties]</definedName>
    <definedName name="K_Keuzeopties" localSheetId="16">Keuzeopties[Keuzeopties]</definedName>
    <definedName name="K_Keuzeopties" localSheetId="17">Keuzeopties[Keuzeopties]</definedName>
    <definedName name="K_Keuzeopties" localSheetId="18">Keuzeopties[Keuzeopties]</definedName>
    <definedName name="K_Keuzeopties" localSheetId="19">Keuzeopties[Keuzeopties]</definedName>
    <definedName name="K_Keuzeopties" localSheetId="20">Keuzeopties[Keuzeopties]</definedName>
    <definedName name="K_Keuzeopties" localSheetId="21">Keuzeopties[Keuzeopties]</definedName>
    <definedName name="K_Keuzeopties" localSheetId="22">Keuzeopties[Keuzeopties]</definedName>
    <definedName name="K_Keuzeopties" localSheetId="23">Keuzeopties[Keuzeopties]</definedName>
    <definedName name="K_Keuzeopties" localSheetId="6">Keuzeopties[Keuzeopties]</definedName>
    <definedName name="K_Keuzeopties" localSheetId="24">Keuzeopties[Keuzeopties]</definedName>
    <definedName name="K_Keuzeopties" localSheetId="7">Keuzeopties[Keuzeopties]</definedName>
    <definedName name="K_Keuzeopties" localSheetId="8">Keuzeopties[Keuzeopties]</definedName>
    <definedName name="K_Keuzeopties" localSheetId="9">Keuzeopties[Keuzeopties]</definedName>
    <definedName name="K_Keuzeopties" localSheetId="10">Keuzeopties[Keuzeopties]</definedName>
    <definedName name="K_Keuzeopties" localSheetId="11">Keuzeopties[Keuzeopties]</definedName>
    <definedName name="K_Keuzeopties" localSheetId="12">Keuzeopties[Keuzeopties]</definedName>
    <definedName name="K_Keuzeopties" localSheetId="13">Keuzeopties[Keuzeopties]</definedName>
    <definedName name="K_Keuzeopties">Keuzeopties[Keuzeopties]</definedName>
    <definedName name="K_Omvang" localSheetId="14">Omvang[Omvang organisatie]</definedName>
    <definedName name="K_Omvang" localSheetId="15">Omvang[Omvang organisatie]</definedName>
    <definedName name="K_Omvang" localSheetId="16">Omvang[Omvang organisatie]</definedName>
    <definedName name="K_Omvang" localSheetId="17">Omvang[Omvang organisatie]</definedName>
    <definedName name="K_Omvang" localSheetId="18">Omvang[Omvang organisatie]</definedName>
    <definedName name="K_Omvang" localSheetId="19">Omvang[Omvang organisatie]</definedName>
    <definedName name="K_Omvang" localSheetId="20">Omvang[Omvang organisatie]</definedName>
    <definedName name="K_Omvang" localSheetId="21">Omvang[Omvang organisatie]</definedName>
    <definedName name="K_Omvang" localSheetId="22">Omvang[Omvang organisatie]</definedName>
    <definedName name="K_Omvang" localSheetId="23">Omvang[Omvang organisatie]</definedName>
    <definedName name="K_Omvang" localSheetId="6">Omvang[Omvang organisatie]</definedName>
    <definedName name="K_Omvang" localSheetId="24">Omvang[Omvang organisatie]</definedName>
    <definedName name="K_Omvang" localSheetId="7">Omvang[Omvang organisatie]</definedName>
    <definedName name="K_Omvang" localSheetId="8">Omvang[Omvang organisatie]</definedName>
    <definedName name="K_Omvang" localSheetId="9">Omvang[Omvang organisatie]</definedName>
    <definedName name="K_Omvang" localSheetId="10">Omvang[Omvang organisatie]</definedName>
    <definedName name="K_Omvang" localSheetId="11">Omvang[Omvang organisatie]</definedName>
    <definedName name="K_Omvang" localSheetId="12">Omvang[Omvang organisatie]</definedName>
    <definedName name="K_Omvang" localSheetId="13">Omvang[Omvang organisatie]</definedName>
    <definedName name="K_Omvang" localSheetId="2">Omvang[Omvang organisatie]</definedName>
    <definedName name="K_Omvang" localSheetId="3">Omvang[Omvang organisatie]</definedName>
    <definedName name="K_Omvang">Omvang[Omvang organisatie]</definedName>
    <definedName name="K_Staatssteunartikel" localSheetId="14">Staatssteunartikel[Staatssteunartikel]</definedName>
    <definedName name="K_Staatssteunartikel" localSheetId="15">Staatssteunartikel[Staatssteunartikel]</definedName>
    <definedName name="K_Staatssteunartikel" localSheetId="16">Staatssteunartikel[Staatssteunartikel]</definedName>
    <definedName name="K_Staatssteunartikel" localSheetId="17">Staatssteunartikel[Staatssteunartikel]</definedName>
    <definedName name="K_Staatssteunartikel" localSheetId="18">Staatssteunartikel[Staatssteunartikel]</definedName>
    <definedName name="K_Staatssteunartikel" localSheetId="19">Staatssteunartikel[Staatssteunartikel]</definedName>
    <definedName name="K_Staatssteunartikel" localSheetId="20">Staatssteunartikel[Staatssteunartikel]</definedName>
    <definedName name="K_Staatssteunartikel" localSheetId="21">Staatssteunartikel[Staatssteunartikel]</definedName>
    <definedName name="K_Staatssteunartikel" localSheetId="22">Staatssteunartikel[Staatssteunartikel]</definedName>
    <definedName name="K_Staatssteunartikel" localSheetId="23">Staatssteunartikel[Staatssteunartikel]</definedName>
    <definedName name="K_Staatssteunartikel" localSheetId="6">Staatssteunartikel[Staatssteunartikel]</definedName>
    <definedName name="K_Staatssteunartikel" localSheetId="24">Staatssteunartikel[Staatssteunartikel]</definedName>
    <definedName name="K_Staatssteunartikel" localSheetId="7">Staatssteunartikel[Staatssteunartikel]</definedName>
    <definedName name="K_Staatssteunartikel" localSheetId="8">Staatssteunartikel[Staatssteunartikel]</definedName>
    <definedName name="K_Staatssteunartikel" localSheetId="9">Staatssteunartikel[Staatssteunartikel]</definedName>
    <definedName name="K_Staatssteunartikel" localSheetId="10">Staatssteunartikel[Staatssteunartikel]</definedName>
    <definedName name="K_Staatssteunartikel" localSheetId="11">Staatssteunartikel[Staatssteunartikel]</definedName>
    <definedName name="K_Staatssteunartikel" localSheetId="12">Staatssteunartikel[Staatssteunartikel]</definedName>
    <definedName name="K_Staatssteunartikel" localSheetId="13">Staatssteunartikel[Staatssteunartikel]</definedName>
    <definedName name="K_Staatssteunartikel">Staatssteunartikel[Staatssteunartikel]</definedName>
    <definedName name="K_Type" localSheetId="14">Type[Type organisatie]</definedName>
    <definedName name="K_Type" localSheetId="15">Type[Type organisatie]</definedName>
    <definedName name="K_Type" localSheetId="16">Type[Type organisatie]</definedName>
    <definedName name="K_Type" localSheetId="17">Type[Type organisatie]</definedName>
    <definedName name="K_Type" localSheetId="18">Type[Type organisatie]</definedName>
    <definedName name="K_Type" localSheetId="19">Type[Type organisatie]</definedName>
    <definedName name="K_Type" localSheetId="20">Type[Type organisatie]</definedName>
    <definedName name="K_Type" localSheetId="21">Type[Type organisatie]</definedName>
    <definedName name="K_Type" localSheetId="22">Type[Type organisatie]</definedName>
    <definedName name="K_Type" localSheetId="23">Type[Type organisatie]</definedName>
    <definedName name="K_Type" localSheetId="6">Type[Type organisatie]</definedName>
    <definedName name="K_Type" localSheetId="24">Type[Type organisatie]</definedName>
    <definedName name="K_Type" localSheetId="7">Type[Type organisatie]</definedName>
    <definedName name="K_Type" localSheetId="8">Type[Type organisatie]</definedName>
    <definedName name="K_Type" localSheetId="9">Type[Type organisatie]</definedName>
    <definedName name="K_Type" localSheetId="10">Type[Type organisatie]</definedName>
    <definedName name="K_Type" localSheetId="11">Type[Type organisatie]</definedName>
    <definedName name="K_Type" localSheetId="12">Type[Type organisatie]</definedName>
    <definedName name="K_Type" localSheetId="13">Type[Type organisatie]</definedName>
    <definedName name="K_Type" localSheetId="2">Type[Type organisatie]</definedName>
    <definedName name="K_Type" localSheetId="3">Type[Type organisatie]</definedName>
    <definedName name="K_Type">Type[Type organisatie]</definedName>
    <definedName name="K_Werkpakket" localSheetId="14">NN_Werkpakket[Nummer en naam werkpakket]</definedName>
    <definedName name="K_Werkpakket" localSheetId="15">NN_Werkpakket[Nummer en naam werkpakket]</definedName>
    <definedName name="K_Werkpakket" localSheetId="16">NN_Werkpakket[Nummer en naam werkpakket]</definedName>
    <definedName name="K_Werkpakket" localSheetId="17">NN_Werkpakket[Nummer en naam werkpakket]</definedName>
    <definedName name="K_Werkpakket" localSheetId="18">NN_Werkpakket[Nummer en naam werkpakket]</definedName>
    <definedName name="K_Werkpakket" localSheetId="19">NN_Werkpakket[Nummer en naam werkpakket]</definedName>
    <definedName name="K_Werkpakket" localSheetId="20">NN_Werkpakket[Nummer en naam werkpakket]</definedName>
    <definedName name="K_Werkpakket" localSheetId="21">NN_Werkpakket[Nummer en naam werkpakket]</definedName>
    <definedName name="K_Werkpakket" localSheetId="22">NN_Werkpakket[Nummer en naam werkpakket]</definedName>
    <definedName name="K_Werkpakket" localSheetId="23">NN_Werkpakket[Nummer en naam werkpakket]</definedName>
    <definedName name="K_Werkpakket" localSheetId="6">NN_Werkpakket[Nummer en naam werkpakket]</definedName>
    <definedName name="K_Werkpakket" localSheetId="24">NN_Werkpakket[Nummer en naam werkpakket]</definedName>
    <definedName name="K_Werkpakket" localSheetId="7">NN_Werkpakket[Nummer en naam werkpakket]</definedName>
    <definedName name="K_Werkpakket" localSheetId="8">NN_Werkpakket[Nummer en naam werkpakket]</definedName>
    <definedName name="K_Werkpakket" localSheetId="9">NN_Werkpakket[Nummer en naam werkpakket]</definedName>
    <definedName name="K_Werkpakket" localSheetId="10">NN_Werkpakket[Nummer en naam werkpakket]</definedName>
    <definedName name="K_Werkpakket" localSheetId="11">NN_Werkpakket[Nummer en naam werkpakket]</definedName>
    <definedName name="K_Werkpakket" localSheetId="12">NN_Werkpakket[Nummer en naam werkpakket]</definedName>
    <definedName name="K_Werkpakket" localSheetId="13">NN_Werkpakket[Nummer en naam werkpakket]</definedName>
    <definedName name="K_Werkpakket">NN_Werkpakket[Nummer en naam werkpakket]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0" i="14" l="1"/>
  <c r="W9" i="14"/>
  <c r="W8" i="14"/>
  <c r="W7" i="14"/>
  <c r="W6" i="14"/>
  <c r="W5" i="14"/>
  <c r="V10" i="14"/>
  <c r="V9" i="14"/>
  <c r="V8" i="14"/>
  <c r="V7" i="14"/>
  <c r="V6" i="14"/>
  <c r="V5" i="14"/>
  <c r="U10" i="14"/>
  <c r="U9" i="14"/>
  <c r="U8" i="14"/>
  <c r="U7" i="14"/>
  <c r="U6" i="14"/>
  <c r="U5" i="14"/>
  <c r="T10" i="14"/>
  <c r="T9" i="14"/>
  <c r="T8" i="14"/>
  <c r="T7" i="14"/>
  <c r="T6" i="14"/>
  <c r="T5" i="14"/>
  <c r="S10" i="14"/>
  <c r="S9" i="14"/>
  <c r="S8" i="14"/>
  <c r="S7" i="14"/>
  <c r="S6" i="14"/>
  <c r="S5" i="14"/>
  <c r="R10" i="14"/>
  <c r="R9" i="14"/>
  <c r="R8" i="14"/>
  <c r="R7" i="14"/>
  <c r="R6" i="14"/>
  <c r="R5" i="14"/>
  <c r="Q10" i="14"/>
  <c r="Q9" i="14"/>
  <c r="Q8" i="14"/>
  <c r="Q7" i="14"/>
  <c r="Q6" i="14"/>
  <c r="Q5" i="14"/>
  <c r="P10" i="14"/>
  <c r="P9" i="14"/>
  <c r="P8" i="14"/>
  <c r="P7" i="14"/>
  <c r="P6" i="14"/>
  <c r="P5" i="14"/>
  <c r="O10" i="14"/>
  <c r="O9" i="14"/>
  <c r="O8" i="14"/>
  <c r="O7" i="14"/>
  <c r="O6" i="14"/>
  <c r="O5" i="14"/>
  <c r="N10" i="14"/>
  <c r="N9" i="14"/>
  <c r="N8" i="14"/>
  <c r="N7" i="14"/>
  <c r="N6" i="14"/>
  <c r="N5" i="14"/>
  <c r="M10" i="14"/>
  <c r="M9" i="14"/>
  <c r="M8" i="14"/>
  <c r="M7" i="14"/>
  <c r="M6" i="14"/>
  <c r="M5" i="14"/>
  <c r="L10" i="14"/>
  <c r="L9" i="14"/>
  <c r="L8" i="14"/>
  <c r="L7" i="14"/>
  <c r="L6" i="14"/>
  <c r="L5" i="14"/>
  <c r="K10" i="14"/>
  <c r="K9" i="14"/>
  <c r="K8" i="14"/>
  <c r="K7" i="14"/>
  <c r="K6" i="14"/>
  <c r="K5" i="14"/>
  <c r="J10" i="14"/>
  <c r="J9" i="14"/>
  <c r="J8" i="14"/>
  <c r="J7" i="14"/>
  <c r="J6" i="14"/>
  <c r="J5" i="14"/>
  <c r="I10" i="14"/>
  <c r="I9" i="14"/>
  <c r="I8" i="14"/>
  <c r="I7" i="14"/>
  <c r="I6" i="14"/>
  <c r="I5" i="14"/>
  <c r="H10" i="14"/>
  <c r="H9" i="14"/>
  <c r="H8" i="14"/>
  <c r="H7" i="14"/>
  <c r="H6" i="14"/>
  <c r="H5" i="14"/>
  <c r="G10" i="14"/>
  <c r="G9" i="14"/>
  <c r="G8" i="14"/>
  <c r="G7" i="14"/>
  <c r="G6" i="14"/>
  <c r="G5" i="14"/>
  <c r="F10" i="14"/>
  <c r="F9" i="14"/>
  <c r="F8" i="14"/>
  <c r="F7" i="14"/>
  <c r="F6" i="14"/>
  <c r="F5" i="14"/>
  <c r="E10" i="14"/>
  <c r="E9" i="14"/>
  <c r="E8" i="14"/>
  <c r="E7" i="14"/>
  <c r="E6" i="14"/>
  <c r="E5" i="14"/>
  <c r="V17" i="15"/>
  <c r="V15" i="15"/>
  <c r="V14" i="15"/>
  <c r="V13" i="15"/>
  <c r="V12" i="15"/>
  <c r="V11" i="15"/>
  <c r="V10" i="15"/>
  <c r="V9" i="15"/>
  <c r="V5" i="15"/>
  <c r="U17" i="15"/>
  <c r="U15" i="15"/>
  <c r="U14" i="15"/>
  <c r="U13" i="15"/>
  <c r="U12" i="15"/>
  <c r="U11" i="15"/>
  <c r="U10" i="15"/>
  <c r="U9" i="15"/>
  <c r="U5" i="15"/>
  <c r="T17" i="15"/>
  <c r="T15" i="15"/>
  <c r="T14" i="15"/>
  <c r="T13" i="15"/>
  <c r="T12" i="15"/>
  <c r="T11" i="15"/>
  <c r="T10" i="15"/>
  <c r="T9" i="15"/>
  <c r="T5" i="15"/>
  <c r="S17" i="15"/>
  <c r="S15" i="15"/>
  <c r="S14" i="15"/>
  <c r="S13" i="15"/>
  <c r="S12" i="15"/>
  <c r="S11" i="15"/>
  <c r="S10" i="15"/>
  <c r="S9" i="15"/>
  <c r="S5" i="15"/>
  <c r="R17" i="15"/>
  <c r="R15" i="15"/>
  <c r="R14" i="15"/>
  <c r="R13" i="15"/>
  <c r="R12" i="15"/>
  <c r="R11" i="15"/>
  <c r="R10" i="15"/>
  <c r="R9" i="15"/>
  <c r="R5" i="15"/>
  <c r="Q17" i="15"/>
  <c r="Q15" i="15"/>
  <c r="Q14" i="15"/>
  <c r="Q13" i="15"/>
  <c r="Q12" i="15"/>
  <c r="Q11" i="15"/>
  <c r="Q10" i="15"/>
  <c r="Q9" i="15"/>
  <c r="Q5" i="15"/>
  <c r="P17" i="15"/>
  <c r="P15" i="15"/>
  <c r="P14" i="15"/>
  <c r="P13" i="15"/>
  <c r="P12" i="15"/>
  <c r="P11" i="15"/>
  <c r="P10" i="15"/>
  <c r="P9" i="15"/>
  <c r="P5" i="15"/>
  <c r="O17" i="15"/>
  <c r="O15" i="15"/>
  <c r="O14" i="15"/>
  <c r="O13" i="15"/>
  <c r="O12" i="15"/>
  <c r="O11" i="15"/>
  <c r="O10" i="15"/>
  <c r="O9" i="15"/>
  <c r="O5" i="15"/>
  <c r="N17" i="15"/>
  <c r="N15" i="15"/>
  <c r="N14" i="15"/>
  <c r="N13" i="15"/>
  <c r="N12" i="15"/>
  <c r="N11" i="15"/>
  <c r="N10" i="15"/>
  <c r="N9" i="15"/>
  <c r="N5" i="15"/>
  <c r="M17" i="15"/>
  <c r="M15" i="15"/>
  <c r="M14" i="15"/>
  <c r="M13" i="15"/>
  <c r="M12" i="15"/>
  <c r="M11" i="15"/>
  <c r="M10" i="15"/>
  <c r="M9" i="15"/>
  <c r="M5" i="15"/>
  <c r="L17" i="15"/>
  <c r="L15" i="15"/>
  <c r="L14" i="15"/>
  <c r="L13" i="15"/>
  <c r="L12" i="15"/>
  <c r="L11" i="15"/>
  <c r="L10" i="15"/>
  <c r="L9" i="15"/>
  <c r="L5" i="15"/>
  <c r="K17" i="15"/>
  <c r="K15" i="15"/>
  <c r="K14" i="15"/>
  <c r="K13" i="15"/>
  <c r="K12" i="15"/>
  <c r="K11" i="15"/>
  <c r="K10" i="15"/>
  <c r="K9" i="15"/>
  <c r="K5" i="15"/>
  <c r="J17" i="15"/>
  <c r="J15" i="15"/>
  <c r="J14" i="15"/>
  <c r="J13" i="15"/>
  <c r="J12" i="15"/>
  <c r="J11" i="15"/>
  <c r="J10" i="15"/>
  <c r="J9" i="15"/>
  <c r="J5" i="15"/>
  <c r="I17" i="15"/>
  <c r="I15" i="15"/>
  <c r="I14" i="15"/>
  <c r="I13" i="15"/>
  <c r="I12" i="15"/>
  <c r="I11" i="15"/>
  <c r="I10" i="15"/>
  <c r="I9" i="15"/>
  <c r="I5" i="15"/>
  <c r="H17" i="15"/>
  <c r="H15" i="15"/>
  <c r="H14" i="15"/>
  <c r="H13" i="15"/>
  <c r="H12" i="15"/>
  <c r="H11" i="15"/>
  <c r="H10" i="15"/>
  <c r="H9" i="15"/>
  <c r="H5" i="15"/>
  <c r="G17" i="15"/>
  <c r="G15" i="15"/>
  <c r="G14" i="15"/>
  <c r="G13" i="15"/>
  <c r="G12" i="15"/>
  <c r="G11" i="15"/>
  <c r="G10" i="15"/>
  <c r="G9" i="15"/>
  <c r="G5" i="15"/>
  <c r="F17" i="15"/>
  <c r="F15" i="15"/>
  <c r="F14" i="15"/>
  <c r="F13" i="15"/>
  <c r="F12" i="15"/>
  <c r="F11" i="15"/>
  <c r="F10" i="15"/>
  <c r="F9" i="15"/>
  <c r="F5" i="15"/>
  <c r="E5" i="15"/>
  <c r="D5" i="15"/>
  <c r="E17" i="15"/>
  <c r="E15" i="15"/>
  <c r="E14" i="15"/>
  <c r="E13" i="15"/>
  <c r="E12" i="15"/>
  <c r="E11" i="15"/>
  <c r="E10" i="15"/>
  <c r="E9" i="15"/>
  <c r="D17" i="15"/>
  <c r="D15" i="15"/>
  <c r="D14" i="15"/>
  <c r="D13" i="15"/>
  <c r="D12" i="15"/>
  <c r="D11" i="15"/>
  <c r="D10" i="15"/>
  <c r="D9" i="15"/>
  <c r="W21" i="10"/>
  <c r="W15" i="10"/>
  <c r="W14" i="10"/>
  <c r="W13" i="10"/>
  <c r="W12" i="10"/>
  <c r="W11" i="10"/>
  <c r="W10" i="10"/>
  <c r="W9" i="10"/>
  <c r="W5" i="10"/>
  <c r="V21" i="10"/>
  <c r="V15" i="10"/>
  <c r="V14" i="10"/>
  <c r="V13" i="10"/>
  <c r="V12" i="10"/>
  <c r="V11" i="10"/>
  <c r="V10" i="10"/>
  <c r="V9" i="10"/>
  <c r="V5" i="10"/>
  <c r="U21" i="10"/>
  <c r="U15" i="10"/>
  <c r="U14" i="10"/>
  <c r="U13" i="10"/>
  <c r="U12" i="10"/>
  <c r="U11" i="10"/>
  <c r="U10" i="10"/>
  <c r="U9" i="10"/>
  <c r="U5" i="10"/>
  <c r="T21" i="10"/>
  <c r="T15" i="10"/>
  <c r="T14" i="10"/>
  <c r="T13" i="10"/>
  <c r="T12" i="10"/>
  <c r="T11" i="10"/>
  <c r="T10" i="10"/>
  <c r="T9" i="10"/>
  <c r="T5" i="10"/>
  <c r="S21" i="10"/>
  <c r="S15" i="10"/>
  <c r="S14" i="10"/>
  <c r="S13" i="10"/>
  <c r="S12" i="10"/>
  <c r="S11" i="10"/>
  <c r="S10" i="10"/>
  <c r="S9" i="10"/>
  <c r="S5" i="10"/>
  <c r="R21" i="10"/>
  <c r="R15" i="10"/>
  <c r="R14" i="10"/>
  <c r="R13" i="10"/>
  <c r="R12" i="10"/>
  <c r="R11" i="10"/>
  <c r="R10" i="10"/>
  <c r="R9" i="10"/>
  <c r="R5" i="10"/>
  <c r="Q21" i="10"/>
  <c r="Q15" i="10"/>
  <c r="Q14" i="10"/>
  <c r="Q13" i="10"/>
  <c r="Q12" i="10"/>
  <c r="Q11" i="10"/>
  <c r="Q10" i="10"/>
  <c r="Q9" i="10"/>
  <c r="Q5" i="10"/>
  <c r="P21" i="10"/>
  <c r="P15" i="10"/>
  <c r="P14" i="10"/>
  <c r="P13" i="10"/>
  <c r="P12" i="10"/>
  <c r="P11" i="10"/>
  <c r="P10" i="10"/>
  <c r="P9" i="10"/>
  <c r="P5" i="10"/>
  <c r="O21" i="10"/>
  <c r="O15" i="10"/>
  <c r="O14" i="10"/>
  <c r="O13" i="10"/>
  <c r="O12" i="10"/>
  <c r="O11" i="10"/>
  <c r="O10" i="10"/>
  <c r="O9" i="10"/>
  <c r="O5" i="10"/>
  <c r="N21" i="10"/>
  <c r="N15" i="10"/>
  <c r="N14" i="10"/>
  <c r="N13" i="10"/>
  <c r="N12" i="10"/>
  <c r="N11" i="10"/>
  <c r="N10" i="10"/>
  <c r="N9" i="10"/>
  <c r="N5" i="10"/>
  <c r="M21" i="10"/>
  <c r="M15" i="10"/>
  <c r="M14" i="10"/>
  <c r="M13" i="10"/>
  <c r="M12" i="10"/>
  <c r="M11" i="10"/>
  <c r="M10" i="10"/>
  <c r="M9" i="10"/>
  <c r="M5" i="10"/>
  <c r="L21" i="10"/>
  <c r="L15" i="10"/>
  <c r="L14" i="10"/>
  <c r="L13" i="10"/>
  <c r="L12" i="10"/>
  <c r="L11" i="10"/>
  <c r="L10" i="10"/>
  <c r="L9" i="10"/>
  <c r="L5" i="10"/>
  <c r="K21" i="10"/>
  <c r="K15" i="10"/>
  <c r="K14" i="10"/>
  <c r="K13" i="10"/>
  <c r="K12" i="10"/>
  <c r="K11" i="10"/>
  <c r="K10" i="10"/>
  <c r="K9" i="10"/>
  <c r="K5" i="10"/>
  <c r="J21" i="10"/>
  <c r="J15" i="10"/>
  <c r="J14" i="10"/>
  <c r="J13" i="10"/>
  <c r="J12" i="10"/>
  <c r="J11" i="10"/>
  <c r="J10" i="10"/>
  <c r="J9" i="10"/>
  <c r="J5" i="10"/>
  <c r="I21" i="10"/>
  <c r="I15" i="10"/>
  <c r="I14" i="10"/>
  <c r="I13" i="10"/>
  <c r="I12" i="10"/>
  <c r="I11" i="10"/>
  <c r="I10" i="10"/>
  <c r="I9" i="10"/>
  <c r="I5" i="10"/>
  <c r="H21" i="10"/>
  <c r="H15" i="10"/>
  <c r="H14" i="10"/>
  <c r="H13" i="10"/>
  <c r="H12" i="10"/>
  <c r="H11" i="10"/>
  <c r="H10" i="10"/>
  <c r="H9" i="10"/>
  <c r="H5" i="10"/>
  <c r="G21" i="10"/>
  <c r="G15" i="10"/>
  <c r="G14" i="10"/>
  <c r="G13" i="10"/>
  <c r="G12" i="10"/>
  <c r="G11" i="10"/>
  <c r="G10" i="10"/>
  <c r="G9" i="10"/>
  <c r="G5" i="10"/>
  <c r="F21" i="10"/>
  <c r="F15" i="10"/>
  <c r="F14" i="10"/>
  <c r="F13" i="10"/>
  <c r="F12" i="10"/>
  <c r="F11" i="10"/>
  <c r="F10" i="10"/>
  <c r="F9" i="10"/>
  <c r="F5" i="10"/>
  <c r="E21" i="10"/>
  <c r="E15" i="10"/>
  <c r="E14" i="10"/>
  <c r="E13" i="10"/>
  <c r="E12" i="10"/>
  <c r="E11" i="10"/>
  <c r="E10" i="10"/>
  <c r="E9" i="10"/>
  <c r="E5" i="10"/>
  <c r="C293" i="54"/>
  <c r="B290" i="54"/>
  <c r="E290" i="54" s="1"/>
  <c r="F290" i="54" s="1"/>
  <c r="B289" i="54"/>
  <c r="E289" i="54" s="1"/>
  <c r="F289" i="54" s="1"/>
  <c r="B288" i="54"/>
  <c r="E288" i="54" s="1"/>
  <c r="F288" i="54" s="1"/>
  <c r="E287" i="54"/>
  <c r="F287" i="54" s="1"/>
  <c r="B287" i="54"/>
  <c r="B286" i="54"/>
  <c r="E286" i="54" s="1"/>
  <c r="F286" i="54" s="1"/>
  <c r="E285" i="54"/>
  <c r="F285" i="54" s="1"/>
  <c r="B285" i="54"/>
  <c r="B284" i="54"/>
  <c r="E284" i="54" s="1"/>
  <c r="F284" i="54" s="1"/>
  <c r="C268" i="54"/>
  <c r="B207" i="54"/>
  <c r="B206" i="54"/>
  <c r="B205" i="54"/>
  <c r="B204" i="54"/>
  <c r="B203" i="54"/>
  <c r="B202" i="54"/>
  <c r="B201" i="54"/>
  <c r="B135" i="54"/>
  <c r="B134" i="54"/>
  <c r="B133" i="54"/>
  <c r="B132" i="54"/>
  <c r="B131" i="54"/>
  <c r="B130" i="54"/>
  <c r="B129" i="54"/>
  <c r="B27" i="54"/>
  <c r="B234" i="54" s="1"/>
  <c r="A27" i="54"/>
  <c r="F26" i="54"/>
  <c r="H26" i="54" s="1"/>
  <c r="B26" i="54"/>
  <c r="B211" i="54" s="1"/>
  <c r="A26" i="54"/>
  <c r="H25" i="54"/>
  <c r="F25" i="54"/>
  <c r="B25" i="54"/>
  <c r="B194" i="54" s="1"/>
  <c r="A25" i="54"/>
  <c r="F24" i="54"/>
  <c r="H24" i="54" s="1"/>
  <c r="B24" i="54"/>
  <c r="B155" i="54" s="1"/>
  <c r="A24" i="54"/>
  <c r="H23" i="54"/>
  <c r="F23" i="54"/>
  <c r="B23" i="54"/>
  <c r="B139" i="54" s="1"/>
  <c r="A23" i="54"/>
  <c r="H22" i="54"/>
  <c r="F22" i="54"/>
  <c r="B22" i="54"/>
  <c r="A22" i="54"/>
  <c r="H21" i="54"/>
  <c r="F21" i="54"/>
  <c r="B21" i="54"/>
  <c r="B122" i="54" s="1"/>
  <c r="A21" i="54"/>
  <c r="H20" i="54"/>
  <c r="F20" i="54"/>
  <c r="B20" i="54"/>
  <c r="B100" i="54" s="1"/>
  <c r="A20" i="54"/>
  <c r="B19" i="54"/>
  <c r="B78" i="54" s="1"/>
  <c r="A19" i="54"/>
  <c r="D19" i="54" s="1"/>
  <c r="B18" i="54"/>
  <c r="B56" i="54" s="1"/>
  <c r="A18" i="54"/>
  <c r="B17" i="54"/>
  <c r="B34" i="54" s="1"/>
  <c r="A17" i="54"/>
  <c r="A16" i="54"/>
  <c r="A211" i="54" s="1"/>
  <c r="B11" i="54"/>
  <c r="C293" i="53"/>
  <c r="E290" i="53"/>
  <c r="F290" i="53" s="1"/>
  <c r="B290" i="53"/>
  <c r="E289" i="53"/>
  <c r="F289" i="53" s="1"/>
  <c r="B289" i="53"/>
  <c r="E288" i="53"/>
  <c r="F288" i="53" s="1"/>
  <c r="B288" i="53"/>
  <c r="B287" i="53"/>
  <c r="E287" i="53" s="1"/>
  <c r="F287" i="53" s="1"/>
  <c r="B286" i="53"/>
  <c r="E286" i="53" s="1"/>
  <c r="F286" i="53" s="1"/>
  <c r="B285" i="53"/>
  <c r="E285" i="53" s="1"/>
  <c r="F285" i="53" s="1"/>
  <c r="B284" i="53"/>
  <c r="E284" i="53" s="1"/>
  <c r="F284" i="53" s="1"/>
  <c r="C268" i="53"/>
  <c r="B207" i="53"/>
  <c r="B206" i="53"/>
  <c r="B205" i="53"/>
  <c r="B204" i="53"/>
  <c r="B203" i="53"/>
  <c r="B202" i="53"/>
  <c r="B201" i="53"/>
  <c r="B194" i="53"/>
  <c r="B155" i="53"/>
  <c r="B139" i="53"/>
  <c r="B135" i="53"/>
  <c r="B134" i="53"/>
  <c r="B133" i="53"/>
  <c r="B132" i="53"/>
  <c r="B131" i="53"/>
  <c r="B130" i="53"/>
  <c r="B129" i="53"/>
  <c r="B100" i="53"/>
  <c r="B27" i="53"/>
  <c r="B234" i="53" s="1"/>
  <c r="A27" i="53"/>
  <c r="F26" i="53"/>
  <c r="H26" i="53" s="1"/>
  <c r="B26" i="53"/>
  <c r="B211" i="53" s="1"/>
  <c r="A26" i="53"/>
  <c r="F25" i="53"/>
  <c r="H25" i="53" s="1"/>
  <c r="B25" i="53"/>
  <c r="A25" i="53"/>
  <c r="H24" i="53"/>
  <c r="F24" i="53"/>
  <c r="B24" i="53"/>
  <c r="A24" i="53"/>
  <c r="H23" i="53"/>
  <c r="F23" i="53"/>
  <c r="B23" i="53"/>
  <c r="A23" i="53"/>
  <c r="H22" i="53"/>
  <c r="F22" i="53"/>
  <c r="B22" i="53"/>
  <c r="A22" i="53"/>
  <c r="H21" i="53"/>
  <c r="F21" i="53"/>
  <c r="B21" i="53"/>
  <c r="B122" i="53" s="1"/>
  <c r="A21" i="53"/>
  <c r="H20" i="53"/>
  <c r="F20" i="53"/>
  <c r="B20" i="53"/>
  <c r="A20" i="53"/>
  <c r="B19" i="53"/>
  <c r="B78" i="53" s="1"/>
  <c r="A19" i="53"/>
  <c r="D19" i="53" s="1"/>
  <c r="B18" i="53"/>
  <c r="B56" i="53" s="1"/>
  <c r="A18" i="53"/>
  <c r="B17" i="53"/>
  <c r="B34" i="53" s="1"/>
  <c r="A17" i="53"/>
  <c r="A16" i="53"/>
  <c r="A179" i="53" s="1"/>
  <c r="I183" i="53" s="1"/>
  <c r="B11" i="53"/>
  <c r="C293" i="52"/>
  <c r="E290" i="52"/>
  <c r="F290" i="52" s="1"/>
  <c r="B290" i="52"/>
  <c r="E289" i="52"/>
  <c r="F289" i="52" s="1"/>
  <c r="B289" i="52"/>
  <c r="E288" i="52"/>
  <c r="F288" i="52" s="1"/>
  <c r="B288" i="52"/>
  <c r="E287" i="52"/>
  <c r="F287" i="52" s="1"/>
  <c r="B287" i="52"/>
  <c r="B286" i="52"/>
  <c r="E286" i="52" s="1"/>
  <c r="F286" i="52" s="1"/>
  <c r="B285" i="52"/>
  <c r="E285" i="52" s="1"/>
  <c r="F285" i="52" s="1"/>
  <c r="B284" i="52"/>
  <c r="E284" i="52" s="1"/>
  <c r="F284" i="52" s="1"/>
  <c r="C268" i="52"/>
  <c r="B207" i="52"/>
  <c r="B206" i="52"/>
  <c r="B205" i="52"/>
  <c r="B204" i="52"/>
  <c r="B203" i="52"/>
  <c r="B202" i="52"/>
  <c r="B201" i="52"/>
  <c r="B139" i="52"/>
  <c r="B135" i="52"/>
  <c r="B134" i="52"/>
  <c r="B133" i="52"/>
  <c r="B132" i="52"/>
  <c r="B131" i="52"/>
  <c r="B130" i="52"/>
  <c r="B129" i="52"/>
  <c r="B122" i="52"/>
  <c r="B100" i="52"/>
  <c r="B27" i="52"/>
  <c r="B234" i="52" s="1"/>
  <c r="A27" i="52"/>
  <c r="F26" i="52"/>
  <c r="H26" i="52" s="1"/>
  <c r="B26" i="52"/>
  <c r="B211" i="52" s="1"/>
  <c r="A26" i="52"/>
  <c r="F25" i="52"/>
  <c r="H25" i="52" s="1"/>
  <c r="B25" i="52"/>
  <c r="B194" i="52" s="1"/>
  <c r="A25" i="52"/>
  <c r="F24" i="52"/>
  <c r="H24" i="52" s="1"/>
  <c r="B24" i="52"/>
  <c r="B155" i="52" s="1"/>
  <c r="A24" i="52"/>
  <c r="F23" i="52"/>
  <c r="H23" i="52" s="1"/>
  <c r="B23" i="52"/>
  <c r="A23" i="52"/>
  <c r="F22" i="52"/>
  <c r="H22" i="52" s="1"/>
  <c r="B22" i="52"/>
  <c r="A22" i="52"/>
  <c r="F21" i="52"/>
  <c r="H21" i="52" s="1"/>
  <c r="B21" i="52"/>
  <c r="A21" i="52"/>
  <c r="H20" i="52"/>
  <c r="F20" i="52"/>
  <c r="B20" i="52"/>
  <c r="A20" i="52"/>
  <c r="B19" i="52"/>
  <c r="B78" i="52" s="1"/>
  <c r="A19" i="52"/>
  <c r="T19" i="10" s="1"/>
  <c r="B18" i="52"/>
  <c r="B56" i="52" s="1"/>
  <c r="A18" i="52"/>
  <c r="B17" i="52"/>
  <c r="B34" i="52" s="1"/>
  <c r="A17" i="52"/>
  <c r="A16" i="52"/>
  <c r="A78" i="52" s="1"/>
  <c r="B11" i="52"/>
  <c r="C293" i="51"/>
  <c r="E290" i="51"/>
  <c r="F290" i="51" s="1"/>
  <c r="B290" i="51"/>
  <c r="B289" i="51"/>
  <c r="E289" i="51" s="1"/>
  <c r="F289" i="51" s="1"/>
  <c r="B288" i="51"/>
  <c r="E288" i="51" s="1"/>
  <c r="F288" i="51" s="1"/>
  <c r="B287" i="51"/>
  <c r="E287" i="51" s="1"/>
  <c r="F287" i="51" s="1"/>
  <c r="B286" i="51"/>
  <c r="E286" i="51" s="1"/>
  <c r="F286" i="51" s="1"/>
  <c r="B285" i="51"/>
  <c r="E285" i="51" s="1"/>
  <c r="F285" i="51" s="1"/>
  <c r="E284" i="51"/>
  <c r="F284" i="51" s="1"/>
  <c r="B284" i="51"/>
  <c r="C268" i="51"/>
  <c r="B207" i="51"/>
  <c r="B206" i="51"/>
  <c r="B205" i="51"/>
  <c r="B204" i="51"/>
  <c r="B203" i="51"/>
  <c r="B202" i="51"/>
  <c r="B201" i="51"/>
  <c r="B139" i="51"/>
  <c r="B135" i="51"/>
  <c r="B134" i="51"/>
  <c r="B133" i="51"/>
  <c r="B132" i="51"/>
  <c r="B131" i="51"/>
  <c r="B130" i="51"/>
  <c r="B129" i="51"/>
  <c r="B27" i="51"/>
  <c r="B234" i="51" s="1"/>
  <c r="A27" i="51"/>
  <c r="F26" i="51"/>
  <c r="H26" i="51" s="1"/>
  <c r="B26" i="51"/>
  <c r="B211" i="51" s="1"/>
  <c r="A26" i="51"/>
  <c r="H25" i="51"/>
  <c r="F25" i="51"/>
  <c r="B25" i="51"/>
  <c r="B194" i="51" s="1"/>
  <c r="A25" i="51"/>
  <c r="F24" i="51"/>
  <c r="H24" i="51" s="1"/>
  <c r="B24" i="51"/>
  <c r="B155" i="51" s="1"/>
  <c r="A24" i="51"/>
  <c r="F23" i="51"/>
  <c r="H23" i="51" s="1"/>
  <c r="B23" i="51"/>
  <c r="A23" i="51"/>
  <c r="F22" i="51"/>
  <c r="H22" i="51" s="1"/>
  <c r="B22" i="51"/>
  <c r="A22" i="51"/>
  <c r="H21" i="51"/>
  <c r="F21" i="51"/>
  <c r="B21" i="51"/>
  <c r="B122" i="51" s="1"/>
  <c r="A21" i="51"/>
  <c r="H20" i="51"/>
  <c r="F20" i="51"/>
  <c r="B20" i="51"/>
  <c r="B100" i="51" s="1"/>
  <c r="A20" i="51"/>
  <c r="B19" i="51"/>
  <c r="B78" i="51" s="1"/>
  <c r="A19" i="51"/>
  <c r="D19" i="51" s="1"/>
  <c r="B18" i="51"/>
  <c r="B56" i="51" s="1"/>
  <c r="A18" i="51"/>
  <c r="B17" i="51"/>
  <c r="B34" i="51" s="1"/>
  <c r="A17" i="51"/>
  <c r="A16" i="51"/>
  <c r="A211" i="51" s="1"/>
  <c r="B11" i="51"/>
  <c r="C293" i="50"/>
  <c r="E290" i="50"/>
  <c r="F290" i="50" s="1"/>
  <c r="B290" i="50"/>
  <c r="B289" i="50"/>
  <c r="E289" i="50" s="1"/>
  <c r="F289" i="50" s="1"/>
  <c r="B288" i="50"/>
  <c r="E288" i="50" s="1"/>
  <c r="F288" i="50" s="1"/>
  <c r="B287" i="50"/>
  <c r="E287" i="50" s="1"/>
  <c r="F287" i="50" s="1"/>
  <c r="E286" i="50"/>
  <c r="F286" i="50" s="1"/>
  <c r="B286" i="50"/>
  <c r="B285" i="50"/>
  <c r="E285" i="50" s="1"/>
  <c r="F285" i="50" s="1"/>
  <c r="B284" i="50"/>
  <c r="E284" i="50" s="1"/>
  <c r="F284" i="50" s="1"/>
  <c r="C268" i="50"/>
  <c r="B207" i="50"/>
  <c r="B206" i="50"/>
  <c r="B205" i="50"/>
  <c r="B204" i="50"/>
  <c r="B203" i="50"/>
  <c r="B202" i="50"/>
  <c r="B201" i="50"/>
  <c r="B155" i="50"/>
  <c r="B135" i="50"/>
  <c r="B134" i="50"/>
  <c r="B133" i="50"/>
  <c r="B132" i="50"/>
  <c r="B131" i="50"/>
  <c r="B130" i="50"/>
  <c r="B129" i="50"/>
  <c r="B122" i="50"/>
  <c r="B27" i="50"/>
  <c r="B234" i="50" s="1"/>
  <c r="A27" i="50"/>
  <c r="F26" i="50"/>
  <c r="H26" i="50" s="1"/>
  <c r="B26" i="50"/>
  <c r="B211" i="50" s="1"/>
  <c r="A26" i="50"/>
  <c r="H25" i="50"/>
  <c r="F25" i="50"/>
  <c r="B25" i="50"/>
  <c r="B194" i="50" s="1"/>
  <c r="A25" i="50"/>
  <c r="H24" i="50"/>
  <c r="F24" i="50"/>
  <c r="B24" i="50"/>
  <c r="A24" i="50"/>
  <c r="F23" i="50"/>
  <c r="H23" i="50" s="1"/>
  <c r="B23" i="50"/>
  <c r="B139" i="50" s="1"/>
  <c r="A23" i="50"/>
  <c r="F22" i="50"/>
  <c r="H22" i="50" s="1"/>
  <c r="B22" i="50"/>
  <c r="A22" i="50"/>
  <c r="H21" i="50"/>
  <c r="F21" i="50"/>
  <c r="B21" i="50"/>
  <c r="A21" i="50"/>
  <c r="F20" i="50"/>
  <c r="H20" i="50" s="1"/>
  <c r="B20" i="50"/>
  <c r="B100" i="50" s="1"/>
  <c r="A20" i="50"/>
  <c r="B19" i="50"/>
  <c r="B78" i="50" s="1"/>
  <c r="A19" i="50"/>
  <c r="D19" i="50" s="1"/>
  <c r="B18" i="50"/>
  <c r="B56" i="50" s="1"/>
  <c r="A18" i="50"/>
  <c r="B17" i="50"/>
  <c r="B34" i="50" s="1"/>
  <c r="A17" i="50"/>
  <c r="A16" i="50"/>
  <c r="A234" i="50" s="1"/>
  <c r="B11" i="50"/>
  <c r="C293" i="49"/>
  <c r="B290" i="49"/>
  <c r="E290" i="49" s="1"/>
  <c r="F290" i="49" s="1"/>
  <c r="E289" i="49"/>
  <c r="F289" i="49" s="1"/>
  <c r="B289" i="49"/>
  <c r="B288" i="49"/>
  <c r="E288" i="49" s="1"/>
  <c r="F288" i="49" s="1"/>
  <c r="E287" i="49"/>
  <c r="F287" i="49" s="1"/>
  <c r="B287" i="49"/>
  <c r="E286" i="49"/>
  <c r="F286" i="49" s="1"/>
  <c r="B286" i="49"/>
  <c r="E285" i="49"/>
  <c r="F285" i="49" s="1"/>
  <c r="B285" i="49"/>
  <c r="B284" i="49"/>
  <c r="E284" i="49" s="1"/>
  <c r="F284" i="49" s="1"/>
  <c r="C268" i="49"/>
  <c r="B207" i="49"/>
  <c r="B206" i="49"/>
  <c r="B205" i="49"/>
  <c r="B204" i="49"/>
  <c r="B203" i="49"/>
  <c r="B202" i="49"/>
  <c r="B201" i="49"/>
  <c r="B194" i="49"/>
  <c r="B135" i="49"/>
  <c r="B134" i="49"/>
  <c r="B133" i="49"/>
  <c r="B132" i="49"/>
  <c r="B131" i="49"/>
  <c r="B130" i="49"/>
  <c r="B129" i="49"/>
  <c r="B100" i="49"/>
  <c r="B27" i="49"/>
  <c r="B234" i="49" s="1"/>
  <c r="A27" i="49"/>
  <c r="H26" i="49"/>
  <c r="F26" i="49"/>
  <c r="B26" i="49"/>
  <c r="B211" i="49" s="1"/>
  <c r="A26" i="49"/>
  <c r="H25" i="49"/>
  <c r="F25" i="49"/>
  <c r="B25" i="49"/>
  <c r="A25" i="49"/>
  <c r="F24" i="49"/>
  <c r="H24" i="49" s="1"/>
  <c r="B24" i="49"/>
  <c r="B155" i="49" s="1"/>
  <c r="A24" i="49"/>
  <c r="H23" i="49"/>
  <c r="F23" i="49"/>
  <c r="B23" i="49"/>
  <c r="B139" i="49" s="1"/>
  <c r="A23" i="49"/>
  <c r="F22" i="49"/>
  <c r="H22" i="49" s="1"/>
  <c r="B22" i="49"/>
  <c r="A22" i="49"/>
  <c r="H21" i="49"/>
  <c r="F21" i="49"/>
  <c r="B21" i="49"/>
  <c r="B122" i="49" s="1"/>
  <c r="A21" i="49"/>
  <c r="F20" i="49"/>
  <c r="H20" i="49" s="1"/>
  <c r="B20" i="49"/>
  <c r="A20" i="49"/>
  <c r="B19" i="49"/>
  <c r="B78" i="49" s="1"/>
  <c r="A19" i="49"/>
  <c r="D19" i="49" s="1"/>
  <c r="B18" i="49"/>
  <c r="B56" i="49" s="1"/>
  <c r="A18" i="49"/>
  <c r="B17" i="49"/>
  <c r="B34" i="49" s="1"/>
  <c r="A17" i="49"/>
  <c r="A16" i="49"/>
  <c r="A139" i="49" s="1"/>
  <c r="B11" i="49"/>
  <c r="C293" i="48"/>
  <c r="B290" i="48"/>
  <c r="E290" i="48" s="1"/>
  <c r="F290" i="48" s="1"/>
  <c r="B289" i="48"/>
  <c r="E289" i="48" s="1"/>
  <c r="F289" i="48" s="1"/>
  <c r="B288" i="48"/>
  <c r="E288" i="48" s="1"/>
  <c r="F288" i="48" s="1"/>
  <c r="E287" i="48"/>
  <c r="F287" i="48" s="1"/>
  <c r="B287" i="48"/>
  <c r="E286" i="48"/>
  <c r="F286" i="48" s="1"/>
  <c r="B286" i="48"/>
  <c r="E285" i="48"/>
  <c r="F285" i="48" s="1"/>
  <c r="B285" i="48"/>
  <c r="E284" i="48"/>
  <c r="F284" i="48" s="1"/>
  <c r="B284" i="48"/>
  <c r="C268" i="48"/>
  <c r="B207" i="48"/>
  <c r="B206" i="48"/>
  <c r="B205" i="48"/>
  <c r="B204" i="48"/>
  <c r="B203" i="48"/>
  <c r="B202" i="48"/>
  <c r="B201" i="48"/>
  <c r="B135" i="48"/>
  <c r="B134" i="48"/>
  <c r="B133" i="48"/>
  <c r="B132" i="48"/>
  <c r="B131" i="48"/>
  <c r="B130" i="48"/>
  <c r="B129" i="48"/>
  <c r="B78" i="48"/>
  <c r="B27" i="48"/>
  <c r="B234" i="48" s="1"/>
  <c r="A27" i="48"/>
  <c r="H26" i="48"/>
  <c r="F26" i="48"/>
  <c r="B26" i="48"/>
  <c r="B211" i="48" s="1"/>
  <c r="A26" i="48"/>
  <c r="H25" i="48"/>
  <c r="F25" i="48"/>
  <c r="B25" i="48"/>
  <c r="B194" i="48" s="1"/>
  <c r="A25" i="48"/>
  <c r="F24" i="48"/>
  <c r="H24" i="48" s="1"/>
  <c r="B24" i="48"/>
  <c r="B155" i="48" s="1"/>
  <c r="A24" i="48"/>
  <c r="F23" i="48"/>
  <c r="H23" i="48" s="1"/>
  <c r="B23" i="48"/>
  <c r="B139" i="48" s="1"/>
  <c r="A23" i="48"/>
  <c r="F22" i="48"/>
  <c r="H22" i="48" s="1"/>
  <c r="B22" i="48"/>
  <c r="A22" i="48"/>
  <c r="F21" i="48"/>
  <c r="H21" i="48" s="1"/>
  <c r="B21" i="48"/>
  <c r="B122" i="48" s="1"/>
  <c r="A21" i="48"/>
  <c r="H20" i="48"/>
  <c r="F20" i="48"/>
  <c r="B20" i="48"/>
  <c r="B100" i="48" s="1"/>
  <c r="A20" i="48"/>
  <c r="B19" i="48"/>
  <c r="A19" i="48"/>
  <c r="K19" i="10" s="1"/>
  <c r="B18" i="48"/>
  <c r="B56" i="48" s="1"/>
  <c r="A18" i="48"/>
  <c r="B17" i="48"/>
  <c r="B34" i="48" s="1"/>
  <c r="A17" i="48"/>
  <c r="A16" i="48"/>
  <c r="A179" i="48" s="1"/>
  <c r="B11" i="48"/>
  <c r="C293" i="47"/>
  <c r="B290" i="47"/>
  <c r="E290" i="47" s="1"/>
  <c r="F290" i="47" s="1"/>
  <c r="B289" i="47"/>
  <c r="E289" i="47" s="1"/>
  <c r="F289" i="47" s="1"/>
  <c r="B288" i="47"/>
  <c r="E288" i="47" s="1"/>
  <c r="F288" i="47" s="1"/>
  <c r="E287" i="47"/>
  <c r="F287" i="47" s="1"/>
  <c r="B287" i="47"/>
  <c r="E286" i="47"/>
  <c r="F286" i="47" s="1"/>
  <c r="B286" i="47"/>
  <c r="E285" i="47"/>
  <c r="F285" i="47" s="1"/>
  <c r="B285" i="47"/>
  <c r="E284" i="47"/>
  <c r="F284" i="47" s="1"/>
  <c r="B284" i="47"/>
  <c r="C268" i="47"/>
  <c r="B207" i="47"/>
  <c r="B206" i="47"/>
  <c r="B205" i="47"/>
  <c r="B204" i="47"/>
  <c r="B203" i="47"/>
  <c r="B202" i="47"/>
  <c r="B201" i="47"/>
  <c r="B135" i="47"/>
  <c r="B134" i="47"/>
  <c r="B133" i="47"/>
  <c r="B132" i="47"/>
  <c r="B131" i="47"/>
  <c r="B130" i="47"/>
  <c r="B129" i="47"/>
  <c r="B27" i="47"/>
  <c r="B234" i="47" s="1"/>
  <c r="A27" i="47"/>
  <c r="F26" i="47"/>
  <c r="H26" i="47" s="1"/>
  <c r="B26" i="47"/>
  <c r="B211" i="47" s="1"/>
  <c r="A26" i="47"/>
  <c r="F25" i="47"/>
  <c r="H25" i="47" s="1"/>
  <c r="B25" i="47"/>
  <c r="B194" i="47" s="1"/>
  <c r="A25" i="47"/>
  <c r="H24" i="47"/>
  <c r="F24" i="47"/>
  <c r="B24" i="47"/>
  <c r="B155" i="47" s="1"/>
  <c r="A24" i="47"/>
  <c r="H23" i="47"/>
  <c r="F23" i="47"/>
  <c r="B23" i="47"/>
  <c r="B139" i="47" s="1"/>
  <c r="A23" i="47"/>
  <c r="H22" i="47"/>
  <c r="F22" i="47"/>
  <c r="B22" i="47"/>
  <c r="A22" i="47"/>
  <c r="F21" i="47"/>
  <c r="H21" i="47" s="1"/>
  <c r="B21" i="47"/>
  <c r="B122" i="47" s="1"/>
  <c r="A21" i="47"/>
  <c r="H20" i="47"/>
  <c r="F20" i="47"/>
  <c r="B20" i="47"/>
  <c r="B100" i="47" s="1"/>
  <c r="A20" i="47"/>
  <c r="B19" i="47"/>
  <c r="B78" i="47" s="1"/>
  <c r="A19" i="47"/>
  <c r="D19" i="47" s="1"/>
  <c r="B18" i="47"/>
  <c r="B56" i="47" s="1"/>
  <c r="A18" i="47"/>
  <c r="B17" i="47"/>
  <c r="B34" i="47" s="1"/>
  <c r="A17" i="47"/>
  <c r="A16" i="47"/>
  <c r="B11" i="47"/>
  <c r="C293" i="46"/>
  <c r="E290" i="46"/>
  <c r="F290" i="46" s="1"/>
  <c r="B290" i="46"/>
  <c r="E289" i="46"/>
  <c r="F289" i="46" s="1"/>
  <c r="B289" i="46"/>
  <c r="E288" i="46"/>
  <c r="F288" i="46" s="1"/>
  <c r="B288" i="46"/>
  <c r="E287" i="46"/>
  <c r="F287" i="46" s="1"/>
  <c r="B287" i="46"/>
  <c r="B286" i="46"/>
  <c r="E286" i="46" s="1"/>
  <c r="F286" i="46" s="1"/>
  <c r="B285" i="46"/>
  <c r="E285" i="46" s="1"/>
  <c r="F285" i="46" s="1"/>
  <c r="B284" i="46"/>
  <c r="E284" i="46" s="1"/>
  <c r="F284" i="46" s="1"/>
  <c r="C268" i="46"/>
  <c r="B207" i="46"/>
  <c r="B206" i="46"/>
  <c r="B205" i="46"/>
  <c r="B204" i="46"/>
  <c r="B203" i="46"/>
  <c r="B202" i="46"/>
  <c r="B201" i="46"/>
  <c r="B194" i="46"/>
  <c r="B139" i="46"/>
  <c r="B135" i="46"/>
  <c r="B134" i="46"/>
  <c r="B133" i="46"/>
  <c r="B132" i="46"/>
  <c r="B131" i="46"/>
  <c r="B130" i="46"/>
  <c r="B129" i="46"/>
  <c r="B100" i="46"/>
  <c r="B78" i="46"/>
  <c r="B27" i="46"/>
  <c r="B234" i="46" s="1"/>
  <c r="A27" i="46"/>
  <c r="F26" i="46"/>
  <c r="H26" i="46" s="1"/>
  <c r="B26" i="46"/>
  <c r="B211" i="46" s="1"/>
  <c r="A26" i="46"/>
  <c r="H25" i="46"/>
  <c r="F25" i="46"/>
  <c r="B25" i="46"/>
  <c r="A25" i="46"/>
  <c r="H24" i="46"/>
  <c r="F24" i="46"/>
  <c r="B24" i="46"/>
  <c r="B155" i="46" s="1"/>
  <c r="A24" i="46"/>
  <c r="H23" i="46"/>
  <c r="F23" i="46"/>
  <c r="B23" i="46"/>
  <c r="A23" i="46"/>
  <c r="F22" i="46"/>
  <c r="H22" i="46" s="1"/>
  <c r="B22" i="46"/>
  <c r="A22" i="46"/>
  <c r="F21" i="46"/>
  <c r="H21" i="46" s="1"/>
  <c r="B21" i="46"/>
  <c r="B122" i="46" s="1"/>
  <c r="A21" i="46"/>
  <c r="F20" i="46"/>
  <c r="H20" i="46" s="1"/>
  <c r="B20" i="46"/>
  <c r="A20" i="46"/>
  <c r="B19" i="46"/>
  <c r="A19" i="46"/>
  <c r="D19" i="46" s="1"/>
  <c r="B18" i="46"/>
  <c r="B56" i="46" s="1"/>
  <c r="A18" i="46"/>
  <c r="B17" i="46"/>
  <c r="B34" i="46" s="1"/>
  <c r="A17" i="46"/>
  <c r="A16" i="46"/>
  <c r="A139" i="46" s="1"/>
  <c r="B11" i="46"/>
  <c r="C293" i="45"/>
  <c r="E290" i="45"/>
  <c r="F290" i="45" s="1"/>
  <c r="B290" i="45"/>
  <c r="B289" i="45"/>
  <c r="E289" i="45" s="1"/>
  <c r="F289" i="45" s="1"/>
  <c r="E288" i="45"/>
  <c r="F288" i="45" s="1"/>
  <c r="B288" i="45"/>
  <c r="E287" i="45"/>
  <c r="F287" i="45" s="1"/>
  <c r="B287" i="45"/>
  <c r="E286" i="45"/>
  <c r="F286" i="45" s="1"/>
  <c r="B286" i="45"/>
  <c r="B285" i="45"/>
  <c r="E285" i="45" s="1"/>
  <c r="F285" i="45" s="1"/>
  <c r="E284" i="45"/>
  <c r="F284" i="45" s="1"/>
  <c r="B284" i="45"/>
  <c r="C268" i="45"/>
  <c r="B207" i="45"/>
  <c r="B206" i="45"/>
  <c r="B205" i="45"/>
  <c r="B204" i="45"/>
  <c r="B203" i="45"/>
  <c r="B202" i="45"/>
  <c r="B201" i="45"/>
  <c r="B194" i="45"/>
  <c r="B155" i="45"/>
  <c r="B135" i="45"/>
  <c r="B134" i="45"/>
  <c r="B133" i="45"/>
  <c r="B132" i="45"/>
  <c r="B131" i="45"/>
  <c r="B130" i="45"/>
  <c r="B129" i="45"/>
  <c r="B100" i="45"/>
  <c r="B78" i="45"/>
  <c r="B27" i="45"/>
  <c r="B234" i="45" s="1"/>
  <c r="A27" i="45"/>
  <c r="F26" i="45"/>
  <c r="H26" i="45" s="1"/>
  <c r="B26" i="45"/>
  <c r="B211" i="45" s="1"/>
  <c r="A26" i="45"/>
  <c r="H25" i="45"/>
  <c r="F25" i="45"/>
  <c r="B25" i="45"/>
  <c r="A25" i="45"/>
  <c r="F24" i="45"/>
  <c r="H24" i="45" s="1"/>
  <c r="B24" i="45"/>
  <c r="A24" i="45"/>
  <c r="H23" i="45"/>
  <c r="F23" i="45"/>
  <c r="B23" i="45"/>
  <c r="B139" i="45" s="1"/>
  <c r="A23" i="45"/>
  <c r="F22" i="45"/>
  <c r="H22" i="45" s="1"/>
  <c r="B22" i="45"/>
  <c r="A22" i="45"/>
  <c r="H21" i="45"/>
  <c r="F21" i="45"/>
  <c r="B21" i="45"/>
  <c r="B122" i="45" s="1"/>
  <c r="A21" i="45"/>
  <c r="F20" i="45"/>
  <c r="H20" i="45" s="1"/>
  <c r="B20" i="45"/>
  <c r="A20" i="45"/>
  <c r="B19" i="45"/>
  <c r="A19" i="45"/>
  <c r="D19" i="45" s="1"/>
  <c r="B18" i="45"/>
  <c r="B56" i="45" s="1"/>
  <c r="A18" i="45"/>
  <c r="B17" i="45"/>
  <c r="B34" i="45" s="1"/>
  <c r="A17" i="45"/>
  <c r="A16" i="45"/>
  <c r="B11" i="45"/>
  <c r="C293" i="44"/>
  <c r="E290" i="44"/>
  <c r="F290" i="44" s="1"/>
  <c r="B290" i="44"/>
  <c r="B289" i="44"/>
  <c r="E289" i="44" s="1"/>
  <c r="F289" i="44" s="1"/>
  <c r="E288" i="44"/>
  <c r="F288" i="44" s="1"/>
  <c r="B288" i="44"/>
  <c r="B287" i="44"/>
  <c r="E287" i="44" s="1"/>
  <c r="F287" i="44" s="1"/>
  <c r="E286" i="44"/>
  <c r="F286" i="44" s="1"/>
  <c r="B286" i="44"/>
  <c r="B285" i="44"/>
  <c r="E285" i="44" s="1"/>
  <c r="F285" i="44" s="1"/>
  <c r="E284" i="44"/>
  <c r="F284" i="44" s="1"/>
  <c r="B284" i="44"/>
  <c r="C268" i="44"/>
  <c r="B207" i="44"/>
  <c r="B206" i="44"/>
  <c r="B205" i="44"/>
  <c r="B204" i="44"/>
  <c r="B203" i="44"/>
  <c r="B202" i="44"/>
  <c r="B201" i="44"/>
  <c r="B135" i="44"/>
  <c r="B134" i="44"/>
  <c r="B133" i="44"/>
  <c r="B132" i="44"/>
  <c r="B131" i="44"/>
  <c r="B130" i="44"/>
  <c r="B129" i="44"/>
  <c r="B78" i="44"/>
  <c r="B27" i="44"/>
  <c r="B234" i="44" s="1"/>
  <c r="A27" i="44"/>
  <c r="H26" i="44"/>
  <c r="F26" i="44"/>
  <c r="B26" i="44"/>
  <c r="B211" i="44" s="1"/>
  <c r="A26" i="44"/>
  <c r="F25" i="44"/>
  <c r="H25" i="44" s="1"/>
  <c r="B25" i="44"/>
  <c r="B194" i="44" s="1"/>
  <c r="A25" i="44"/>
  <c r="H24" i="44"/>
  <c r="F24" i="44"/>
  <c r="B24" i="44"/>
  <c r="B155" i="44" s="1"/>
  <c r="A24" i="44"/>
  <c r="F23" i="44"/>
  <c r="H23" i="44" s="1"/>
  <c r="B23" i="44"/>
  <c r="B139" i="44" s="1"/>
  <c r="A23" i="44"/>
  <c r="H22" i="44"/>
  <c r="F22" i="44"/>
  <c r="B22" i="44"/>
  <c r="A22" i="44"/>
  <c r="F21" i="44"/>
  <c r="H21" i="44" s="1"/>
  <c r="B21" i="44"/>
  <c r="B122" i="44" s="1"/>
  <c r="A21" i="44"/>
  <c r="H20" i="44"/>
  <c r="F20" i="44"/>
  <c r="B20" i="44"/>
  <c r="B100" i="44" s="1"/>
  <c r="A20" i="44"/>
  <c r="B19" i="44"/>
  <c r="A19" i="44"/>
  <c r="B18" i="44"/>
  <c r="B56" i="44" s="1"/>
  <c r="A18" i="44"/>
  <c r="B17" i="44"/>
  <c r="B34" i="44" s="1"/>
  <c r="A17" i="44"/>
  <c r="A16" i="44"/>
  <c r="B11" i="44"/>
  <c r="C293" i="43"/>
  <c r="B290" i="43"/>
  <c r="E290" i="43" s="1"/>
  <c r="F290" i="43" s="1"/>
  <c r="B289" i="43"/>
  <c r="E289" i="43" s="1"/>
  <c r="F289" i="43" s="1"/>
  <c r="B288" i="43"/>
  <c r="E288" i="43" s="1"/>
  <c r="F288" i="43" s="1"/>
  <c r="E287" i="43"/>
  <c r="F287" i="43" s="1"/>
  <c r="B287" i="43"/>
  <c r="B286" i="43"/>
  <c r="E286" i="43" s="1"/>
  <c r="F286" i="43" s="1"/>
  <c r="B285" i="43"/>
  <c r="E285" i="43" s="1"/>
  <c r="F285" i="43" s="1"/>
  <c r="E284" i="43"/>
  <c r="F284" i="43" s="1"/>
  <c r="B284" i="43"/>
  <c r="C268" i="43"/>
  <c r="B207" i="43"/>
  <c r="B206" i="43"/>
  <c r="B205" i="43"/>
  <c r="B204" i="43"/>
  <c r="B203" i="43"/>
  <c r="B202" i="43"/>
  <c r="B201" i="43"/>
  <c r="B135" i="43"/>
  <c r="B134" i="43"/>
  <c r="B133" i="43"/>
  <c r="B132" i="43"/>
  <c r="B131" i="43"/>
  <c r="B130" i="43"/>
  <c r="B129" i="43"/>
  <c r="B27" i="43"/>
  <c r="B234" i="43" s="1"/>
  <c r="A27" i="43"/>
  <c r="F26" i="43"/>
  <c r="H26" i="43" s="1"/>
  <c r="B26" i="43"/>
  <c r="B211" i="43" s="1"/>
  <c r="A26" i="43"/>
  <c r="H25" i="43"/>
  <c r="F25" i="43"/>
  <c r="B25" i="43"/>
  <c r="B194" i="43" s="1"/>
  <c r="A25" i="43"/>
  <c r="F24" i="43"/>
  <c r="H24" i="43" s="1"/>
  <c r="B24" i="43"/>
  <c r="B155" i="43" s="1"/>
  <c r="A24" i="43"/>
  <c r="H23" i="43"/>
  <c r="F23" i="43"/>
  <c r="B23" i="43"/>
  <c r="B139" i="43" s="1"/>
  <c r="A23" i="43"/>
  <c r="F22" i="43"/>
  <c r="H22" i="43" s="1"/>
  <c r="B22" i="43"/>
  <c r="A22" i="43"/>
  <c r="H21" i="43"/>
  <c r="F21" i="43"/>
  <c r="B21" i="43"/>
  <c r="B122" i="43" s="1"/>
  <c r="A21" i="43"/>
  <c r="F20" i="43"/>
  <c r="H20" i="43" s="1"/>
  <c r="B20" i="43"/>
  <c r="B100" i="43" s="1"/>
  <c r="A20" i="43"/>
  <c r="B19" i="43"/>
  <c r="B78" i="43" s="1"/>
  <c r="A19" i="43"/>
  <c r="P19" i="10" s="1"/>
  <c r="B18" i="43"/>
  <c r="B56" i="43" s="1"/>
  <c r="A18" i="43"/>
  <c r="B17" i="43"/>
  <c r="B34" i="43" s="1"/>
  <c r="A17" i="43"/>
  <c r="A16" i="43"/>
  <c r="A139" i="43" s="1"/>
  <c r="B11" i="43"/>
  <c r="C293" i="42"/>
  <c r="E290" i="42"/>
  <c r="F290" i="42" s="1"/>
  <c r="B290" i="42"/>
  <c r="B289" i="42"/>
  <c r="E289" i="42" s="1"/>
  <c r="F289" i="42" s="1"/>
  <c r="E288" i="42"/>
  <c r="F288" i="42" s="1"/>
  <c r="B288" i="42"/>
  <c r="B287" i="42"/>
  <c r="E287" i="42" s="1"/>
  <c r="F287" i="42" s="1"/>
  <c r="B286" i="42"/>
  <c r="E286" i="42" s="1"/>
  <c r="F286" i="42" s="1"/>
  <c r="B285" i="42"/>
  <c r="E285" i="42" s="1"/>
  <c r="F285" i="42" s="1"/>
  <c r="B284" i="42"/>
  <c r="E284" i="42" s="1"/>
  <c r="F284" i="42" s="1"/>
  <c r="C268" i="42"/>
  <c r="B207" i="42"/>
  <c r="B206" i="42"/>
  <c r="B205" i="42"/>
  <c r="B204" i="42"/>
  <c r="B203" i="42"/>
  <c r="B202" i="42"/>
  <c r="B201" i="42"/>
  <c r="B139" i="42"/>
  <c r="B135" i="42"/>
  <c r="B134" i="42"/>
  <c r="B133" i="42"/>
  <c r="B132" i="42"/>
  <c r="B131" i="42"/>
  <c r="B130" i="42"/>
  <c r="B129" i="42"/>
  <c r="B122" i="42"/>
  <c r="B27" i="42"/>
  <c r="B234" i="42" s="1"/>
  <c r="A27" i="42"/>
  <c r="H26" i="42"/>
  <c r="F26" i="42"/>
  <c r="B26" i="42"/>
  <c r="B211" i="42" s="1"/>
  <c r="A26" i="42"/>
  <c r="F25" i="42"/>
  <c r="H25" i="42" s="1"/>
  <c r="B25" i="42"/>
  <c r="B194" i="42" s="1"/>
  <c r="A25" i="42"/>
  <c r="H24" i="42"/>
  <c r="F24" i="42"/>
  <c r="B24" i="42"/>
  <c r="B155" i="42" s="1"/>
  <c r="A24" i="42"/>
  <c r="F23" i="42"/>
  <c r="H23" i="42" s="1"/>
  <c r="B23" i="42"/>
  <c r="A23" i="42"/>
  <c r="H22" i="42"/>
  <c r="F22" i="42"/>
  <c r="B22" i="42"/>
  <c r="A22" i="42"/>
  <c r="H21" i="42"/>
  <c r="F21" i="42"/>
  <c r="B21" i="42"/>
  <c r="A21" i="42"/>
  <c r="H20" i="42"/>
  <c r="F20" i="42"/>
  <c r="B20" i="42"/>
  <c r="B100" i="42" s="1"/>
  <c r="A20" i="42"/>
  <c r="B19" i="42"/>
  <c r="B78" i="42" s="1"/>
  <c r="A19" i="42"/>
  <c r="B18" i="42"/>
  <c r="B56" i="42" s="1"/>
  <c r="A18" i="42"/>
  <c r="B17" i="42"/>
  <c r="B34" i="42" s="1"/>
  <c r="A17" i="42"/>
  <c r="A16" i="42"/>
  <c r="A179" i="42" s="1"/>
  <c r="B11" i="42"/>
  <c r="C293" i="41"/>
  <c r="E290" i="41"/>
  <c r="F290" i="41" s="1"/>
  <c r="B290" i="41"/>
  <c r="E289" i="41"/>
  <c r="F289" i="41" s="1"/>
  <c r="B289" i="41"/>
  <c r="B288" i="41"/>
  <c r="E288" i="41" s="1"/>
  <c r="F288" i="41" s="1"/>
  <c r="E287" i="41"/>
  <c r="F287" i="41" s="1"/>
  <c r="B287" i="41"/>
  <c r="B286" i="41"/>
  <c r="E286" i="41" s="1"/>
  <c r="F286" i="41" s="1"/>
  <c r="B285" i="41"/>
  <c r="E285" i="41" s="1"/>
  <c r="F285" i="41" s="1"/>
  <c r="B284" i="41"/>
  <c r="E284" i="41" s="1"/>
  <c r="F284" i="41" s="1"/>
  <c r="C268" i="41"/>
  <c r="B207" i="41"/>
  <c r="B206" i="41"/>
  <c r="B205" i="41"/>
  <c r="B204" i="41"/>
  <c r="B203" i="41"/>
  <c r="B202" i="41"/>
  <c r="B201" i="41"/>
  <c r="B155" i="41"/>
  <c r="B135" i="41"/>
  <c r="B134" i="41"/>
  <c r="B133" i="41"/>
  <c r="B132" i="41"/>
  <c r="B131" i="41"/>
  <c r="B130" i="41"/>
  <c r="B129" i="41"/>
  <c r="B27" i="41"/>
  <c r="B234" i="41" s="1"/>
  <c r="A27" i="41"/>
  <c r="H26" i="41"/>
  <c r="F26" i="41"/>
  <c r="B26" i="41"/>
  <c r="B211" i="41" s="1"/>
  <c r="A26" i="41"/>
  <c r="F25" i="41"/>
  <c r="H25" i="41" s="1"/>
  <c r="B25" i="41"/>
  <c r="B194" i="41" s="1"/>
  <c r="A25" i="41"/>
  <c r="F24" i="41"/>
  <c r="H24" i="41" s="1"/>
  <c r="B24" i="41"/>
  <c r="A24" i="41"/>
  <c r="F23" i="41"/>
  <c r="H23" i="41" s="1"/>
  <c r="B23" i="41"/>
  <c r="B139" i="41" s="1"/>
  <c r="A23" i="41"/>
  <c r="H22" i="41"/>
  <c r="F22" i="41"/>
  <c r="B22" i="41"/>
  <c r="A22" i="41"/>
  <c r="F21" i="41"/>
  <c r="H21" i="41" s="1"/>
  <c r="B21" i="41"/>
  <c r="B122" i="41" s="1"/>
  <c r="A21" i="41"/>
  <c r="F20" i="41"/>
  <c r="H20" i="41" s="1"/>
  <c r="B20" i="41"/>
  <c r="B100" i="41" s="1"/>
  <c r="A20" i="41"/>
  <c r="B19" i="41"/>
  <c r="B78" i="41" s="1"/>
  <c r="A19" i="41"/>
  <c r="B18" i="41"/>
  <c r="B56" i="41" s="1"/>
  <c r="A18" i="41"/>
  <c r="B17" i="41"/>
  <c r="B34" i="41" s="1"/>
  <c r="A17" i="41"/>
  <c r="A16" i="41"/>
  <c r="A122" i="41" s="1"/>
  <c r="B11" i="41"/>
  <c r="C293" i="40"/>
  <c r="B290" i="40"/>
  <c r="E290" i="40" s="1"/>
  <c r="F290" i="40" s="1"/>
  <c r="E289" i="40"/>
  <c r="F289" i="40" s="1"/>
  <c r="B289" i="40"/>
  <c r="B288" i="40"/>
  <c r="E288" i="40" s="1"/>
  <c r="F288" i="40" s="1"/>
  <c r="B287" i="40"/>
  <c r="E287" i="40" s="1"/>
  <c r="F287" i="40" s="1"/>
  <c r="E286" i="40"/>
  <c r="F286" i="40" s="1"/>
  <c r="B286" i="40"/>
  <c r="E285" i="40"/>
  <c r="F285" i="40" s="1"/>
  <c r="B285" i="40"/>
  <c r="E284" i="40"/>
  <c r="F284" i="40" s="1"/>
  <c r="B284" i="40"/>
  <c r="C268" i="40"/>
  <c r="B207" i="40"/>
  <c r="B206" i="40"/>
  <c r="B205" i="40"/>
  <c r="B204" i="40"/>
  <c r="B203" i="40"/>
  <c r="B202" i="40"/>
  <c r="B201" i="40"/>
  <c r="B194" i="40"/>
  <c r="B139" i="40"/>
  <c r="B135" i="40"/>
  <c r="B134" i="40"/>
  <c r="B133" i="40"/>
  <c r="B132" i="40"/>
  <c r="B131" i="40"/>
  <c r="B130" i="40"/>
  <c r="B129" i="40"/>
  <c r="B100" i="40"/>
  <c r="B27" i="40"/>
  <c r="B234" i="40" s="1"/>
  <c r="A27" i="40"/>
  <c r="H26" i="40"/>
  <c r="F26" i="40"/>
  <c r="B26" i="40"/>
  <c r="B211" i="40" s="1"/>
  <c r="A26" i="40"/>
  <c r="F25" i="40"/>
  <c r="H25" i="40" s="1"/>
  <c r="B25" i="40"/>
  <c r="A25" i="40"/>
  <c r="F24" i="40"/>
  <c r="H24" i="40" s="1"/>
  <c r="B24" i="40"/>
  <c r="B155" i="40" s="1"/>
  <c r="A24" i="40"/>
  <c r="H23" i="40"/>
  <c r="F23" i="40"/>
  <c r="B23" i="40"/>
  <c r="A23" i="40"/>
  <c r="F22" i="40"/>
  <c r="H22" i="40" s="1"/>
  <c r="B22" i="40"/>
  <c r="A22" i="40"/>
  <c r="F21" i="40"/>
  <c r="H21" i="40" s="1"/>
  <c r="B21" i="40"/>
  <c r="B122" i="40" s="1"/>
  <c r="A21" i="40"/>
  <c r="H20" i="40"/>
  <c r="F20" i="40"/>
  <c r="B20" i="40"/>
  <c r="A20" i="40"/>
  <c r="B19" i="40"/>
  <c r="B78" i="40" s="1"/>
  <c r="A19" i="40"/>
  <c r="M19" i="10" s="1"/>
  <c r="B18" i="40"/>
  <c r="B56" i="40" s="1"/>
  <c r="A18" i="40"/>
  <c r="B17" i="40"/>
  <c r="B34" i="40" s="1"/>
  <c r="A17" i="40"/>
  <c r="A16" i="40"/>
  <c r="A34" i="40" s="1"/>
  <c r="B11" i="40"/>
  <c r="C293" i="39"/>
  <c r="B290" i="39"/>
  <c r="E290" i="39" s="1"/>
  <c r="F290" i="39" s="1"/>
  <c r="B289" i="39"/>
  <c r="E289" i="39" s="1"/>
  <c r="F289" i="39" s="1"/>
  <c r="B288" i="39"/>
  <c r="E288" i="39" s="1"/>
  <c r="F288" i="39" s="1"/>
  <c r="B287" i="39"/>
  <c r="E287" i="39" s="1"/>
  <c r="F287" i="39" s="1"/>
  <c r="B286" i="39"/>
  <c r="E286" i="39" s="1"/>
  <c r="F286" i="39" s="1"/>
  <c r="E285" i="39"/>
  <c r="F285" i="39" s="1"/>
  <c r="B285" i="39"/>
  <c r="E284" i="39"/>
  <c r="F284" i="39" s="1"/>
  <c r="B284" i="39"/>
  <c r="C268" i="39"/>
  <c r="B207" i="39"/>
  <c r="B206" i="39"/>
  <c r="B205" i="39"/>
  <c r="B204" i="39"/>
  <c r="B203" i="39"/>
  <c r="B202" i="39"/>
  <c r="B201" i="39"/>
  <c r="B135" i="39"/>
  <c r="B134" i="39"/>
  <c r="B133" i="39"/>
  <c r="B132" i="39"/>
  <c r="B131" i="39"/>
  <c r="B130" i="39"/>
  <c r="B129" i="39"/>
  <c r="B122" i="39"/>
  <c r="B27" i="39"/>
  <c r="B234" i="39" s="1"/>
  <c r="A27" i="39"/>
  <c r="F26" i="39"/>
  <c r="H26" i="39" s="1"/>
  <c r="B26" i="39"/>
  <c r="B211" i="39" s="1"/>
  <c r="A26" i="39"/>
  <c r="F25" i="39"/>
  <c r="H25" i="39" s="1"/>
  <c r="B25" i="39"/>
  <c r="B194" i="39" s="1"/>
  <c r="A25" i="39"/>
  <c r="F24" i="39"/>
  <c r="H24" i="39" s="1"/>
  <c r="B24" i="39"/>
  <c r="B155" i="39" s="1"/>
  <c r="A24" i="39"/>
  <c r="H23" i="39"/>
  <c r="F23" i="39"/>
  <c r="B23" i="39"/>
  <c r="B139" i="39" s="1"/>
  <c r="A23" i="39"/>
  <c r="H22" i="39"/>
  <c r="F22" i="39"/>
  <c r="B22" i="39"/>
  <c r="A22" i="39"/>
  <c r="H21" i="39"/>
  <c r="F21" i="39"/>
  <c r="B21" i="39"/>
  <c r="A21" i="39"/>
  <c r="H20" i="39"/>
  <c r="F20" i="39"/>
  <c r="B20" i="39"/>
  <c r="B100" i="39" s="1"/>
  <c r="A20" i="39"/>
  <c r="B19" i="39"/>
  <c r="B78" i="39" s="1"/>
  <c r="A19" i="39"/>
  <c r="Q19" i="10" s="1"/>
  <c r="B18" i="39"/>
  <c r="B56" i="39" s="1"/>
  <c r="A18" i="39"/>
  <c r="B17" i="39"/>
  <c r="B34" i="39" s="1"/>
  <c r="A17" i="39"/>
  <c r="A16" i="39"/>
  <c r="A211" i="39" s="1"/>
  <c r="B11" i="39"/>
  <c r="C293" i="38"/>
  <c r="E290" i="38"/>
  <c r="F290" i="38" s="1"/>
  <c r="B290" i="38"/>
  <c r="E289" i="38"/>
  <c r="F289" i="38" s="1"/>
  <c r="B289" i="38"/>
  <c r="E288" i="38"/>
  <c r="F288" i="38" s="1"/>
  <c r="B288" i="38"/>
  <c r="B287" i="38"/>
  <c r="E287" i="38" s="1"/>
  <c r="F287" i="38" s="1"/>
  <c r="B286" i="38"/>
  <c r="E286" i="38" s="1"/>
  <c r="F286" i="38" s="1"/>
  <c r="B285" i="38"/>
  <c r="E285" i="38" s="1"/>
  <c r="F285" i="38" s="1"/>
  <c r="B284" i="38"/>
  <c r="E284" i="38" s="1"/>
  <c r="F284" i="38" s="1"/>
  <c r="C268" i="38"/>
  <c r="B207" i="38"/>
  <c r="B206" i="38"/>
  <c r="B205" i="38"/>
  <c r="B204" i="38"/>
  <c r="B203" i="38"/>
  <c r="B202" i="38"/>
  <c r="B201" i="38"/>
  <c r="B194" i="38"/>
  <c r="B155" i="38"/>
  <c r="B139" i="38"/>
  <c r="B135" i="38"/>
  <c r="B134" i="38"/>
  <c r="B133" i="38"/>
  <c r="B132" i="38"/>
  <c r="B131" i="38"/>
  <c r="B130" i="38"/>
  <c r="B129" i="38"/>
  <c r="B27" i="38"/>
  <c r="B234" i="38" s="1"/>
  <c r="A27" i="38"/>
  <c r="F26" i="38"/>
  <c r="H26" i="38" s="1"/>
  <c r="B26" i="38"/>
  <c r="B211" i="38" s="1"/>
  <c r="A26" i="38"/>
  <c r="F25" i="38"/>
  <c r="H25" i="38" s="1"/>
  <c r="B25" i="38"/>
  <c r="A25" i="38"/>
  <c r="F24" i="38"/>
  <c r="H24" i="38" s="1"/>
  <c r="B24" i="38"/>
  <c r="A24" i="38"/>
  <c r="H23" i="38"/>
  <c r="F23" i="38"/>
  <c r="B23" i="38"/>
  <c r="A23" i="38"/>
  <c r="H22" i="38"/>
  <c r="F22" i="38"/>
  <c r="B22" i="38"/>
  <c r="A22" i="38"/>
  <c r="H21" i="38"/>
  <c r="F21" i="38"/>
  <c r="B21" i="38"/>
  <c r="B122" i="38" s="1"/>
  <c r="A21" i="38"/>
  <c r="H20" i="38"/>
  <c r="F20" i="38"/>
  <c r="B20" i="38"/>
  <c r="B100" i="38" s="1"/>
  <c r="A20" i="38"/>
  <c r="B19" i="38"/>
  <c r="B78" i="38" s="1"/>
  <c r="A19" i="38"/>
  <c r="B18" i="38"/>
  <c r="B56" i="38" s="1"/>
  <c r="A18" i="38"/>
  <c r="B17" i="38"/>
  <c r="B34" i="38" s="1"/>
  <c r="A17" i="38"/>
  <c r="A16" i="38"/>
  <c r="A179" i="38" s="1"/>
  <c r="I186" i="38" s="1"/>
  <c r="B11" i="38"/>
  <c r="C293" i="37"/>
  <c r="B290" i="37"/>
  <c r="E290" i="37" s="1"/>
  <c r="F290" i="37" s="1"/>
  <c r="B289" i="37"/>
  <c r="E289" i="37" s="1"/>
  <c r="F289" i="37" s="1"/>
  <c r="B288" i="37"/>
  <c r="E288" i="37" s="1"/>
  <c r="F288" i="37" s="1"/>
  <c r="B287" i="37"/>
  <c r="E287" i="37" s="1"/>
  <c r="F287" i="37" s="1"/>
  <c r="B286" i="37"/>
  <c r="E286" i="37" s="1"/>
  <c r="F286" i="37" s="1"/>
  <c r="E285" i="37"/>
  <c r="F285" i="37" s="1"/>
  <c r="B285" i="37"/>
  <c r="E284" i="37"/>
  <c r="F284" i="37" s="1"/>
  <c r="B284" i="37"/>
  <c r="C268" i="37"/>
  <c r="B207" i="37"/>
  <c r="B206" i="37"/>
  <c r="B205" i="37"/>
  <c r="B204" i="37"/>
  <c r="B203" i="37"/>
  <c r="B202" i="37"/>
  <c r="B201" i="37"/>
  <c r="B135" i="37"/>
  <c r="B134" i="37"/>
  <c r="B133" i="37"/>
  <c r="B132" i="37"/>
  <c r="B131" i="37"/>
  <c r="B130" i="37"/>
  <c r="B129" i="37"/>
  <c r="B27" i="37"/>
  <c r="B234" i="37" s="1"/>
  <c r="A27" i="37"/>
  <c r="F26" i="37"/>
  <c r="H26" i="37" s="1"/>
  <c r="B26" i="37"/>
  <c r="B211" i="37" s="1"/>
  <c r="A26" i="37"/>
  <c r="F25" i="37"/>
  <c r="H25" i="37" s="1"/>
  <c r="B25" i="37"/>
  <c r="B194" i="37" s="1"/>
  <c r="A25" i="37"/>
  <c r="F24" i="37"/>
  <c r="H24" i="37" s="1"/>
  <c r="B24" i="37"/>
  <c r="B155" i="37" s="1"/>
  <c r="A24" i="37"/>
  <c r="H23" i="37"/>
  <c r="F23" i="37"/>
  <c r="B23" i="37"/>
  <c r="B139" i="37" s="1"/>
  <c r="A23" i="37"/>
  <c r="F22" i="37"/>
  <c r="H22" i="37" s="1"/>
  <c r="B22" i="37"/>
  <c r="A22" i="37"/>
  <c r="H21" i="37"/>
  <c r="F21" i="37"/>
  <c r="B21" i="37"/>
  <c r="B122" i="37" s="1"/>
  <c r="A21" i="37"/>
  <c r="H20" i="37"/>
  <c r="F20" i="37"/>
  <c r="B20" i="37"/>
  <c r="B100" i="37" s="1"/>
  <c r="A20" i="37"/>
  <c r="B19" i="37"/>
  <c r="B78" i="37" s="1"/>
  <c r="A19" i="37"/>
  <c r="W19" i="10" s="1"/>
  <c r="B18" i="37"/>
  <c r="B56" i="37" s="1"/>
  <c r="A18" i="37"/>
  <c r="B17" i="37"/>
  <c r="B34" i="37" s="1"/>
  <c r="A17" i="37"/>
  <c r="A16" i="37"/>
  <c r="A211" i="37" s="1"/>
  <c r="B11" i="37"/>
  <c r="B11" i="36"/>
  <c r="C293" i="36"/>
  <c r="B290" i="36"/>
  <c r="E290" i="36" s="1"/>
  <c r="F290" i="36" s="1"/>
  <c r="E289" i="36"/>
  <c r="F289" i="36" s="1"/>
  <c r="B289" i="36"/>
  <c r="B288" i="36"/>
  <c r="E288" i="36" s="1"/>
  <c r="F288" i="36" s="1"/>
  <c r="B287" i="36"/>
  <c r="E287" i="36" s="1"/>
  <c r="F287" i="36" s="1"/>
  <c r="B286" i="36"/>
  <c r="E286" i="36" s="1"/>
  <c r="F286" i="36" s="1"/>
  <c r="E285" i="36"/>
  <c r="F285" i="36" s="1"/>
  <c r="B285" i="36"/>
  <c r="E284" i="36"/>
  <c r="F284" i="36" s="1"/>
  <c r="B284" i="36"/>
  <c r="C268" i="36"/>
  <c r="B207" i="36"/>
  <c r="B206" i="36"/>
  <c r="B205" i="36"/>
  <c r="B204" i="36"/>
  <c r="B203" i="36"/>
  <c r="B202" i="36"/>
  <c r="B201" i="36"/>
  <c r="B194" i="36"/>
  <c r="B155" i="36"/>
  <c r="B135" i="36"/>
  <c r="B134" i="36"/>
  <c r="B133" i="36"/>
  <c r="B132" i="36"/>
  <c r="B131" i="36"/>
  <c r="B130" i="36"/>
  <c r="B129" i="36"/>
  <c r="B100" i="36"/>
  <c r="B27" i="36"/>
  <c r="B234" i="36" s="1"/>
  <c r="A27" i="36"/>
  <c r="F26" i="36"/>
  <c r="H26" i="36" s="1"/>
  <c r="B26" i="36"/>
  <c r="B211" i="36" s="1"/>
  <c r="A26" i="36"/>
  <c r="F25" i="36"/>
  <c r="H25" i="36" s="1"/>
  <c r="B25" i="36"/>
  <c r="A25" i="36"/>
  <c r="F24" i="36"/>
  <c r="H24" i="36" s="1"/>
  <c r="B24" i="36"/>
  <c r="A24" i="36"/>
  <c r="H23" i="36"/>
  <c r="F23" i="36"/>
  <c r="B23" i="36"/>
  <c r="B139" i="36" s="1"/>
  <c r="A23" i="36"/>
  <c r="H22" i="36"/>
  <c r="F22" i="36"/>
  <c r="B22" i="36"/>
  <c r="A22" i="36"/>
  <c r="H21" i="36"/>
  <c r="F21" i="36"/>
  <c r="B21" i="36"/>
  <c r="B122" i="36" s="1"/>
  <c r="A21" i="36"/>
  <c r="F20" i="36"/>
  <c r="H20" i="36" s="1"/>
  <c r="B20" i="36"/>
  <c r="A20" i="36"/>
  <c r="B19" i="36"/>
  <c r="B78" i="36" s="1"/>
  <c r="A19" i="36"/>
  <c r="B18" i="36"/>
  <c r="B56" i="36" s="1"/>
  <c r="A18" i="36"/>
  <c r="B17" i="36"/>
  <c r="B34" i="36" s="1"/>
  <c r="A17" i="36"/>
  <c r="A16" i="36"/>
  <c r="A211" i="36" s="1"/>
  <c r="A32" i="10"/>
  <c r="A31" i="10"/>
  <c r="A30" i="10"/>
  <c r="A29" i="10"/>
  <c r="A28" i="10"/>
  <c r="A27" i="10"/>
  <c r="A26" i="10"/>
  <c r="A25" i="10"/>
  <c r="A27" i="1"/>
  <c r="A26" i="1"/>
  <c r="A25" i="1"/>
  <c r="A24" i="1"/>
  <c r="A23" i="1"/>
  <c r="A22" i="1"/>
  <c r="A21" i="1"/>
  <c r="A20" i="1"/>
  <c r="F26" i="1"/>
  <c r="H26" i="1" s="1"/>
  <c r="F25" i="1"/>
  <c r="H25" i="1" s="1"/>
  <c r="F24" i="1"/>
  <c r="H24" i="1" s="1"/>
  <c r="F23" i="1"/>
  <c r="H23" i="1" s="1"/>
  <c r="F22" i="1"/>
  <c r="H22" i="1" s="1"/>
  <c r="F21" i="1"/>
  <c r="H21" i="1" s="1"/>
  <c r="F20" i="1"/>
  <c r="H20" i="1" s="1"/>
  <c r="B27" i="1"/>
  <c r="B26" i="1"/>
  <c r="B25" i="1"/>
  <c r="B24" i="1"/>
  <c r="B23" i="1"/>
  <c r="B22" i="1"/>
  <c r="B21" i="1"/>
  <c r="B20" i="1"/>
  <c r="B100" i="1" s="1"/>
  <c r="K5" i="13"/>
  <c r="L5" i="13"/>
  <c r="M6" i="13"/>
  <c r="N6" i="13"/>
  <c r="K7" i="13"/>
  <c r="L7" i="13"/>
  <c r="M7" i="13"/>
  <c r="N7" i="13"/>
  <c r="K8" i="13"/>
  <c r="L8" i="13"/>
  <c r="M8" i="13"/>
  <c r="N8" i="13"/>
  <c r="K9" i="13"/>
  <c r="L9" i="13"/>
  <c r="M9" i="13"/>
  <c r="N9" i="13"/>
  <c r="K10" i="13"/>
  <c r="L10" i="13"/>
  <c r="M10" i="13"/>
  <c r="N10" i="13"/>
  <c r="O11" i="13"/>
  <c r="P11" i="13"/>
  <c r="O12" i="13"/>
  <c r="P12" i="13"/>
  <c r="V2" i="13"/>
  <c r="B198" i="53" s="1"/>
  <c r="V3" i="13"/>
  <c r="V4" i="13"/>
  <c r="B200" i="54" s="1"/>
  <c r="V5" i="13"/>
  <c r="V6" i="13"/>
  <c r="V7" i="13"/>
  <c r="V8" i="13"/>
  <c r="V9" i="13"/>
  <c r="V10" i="13"/>
  <c r="V11" i="13"/>
  <c r="C17" i="15"/>
  <c r="D10" i="14"/>
  <c r="D9" i="14"/>
  <c r="D8" i="14"/>
  <c r="D7" i="14"/>
  <c r="D6" i="14"/>
  <c r="C5" i="15"/>
  <c r="D5" i="14"/>
  <c r="D21" i="10"/>
  <c r="D5" i="10"/>
  <c r="E230" i="36" l="1"/>
  <c r="E229" i="36"/>
  <c r="E228" i="36"/>
  <c r="E227" i="36"/>
  <c r="E226" i="36"/>
  <c r="E225" i="36"/>
  <c r="E224" i="36"/>
  <c r="E223" i="36"/>
  <c r="E222" i="36"/>
  <c r="E221" i="36"/>
  <c r="E220" i="36"/>
  <c r="E219" i="36"/>
  <c r="E218" i="36"/>
  <c r="E217" i="36"/>
  <c r="E216" i="36"/>
  <c r="E215" i="36"/>
  <c r="E230" i="37"/>
  <c r="E229" i="37"/>
  <c r="E228" i="37"/>
  <c r="E227" i="37"/>
  <c r="E226" i="37"/>
  <c r="E225" i="37"/>
  <c r="E224" i="37"/>
  <c r="E223" i="37"/>
  <c r="E222" i="37"/>
  <c r="E221" i="37"/>
  <c r="E220" i="37"/>
  <c r="E219" i="37"/>
  <c r="E218" i="37"/>
  <c r="E217" i="37"/>
  <c r="E216" i="37"/>
  <c r="E215" i="37"/>
  <c r="B212" i="39"/>
  <c r="E230" i="39"/>
  <c r="E229" i="39"/>
  <c r="E228" i="39"/>
  <c r="E227" i="39"/>
  <c r="E226" i="39"/>
  <c r="E225" i="39"/>
  <c r="E224" i="39"/>
  <c r="E223" i="39"/>
  <c r="E222" i="39"/>
  <c r="E221" i="39"/>
  <c r="E220" i="39"/>
  <c r="E219" i="39"/>
  <c r="E218" i="39"/>
  <c r="E217" i="39"/>
  <c r="E216" i="39"/>
  <c r="E215" i="39"/>
  <c r="F252" i="50"/>
  <c r="F251" i="50"/>
  <c r="F250" i="50"/>
  <c r="F249" i="50"/>
  <c r="F248" i="50"/>
  <c r="F247" i="50"/>
  <c r="F246" i="50"/>
  <c r="F245" i="50"/>
  <c r="F244" i="50"/>
  <c r="F243" i="50"/>
  <c r="F242" i="50"/>
  <c r="F241" i="50"/>
  <c r="F240" i="50"/>
  <c r="F239" i="50"/>
  <c r="F238" i="50"/>
  <c r="E230" i="51"/>
  <c r="E229" i="51"/>
  <c r="E228" i="51"/>
  <c r="E227" i="51"/>
  <c r="E226" i="51"/>
  <c r="E225" i="51"/>
  <c r="E224" i="51"/>
  <c r="E223" i="51"/>
  <c r="E222" i="51"/>
  <c r="E221" i="51"/>
  <c r="E220" i="51"/>
  <c r="E219" i="51"/>
  <c r="E218" i="51"/>
  <c r="E217" i="51"/>
  <c r="E216" i="51"/>
  <c r="E215" i="51"/>
  <c r="E230" i="54"/>
  <c r="E229" i="54"/>
  <c r="E228" i="54"/>
  <c r="E227" i="54"/>
  <c r="E226" i="54"/>
  <c r="E225" i="54"/>
  <c r="E224" i="54"/>
  <c r="E223" i="54"/>
  <c r="E222" i="54"/>
  <c r="E221" i="54"/>
  <c r="E220" i="54"/>
  <c r="E219" i="54"/>
  <c r="E218" i="54"/>
  <c r="E217" i="54"/>
  <c r="E216" i="54"/>
  <c r="E215" i="54"/>
  <c r="E52" i="40"/>
  <c r="E51" i="40"/>
  <c r="E50" i="40"/>
  <c r="E49" i="40"/>
  <c r="E48" i="40"/>
  <c r="E47" i="40"/>
  <c r="E46" i="40"/>
  <c r="E45" i="40"/>
  <c r="E44" i="40"/>
  <c r="E43" i="40"/>
  <c r="E42" i="40"/>
  <c r="E41" i="40"/>
  <c r="E40" i="40"/>
  <c r="E39" i="40"/>
  <c r="E38" i="40"/>
  <c r="B199" i="54"/>
  <c r="B199" i="53"/>
  <c r="B199" i="51"/>
  <c r="B127" i="49"/>
  <c r="B199" i="48"/>
  <c r="B127" i="47"/>
  <c r="B282" i="44"/>
  <c r="B127" i="43"/>
  <c r="B199" i="40"/>
  <c r="B127" i="39"/>
  <c r="F18" i="39"/>
  <c r="B127" i="38"/>
  <c r="B126" i="36"/>
  <c r="F17" i="37"/>
  <c r="F17" i="53"/>
  <c r="B281" i="39"/>
  <c r="B281" i="41"/>
  <c r="F17" i="43"/>
  <c r="B198" i="43"/>
  <c r="B281" i="45"/>
  <c r="B281" i="42"/>
  <c r="B126" i="50"/>
  <c r="B198" i="46"/>
  <c r="B281" i="36"/>
  <c r="B198" i="37"/>
  <c r="B198" i="47"/>
  <c r="B198" i="39"/>
  <c r="F17" i="40"/>
  <c r="B126" i="41"/>
  <c r="C126" i="41" s="1"/>
  <c r="B127" i="36"/>
  <c r="B126" i="37"/>
  <c r="B198" i="38"/>
  <c r="B199" i="39"/>
  <c r="B281" i="40"/>
  <c r="F18" i="43"/>
  <c r="B199" i="43"/>
  <c r="F17" i="45"/>
  <c r="B282" i="45"/>
  <c r="B199" i="46"/>
  <c r="F18" i="47"/>
  <c r="B199" i="47"/>
  <c r="B198" i="49"/>
  <c r="F18" i="50"/>
  <c r="B127" i="50"/>
  <c r="B281" i="51"/>
  <c r="F17" i="52"/>
  <c r="B281" i="54"/>
  <c r="B282" i="40"/>
  <c r="F18" i="42"/>
  <c r="B126" i="42"/>
  <c r="B281" i="43"/>
  <c r="F17" i="44"/>
  <c r="B281" i="47"/>
  <c r="B281" i="48"/>
  <c r="B199" i="49"/>
  <c r="B198" i="50"/>
  <c r="B282" i="51"/>
  <c r="B126" i="52"/>
  <c r="B281" i="53"/>
  <c r="B282" i="54"/>
  <c r="F18" i="36"/>
  <c r="B127" i="37"/>
  <c r="B198" i="36"/>
  <c r="F18" i="37"/>
  <c r="B199" i="37"/>
  <c r="B282" i="39"/>
  <c r="F17" i="41"/>
  <c r="B127" i="41"/>
  <c r="C127" i="41" s="1"/>
  <c r="B127" i="42"/>
  <c r="B282" i="43"/>
  <c r="B126" i="45"/>
  <c r="F17" i="46"/>
  <c r="B282" i="47"/>
  <c r="B282" i="48"/>
  <c r="B199" i="50"/>
  <c r="B127" i="52"/>
  <c r="F18" i="53"/>
  <c r="B126" i="53"/>
  <c r="B282" i="53"/>
  <c r="F17" i="54"/>
  <c r="B199" i="36"/>
  <c r="B281" i="37"/>
  <c r="F17" i="38"/>
  <c r="B281" i="38"/>
  <c r="B126" i="40"/>
  <c r="B198" i="41"/>
  <c r="B198" i="42"/>
  <c r="B126" i="44"/>
  <c r="F18" i="45"/>
  <c r="B127" i="45"/>
  <c r="B281" i="46"/>
  <c r="F17" i="48"/>
  <c r="F17" i="49"/>
  <c r="B281" i="49"/>
  <c r="B281" i="50"/>
  <c r="F17" i="51"/>
  <c r="F18" i="52"/>
  <c r="B198" i="52"/>
  <c r="B127" i="53"/>
  <c r="B199" i="38"/>
  <c r="B282" i="37"/>
  <c r="B126" i="38"/>
  <c r="B282" i="38"/>
  <c r="F17" i="39"/>
  <c r="F18" i="40"/>
  <c r="B127" i="40"/>
  <c r="B199" i="41"/>
  <c r="B199" i="42"/>
  <c r="F18" i="44"/>
  <c r="B127" i="44"/>
  <c r="B198" i="44"/>
  <c r="B126" i="46"/>
  <c r="B282" i="46"/>
  <c r="B282" i="49"/>
  <c r="B282" i="50"/>
  <c r="B126" i="51"/>
  <c r="B199" i="52"/>
  <c r="B126" i="54"/>
  <c r="B199" i="44"/>
  <c r="B198" i="45"/>
  <c r="F18" i="46"/>
  <c r="B127" i="46"/>
  <c r="F17" i="47"/>
  <c r="B126" i="48"/>
  <c r="F17" i="50"/>
  <c r="B127" i="51"/>
  <c r="B281" i="52"/>
  <c r="F18" i="54"/>
  <c r="B127" i="54"/>
  <c r="B198" i="54"/>
  <c r="F18" i="41"/>
  <c r="F17" i="36"/>
  <c r="B282" i="36"/>
  <c r="F18" i="38"/>
  <c r="B126" i="39"/>
  <c r="B198" i="40"/>
  <c r="B282" i="41"/>
  <c r="F17" i="42"/>
  <c r="B282" i="42"/>
  <c r="B126" i="43"/>
  <c r="B281" i="44"/>
  <c r="B199" i="45"/>
  <c r="B126" i="47"/>
  <c r="F18" i="48"/>
  <c r="B127" i="48"/>
  <c r="B198" i="48"/>
  <c r="F18" i="49"/>
  <c r="B126" i="49"/>
  <c r="F18" i="51"/>
  <c r="B198" i="51"/>
  <c r="B282" i="52"/>
  <c r="A139" i="40"/>
  <c r="E145" i="40" s="1"/>
  <c r="A139" i="37"/>
  <c r="E146" i="37" s="1"/>
  <c r="A56" i="37"/>
  <c r="A78" i="39"/>
  <c r="F86" i="39" s="1"/>
  <c r="A34" i="42"/>
  <c r="A234" i="40"/>
  <c r="A122" i="51"/>
  <c r="C134" i="51" s="1"/>
  <c r="D19" i="40"/>
  <c r="D19" i="37"/>
  <c r="A211" i="40"/>
  <c r="A211" i="42"/>
  <c r="A34" i="46"/>
  <c r="A34" i="52"/>
  <c r="F19" i="1"/>
  <c r="B200" i="38"/>
  <c r="B283" i="39"/>
  <c r="B283" i="49"/>
  <c r="B128" i="50"/>
  <c r="F19" i="52"/>
  <c r="B128" i="52"/>
  <c r="F19" i="37"/>
  <c r="B200" i="41"/>
  <c r="F19" i="43"/>
  <c r="B200" i="43"/>
  <c r="B128" i="44"/>
  <c r="F19" i="47"/>
  <c r="B200" i="47"/>
  <c r="F19" i="49"/>
  <c r="B128" i="49"/>
  <c r="F19" i="50"/>
  <c r="B128" i="37"/>
  <c r="F19" i="41"/>
  <c r="F19" i="36"/>
  <c r="F19" i="44"/>
  <c r="B200" i="45"/>
  <c r="B200" i="46"/>
  <c r="B283" i="48"/>
  <c r="B283" i="51"/>
  <c r="B200" i="53"/>
  <c r="B128" i="36"/>
  <c r="B128" i="38"/>
  <c r="F19" i="39"/>
  <c r="B128" i="39"/>
  <c r="F19" i="42"/>
  <c r="B283" i="42"/>
  <c r="B200" i="44"/>
  <c r="B200" i="50"/>
  <c r="B200" i="52"/>
  <c r="B283" i="54"/>
  <c r="B283" i="36"/>
  <c r="B283" i="40"/>
  <c r="B200" i="37"/>
  <c r="B283" i="38"/>
  <c r="B200" i="40"/>
  <c r="B283" i="41"/>
  <c r="B128" i="42"/>
  <c r="B283" i="43"/>
  <c r="B283" i="47"/>
  <c r="F19" i="48"/>
  <c r="B128" i="48"/>
  <c r="B200" i="49"/>
  <c r="F19" i="51"/>
  <c r="B128" i="51"/>
  <c r="B200" i="36"/>
  <c r="F19" i="38"/>
  <c r="B200" i="39"/>
  <c r="F19" i="45"/>
  <c r="B283" i="45"/>
  <c r="F19" i="46"/>
  <c r="F19" i="53"/>
  <c r="B128" i="53"/>
  <c r="B128" i="54"/>
  <c r="B128" i="41"/>
  <c r="C128" i="41" s="1"/>
  <c r="B283" i="44"/>
  <c r="B128" i="45"/>
  <c r="B128" i="46"/>
  <c r="B200" i="48"/>
  <c r="B283" i="50"/>
  <c r="B283" i="52"/>
  <c r="B283" i="53"/>
  <c r="F19" i="54"/>
  <c r="B283" i="37"/>
  <c r="F19" i="40"/>
  <c r="B128" i="40"/>
  <c r="B200" i="42"/>
  <c r="B128" i="43"/>
  <c r="B283" i="46"/>
  <c r="B128" i="47"/>
  <c r="B200" i="51"/>
  <c r="A179" i="37"/>
  <c r="I185" i="37" s="1"/>
  <c r="A100" i="38"/>
  <c r="E115" i="38" s="1"/>
  <c r="A56" i="40"/>
  <c r="A234" i="42"/>
  <c r="D19" i="48"/>
  <c r="A78" i="37"/>
  <c r="F84" i="37" s="1"/>
  <c r="A155" i="51"/>
  <c r="F175" i="51" s="1"/>
  <c r="A211" i="38"/>
  <c r="A155" i="42"/>
  <c r="F161" i="42" s="1"/>
  <c r="A179" i="51"/>
  <c r="I189" i="51" s="1"/>
  <c r="A139" i="39"/>
  <c r="B140" i="39" s="1"/>
  <c r="A194" i="51"/>
  <c r="C202" i="51" s="1"/>
  <c r="D19" i="52"/>
  <c r="A122" i="39"/>
  <c r="C135" i="39" s="1"/>
  <c r="A122" i="37"/>
  <c r="C135" i="37" s="1"/>
  <c r="A155" i="38"/>
  <c r="B156" i="38" s="1"/>
  <c r="A234" i="38"/>
  <c r="A179" i="39"/>
  <c r="I185" i="39" s="1"/>
  <c r="A122" i="40"/>
  <c r="C134" i="40" s="1"/>
  <c r="A194" i="42"/>
  <c r="C204" i="42" s="1"/>
  <c r="A234" i="46"/>
  <c r="A100" i="42"/>
  <c r="E105" i="42" s="1"/>
  <c r="D19" i="43"/>
  <c r="F92" i="39"/>
  <c r="A234" i="51"/>
  <c r="A179" i="52"/>
  <c r="I190" i="52" s="1"/>
  <c r="D19" i="39"/>
  <c r="A34" i="38"/>
  <c r="I183" i="38"/>
  <c r="D19" i="42"/>
  <c r="O19" i="10"/>
  <c r="A211" i="43"/>
  <c r="A122" i="43"/>
  <c r="C130" i="43" s="1"/>
  <c r="F88" i="52"/>
  <c r="F83" i="52"/>
  <c r="F93" i="52"/>
  <c r="F89" i="52"/>
  <c r="A194" i="38"/>
  <c r="C205" i="38" s="1"/>
  <c r="D19" i="36"/>
  <c r="E19" i="10"/>
  <c r="D19" i="38"/>
  <c r="F19" i="10"/>
  <c r="A56" i="39"/>
  <c r="A56" i="38"/>
  <c r="A34" i="39"/>
  <c r="D19" i="41"/>
  <c r="N19" i="10"/>
  <c r="D19" i="44"/>
  <c r="G19" i="10"/>
  <c r="A100" i="40"/>
  <c r="E116" i="40" s="1"/>
  <c r="A179" i="40"/>
  <c r="I188" i="40" s="1"/>
  <c r="A34" i="50"/>
  <c r="A56" i="51"/>
  <c r="A139" i="51"/>
  <c r="E150" i="51" s="1"/>
  <c r="A34" i="53"/>
  <c r="I185" i="53"/>
  <c r="A155" i="50"/>
  <c r="F172" i="50" s="1"/>
  <c r="A56" i="53"/>
  <c r="H19" i="10"/>
  <c r="I19" i="10"/>
  <c r="J19" i="10"/>
  <c r="L19" i="10"/>
  <c r="R19" i="10"/>
  <c r="S19" i="10"/>
  <c r="U19" i="10"/>
  <c r="V19" i="10"/>
  <c r="A78" i="40"/>
  <c r="F86" i="40" s="1"/>
  <c r="A155" i="40"/>
  <c r="F162" i="40" s="1"/>
  <c r="A194" i="40"/>
  <c r="C202" i="40" s="1"/>
  <c r="A179" i="45"/>
  <c r="I186" i="45" s="1"/>
  <c r="A100" i="50"/>
  <c r="E117" i="50" s="1"/>
  <c r="A179" i="50"/>
  <c r="I185" i="50" s="1"/>
  <c r="A78" i="51"/>
  <c r="F91" i="51" s="1"/>
  <c r="A122" i="52"/>
  <c r="A194" i="50"/>
  <c r="C203" i="50" s="1"/>
  <c r="A234" i="52"/>
  <c r="A234" i="53"/>
  <c r="A34" i="51"/>
  <c r="A100" i="51"/>
  <c r="E110" i="51" s="1"/>
  <c r="A122" i="45"/>
  <c r="A139" i="45"/>
  <c r="E145" i="45" s="1"/>
  <c r="A78" i="45"/>
  <c r="F90" i="45" s="1"/>
  <c r="A234" i="45"/>
  <c r="A34" i="45"/>
  <c r="A100" i="45"/>
  <c r="E105" i="45" s="1"/>
  <c r="A155" i="45"/>
  <c r="F168" i="45" s="1"/>
  <c r="A211" i="45"/>
  <c r="A139" i="50"/>
  <c r="A122" i="50"/>
  <c r="I190" i="53"/>
  <c r="B180" i="53"/>
  <c r="I189" i="53"/>
  <c r="I187" i="53"/>
  <c r="I184" i="53"/>
  <c r="I186" i="53"/>
  <c r="I188" i="53"/>
  <c r="C206" i="51"/>
  <c r="F92" i="52"/>
  <c r="F90" i="52"/>
  <c r="F82" i="52"/>
  <c r="F91" i="52"/>
  <c r="B79" i="52"/>
  <c r="F87" i="52"/>
  <c r="F94" i="52"/>
  <c r="F84" i="52"/>
  <c r="F95" i="52"/>
  <c r="A56" i="50"/>
  <c r="F96" i="52"/>
  <c r="B235" i="50"/>
  <c r="B212" i="54"/>
  <c r="E105" i="50"/>
  <c r="A211" i="50"/>
  <c r="A211" i="52"/>
  <c r="A194" i="52"/>
  <c r="A155" i="52"/>
  <c r="A100" i="52"/>
  <c r="A56" i="52"/>
  <c r="A139" i="52"/>
  <c r="F85" i="52"/>
  <c r="A78" i="50"/>
  <c r="E106" i="50"/>
  <c r="F90" i="51"/>
  <c r="B212" i="51"/>
  <c r="F86" i="52"/>
  <c r="A56" i="54"/>
  <c r="A100" i="53"/>
  <c r="A155" i="53"/>
  <c r="A194" i="53"/>
  <c r="A211" i="53"/>
  <c r="A122" i="54"/>
  <c r="A139" i="54"/>
  <c r="A234" i="54"/>
  <c r="A78" i="54"/>
  <c r="A179" i="54"/>
  <c r="A122" i="53"/>
  <c r="A139" i="53"/>
  <c r="A34" i="54"/>
  <c r="A78" i="53"/>
  <c r="A100" i="54"/>
  <c r="A155" i="54"/>
  <c r="A194" i="54"/>
  <c r="E147" i="46"/>
  <c r="E145" i="46"/>
  <c r="E150" i="46"/>
  <c r="B140" i="46"/>
  <c r="E143" i="46"/>
  <c r="E151" i="46"/>
  <c r="E149" i="46"/>
  <c r="E148" i="46"/>
  <c r="E146" i="46"/>
  <c r="E144" i="46"/>
  <c r="A179" i="44"/>
  <c r="A78" i="44"/>
  <c r="A139" i="44"/>
  <c r="A122" i="44"/>
  <c r="A56" i="44"/>
  <c r="A211" i="44"/>
  <c r="A194" i="44"/>
  <c r="A155" i="44"/>
  <c r="A100" i="44"/>
  <c r="A34" i="44"/>
  <c r="A234" i="44"/>
  <c r="A56" i="45"/>
  <c r="A122" i="46"/>
  <c r="I188" i="48"/>
  <c r="I186" i="48"/>
  <c r="I185" i="48"/>
  <c r="I183" i="48"/>
  <c r="B180" i="48"/>
  <c r="I190" i="48"/>
  <c r="I189" i="48"/>
  <c r="I187" i="48"/>
  <c r="I184" i="48"/>
  <c r="A234" i="47"/>
  <c r="A78" i="47"/>
  <c r="A56" i="47"/>
  <c r="A179" i="47"/>
  <c r="A100" i="47"/>
  <c r="A139" i="47"/>
  <c r="A34" i="47"/>
  <c r="A211" i="47"/>
  <c r="A194" i="47"/>
  <c r="A155" i="47"/>
  <c r="A122" i="47"/>
  <c r="E145" i="49"/>
  <c r="E144" i="49"/>
  <c r="E151" i="49"/>
  <c r="E143" i="49"/>
  <c r="E150" i="49"/>
  <c r="B140" i="49"/>
  <c r="E149" i="49"/>
  <c r="E147" i="49"/>
  <c r="E148" i="49"/>
  <c r="E146" i="49"/>
  <c r="A194" i="45"/>
  <c r="A56" i="46"/>
  <c r="A211" i="46"/>
  <c r="A194" i="46"/>
  <c r="A155" i="46"/>
  <c r="A100" i="46"/>
  <c r="A179" i="46"/>
  <c r="A78" i="46"/>
  <c r="A234" i="48"/>
  <c r="A56" i="48"/>
  <c r="A34" i="48"/>
  <c r="A78" i="48"/>
  <c r="A122" i="49"/>
  <c r="A100" i="48"/>
  <c r="A155" i="48"/>
  <c r="A194" i="48"/>
  <c r="A211" i="48"/>
  <c r="A211" i="49"/>
  <c r="A194" i="49"/>
  <c r="A155" i="49"/>
  <c r="A100" i="49"/>
  <c r="A34" i="49"/>
  <c r="A179" i="49"/>
  <c r="A78" i="49"/>
  <c r="A234" i="49"/>
  <c r="A56" i="49"/>
  <c r="A122" i="48"/>
  <c r="A139" i="48"/>
  <c r="C132" i="41"/>
  <c r="C134" i="41"/>
  <c r="C135" i="41"/>
  <c r="C131" i="41"/>
  <c r="C130" i="41"/>
  <c r="C133" i="41"/>
  <c r="C129" i="41"/>
  <c r="B123" i="41"/>
  <c r="B35" i="40"/>
  <c r="C135" i="40"/>
  <c r="E146" i="40"/>
  <c r="A179" i="41"/>
  <c r="C207" i="42"/>
  <c r="E146" i="43"/>
  <c r="E145" i="43"/>
  <c r="E144" i="43"/>
  <c r="E151" i="43"/>
  <c r="E143" i="43"/>
  <c r="E150" i="43"/>
  <c r="B140" i="43"/>
  <c r="E149" i="43"/>
  <c r="E147" i="43"/>
  <c r="E149" i="40"/>
  <c r="A34" i="41"/>
  <c r="E148" i="43"/>
  <c r="I190" i="42"/>
  <c r="B180" i="42"/>
  <c r="I189" i="42"/>
  <c r="I187" i="42"/>
  <c r="I186" i="42"/>
  <c r="I185" i="42"/>
  <c r="I183" i="42"/>
  <c r="E143" i="40"/>
  <c r="E151" i="40"/>
  <c r="A139" i="41"/>
  <c r="A234" i="41"/>
  <c r="E109" i="42"/>
  <c r="I184" i="42"/>
  <c r="E144" i="40"/>
  <c r="A56" i="41"/>
  <c r="I188" i="42"/>
  <c r="C206" i="42"/>
  <c r="A211" i="41"/>
  <c r="A194" i="41"/>
  <c r="A155" i="41"/>
  <c r="A100" i="41"/>
  <c r="A78" i="41"/>
  <c r="A56" i="43"/>
  <c r="A234" i="43"/>
  <c r="A56" i="42"/>
  <c r="A78" i="43"/>
  <c r="A179" i="43"/>
  <c r="A122" i="42"/>
  <c r="A139" i="42"/>
  <c r="A34" i="43"/>
  <c r="A78" i="42"/>
  <c r="A100" i="43"/>
  <c r="A155" i="43"/>
  <c r="A194" i="43"/>
  <c r="I185" i="38"/>
  <c r="I190" i="38"/>
  <c r="B180" i="38"/>
  <c r="I188" i="38"/>
  <c r="I189" i="38"/>
  <c r="I187" i="38"/>
  <c r="I184" i="38"/>
  <c r="E148" i="39"/>
  <c r="E149" i="39"/>
  <c r="A234" i="39"/>
  <c r="A122" i="38"/>
  <c r="A139" i="38"/>
  <c r="E143" i="39"/>
  <c r="E151" i="39"/>
  <c r="I190" i="39"/>
  <c r="A78" i="38"/>
  <c r="A100" i="39"/>
  <c r="E145" i="39"/>
  <c r="A155" i="39"/>
  <c r="A194" i="39"/>
  <c r="C202" i="38"/>
  <c r="C206" i="38"/>
  <c r="B35" i="39"/>
  <c r="F83" i="39"/>
  <c r="B212" i="37"/>
  <c r="F86" i="37"/>
  <c r="E149" i="37"/>
  <c r="I188" i="37"/>
  <c r="A234" i="37"/>
  <c r="F87" i="37"/>
  <c r="B140" i="37"/>
  <c r="E150" i="37"/>
  <c r="F96" i="37"/>
  <c r="E151" i="37"/>
  <c r="B123" i="37"/>
  <c r="I189" i="37"/>
  <c r="A34" i="37"/>
  <c r="B79" i="37"/>
  <c r="F89" i="37"/>
  <c r="C130" i="37"/>
  <c r="C134" i="37"/>
  <c r="E144" i="37"/>
  <c r="I183" i="37"/>
  <c r="F90" i="37"/>
  <c r="A100" i="37"/>
  <c r="E145" i="37"/>
  <c r="A155" i="37"/>
  <c r="A194" i="37"/>
  <c r="F83" i="37"/>
  <c r="C127" i="37"/>
  <c r="B212" i="36"/>
  <c r="A122" i="36"/>
  <c r="A139" i="36"/>
  <c r="A56" i="36"/>
  <c r="A234" i="36"/>
  <c r="A78" i="36"/>
  <c r="A179" i="36"/>
  <c r="A34" i="36"/>
  <c r="A100" i="36"/>
  <c r="A155" i="36"/>
  <c r="A194" i="36"/>
  <c r="P4" i="13"/>
  <c r="L4" i="13"/>
  <c r="L3" i="13"/>
  <c r="K3" i="13"/>
  <c r="L2" i="13"/>
  <c r="K2" i="13"/>
  <c r="B11" i="1"/>
  <c r="F252" i="36" l="1"/>
  <c r="F251" i="36"/>
  <c r="F250" i="36"/>
  <c r="F249" i="36"/>
  <c r="F248" i="36"/>
  <c r="F247" i="36"/>
  <c r="F246" i="36"/>
  <c r="F245" i="36"/>
  <c r="F244" i="36"/>
  <c r="F243" i="36"/>
  <c r="F242" i="36"/>
  <c r="F241" i="36"/>
  <c r="F240" i="36"/>
  <c r="F239" i="36"/>
  <c r="F238" i="36"/>
  <c r="F252" i="37"/>
  <c r="F251" i="37"/>
  <c r="F250" i="37"/>
  <c r="F249" i="37"/>
  <c r="F248" i="37"/>
  <c r="F247" i="37"/>
  <c r="F246" i="37"/>
  <c r="F245" i="37"/>
  <c r="F244" i="37"/>
  <c r="F243" i="37"/>
  <c r="F242" i="37"/>
  <c r="F241" i="37"/>
  <c r="F240" i="37"/>
  <c r="F239" i="37"/>
  <c r="F238" i="37"/>
  <c r="F252" i="39"/>
  <c r="F251" i="39"/>
  <c r="F250" i="39"/>
  <c r="F249" i="39"/>
  <c r="F248" i="39"/>
  <c r="F247" i="39"/>
  <c r="F246" i="39"/>
  <c r="F245" i="39"/>
  <c r="F244" i="39"/>
  <c r="F243" i="39"/>
  <c r="F242" i="39"/>
  <c r="F241" i="39"/>
  <c r="F240" i="39"/>
  <c r="F239" i="39"/>
  <c r="F238" i="39"/>
  <c r="F252" i="43"/>
  <c r="F251" i="43"/>
  <c r="F250" i="43"/>
  <c r="F249" i="43"/>
  <c r="F248" i="43"/>
  <c r="F247" i="43"/>
  <c r="F246" i="43"/>
  <c r="F245" i="43"/>
  <c r="F244" i="43"/>
  <c r="F243" i="43"/>
  <c r="F242" i="43"/>
  <c r="F241" i="43"/>
  <c r="F240" i="43"/>
  <c r="F239" i="43"/>
  <c r="F238" i="43"/>
  <c r="E230" i="41"/>
  <c r="E229" i="41"/>
  <c r="E228" i="41"/>
  <c r="E227" i="41"/>
  <c r="E226" i="41"/>
  <c r="E225" i="41"/>
  <c r="E224" i="41"/>
  <c r="E223" i="41"/>
  <c r="E222" i="41"/>
  <c r="E221" i="41"/>
  <c r="E220" i="41"/>
  <c r="E219" i="41"/>
  <c r="E218" i="41"/>
  <c r="E217" i="41"/>
  <c r="E216" i="41"/>
  <c r="E215" i="41"/>
  <c r="F252" i="41"/>
  <c r="F251" i="41"/>
  <c r="F250" i="41"/>
  <c r="F249" i="41"/>
  <c r="F248" i="41"/>
  <c r="F247" i="41"/>
  <c r="F246" i="41"/>
  <c r="F245" i="41"/>
  <c r="F244" i="41"/>
  <c r="F243" i="41"/>
  <c r="F242" i="41"/>
  <c r="F241" i="41"/>
  <c r="F240" i="41"/>
  <c r="F239" i="41"/>
  <c r="F238" i="41"/>
  <c r="F252" i="49"/>
  <c r="F251" i="49"/>
  <c r="F250" i="49"/>
  <c r="F249" i="49"/>
  <c r="F248" i="49"/>
  <c r="F247" i="49"/>
  <c r="F246" i="49"/>
  <c r="F245" i="49"/>
  <c r="F244" i="49"/>
  <c r="F243" i="49"/>
  <c r="F242" i="49"/>
  <c r="F241" i="49"/>
  <c r="F240" i="49"/>
  <c r="F239" i="49"/>
  <c r="F238" i="49"/>
  <c r="E230" i="49"/>
  <c r="E229" i="49"/>
  <c r="E228" i="49"/>
  <c r="E227" i="49"/>
  <c r="E226" i="49"/>
  <c r="E225" i="49"/>
  <c r="E224" i="49"/>
  <c r="E223" i="49"/>
  <c r="E222" i="49"/>
  <c r="E221" i="49"/>
  <c r="E220" i="49"/>
  <c r="E219" i="49"/>
  <c r="E218" i="49"/>
  <c r="E217" i="49"/>
  <c r="E216" i="49"/>
  <c r="E215" i="49"/>
  <c r="E230" i="48"/>
  <c r="E229" i="48"/>
  <c r="E228" i="48"/>
  <c r="E227" i="48"/>
  <c r="E226" i="48"/>
  <c r="E225" i="48"/>
  <c r="E224" i="48"/>
  <c r="E223" i="48"/>
  <c r="E222" i="48"/>
  <c r="E221" i="48"/>
  <c r="E220" i="48"/>
  <c r="E219" i="48"/>
  <c r="E218" i="48"/>
  <c r="E217" i="48"/>
  <c r="E216" i="48"/>
  <c r="E215" i="48"/>
  <c r="F252" i="48"/>
  <c r="F251" i="48"/>
  <c r="F250" i="48"/>
  <c r="F249" i="48"/>
  <c r="F248" i="48"/>
  <c r="F247" i="48"/>
  <c r="F246" i="48"/>
  <c r="F245" i="48"/>
  <c r="F244" i="48"/>
  <c r="F243" i="48"/>
  <c r="F242" i="48"/>
  <c r="F241" i="48"/>
  <c r="F240" i="48"/>
  <c r="F239" i="48"/>
  <c r="F238" i="48"/>
  <c r="E230" i="46"/>
  <c r="E229" i="46"/>
  <c r="E228" i="46"/>
  <c r="E227" i="46"/>
  <c r="E226" i="46"/>
  <c r="E225" i="46"/>
  <c r="E224" i="46"/>
  <c r="E223" i="46"/>
  <c r="E222" i="46"/>
  <c r="E221" i="46"/>
  <c r="E220" i="46"/>
  <c r="E219" i="46"/>
  <c r="E218" i="46"/>
  <c r="E217" i="46"/>
  <c r="E216" i="46"/>
  <c r="E215" i="46"/>
  <c r="E230" i="47"/>
  <c r="E229" i="47"/>
  <c r="E228" i="47"/>
  <c r="E227" i="47"/>
  <c r="E226" i="47"/>
  <c r="E225" i="47"/>
  <c r="E224" i="47"/>
  <c r="E223" i="47"/>
  <c r="E222" i="47"/>
  <c r="E221" i="47"/>
  <c r="E220" i="47"/>
  <c r="E219" i="47"/>
  <c r="E218" i="47"/>
  <c r="E217" i="47"/>
  <c r="E216" i="47"/>
  <c r="E215" i="47"/>
  <c r="F252" i="47"/>
  <c r="F251" i="47"/>
  <c r="F250" i="47"/>
  <c r="F249" i="47"/>
  <c r="F248" i="47"/>
  <c r="F247" i="47"/>
  <c r="F246" i="47"/>
  <c r="F245" i="47"/>
  <c r="F244" i="47"/>
  <c r="F243" i="47"/>
  <c r="F242" i="47"/>
  <c r="F241" i="47"/>
  <c r="F240" i="47"/>
  <c r="F239" i="47"/>
  <c r="F238" i="47"/>
  <c r="F252" i="44"/>
  <c r="F251" i="44"/>
  <c r="F250" i="44"/>
  <c r="F249" i="44"/>
  <c r="F248" i="44"/>
  <c r="F247" i="44"/>
  <c r="F246" i="44"/>
  <c r="F245" i="44"/>
  <c r="F244" i="44"/>
  <c r="F243" i="44"/>
  <c r="F242" i="44"/>
  <c r="F241" i="44"/>
  <c r="F240" i="44"/>
  <c r="F239" i="44"/>
  <c r="F238" i="44"/>
  <c r="E230" i="44"/>
  <c r="E229" i="44"/>
  <c r="E228" i="44"/>
  <c r="E227" i="44"/>
  <c r="E226" i="44"/>
  <c r="E225" i="44"/>
  <c r="E224" i="44"/>
  <c r="E223" i="44"/>
  <c r="E222" i="44"/>
  <c r="E221" i="44"/>
  <c r="E220" i="44"/>
  <c r="E219" i="44"/>
  <c r="E218" i="44"/>
  <c r="E217" i="44"/>
  <c r="E216" i="44"/>
  <c r="E215" i="44"/>
  <c r="F252" i="54"/>
  <c r="F251" i="54"/>
  <c r="F250" i="54"/>
  <c r="F249" i="54"/>
  <c r="F248" i="54"/>
  <c r="F247" i="54"/>
  <c r="F246" i="54"/>
  <c r="F245" i="54"/>
  <c r="F244" i="54"/>
  <c r="F243" i="54"/>
  <c r="F242" i="54"/>
  <c r="F241" i="54"/>
  <c r="F240" i="54"/>
  <c r="F239" i="54"/>
  <c r="F238" i="54"/>
  <c r="E230" i="53"/>
  <c r="E229" i="53"/>
  <c r="E228" i="53"/>
  <c r="E227" i="53"/>
  <c r="E226" i="53"/>
  <c r="E225" i="53"/>
  <c r="E224" i="53"/>
  <c r="E223" i="53"/>
  <c r="E222" i="53"/>
  <c r="E221" i="53"/>
  <c r="E220" i="53"/>
  <c r="E219" i="53"/>
  <c r="E218" i="53"/>
  <c r="E217" i="53"/>
  <c r="E216" i="53"/>
  <c r="E215" i="53"/>
  <c r="E230" i="52"/>
  <c r="E229" i="52"/>
  <c r="E228" i="52"/>
  <c r="E227" i="52"/>
  <c r="E226" i="52"/>
  <c r="E225" i="52"/>
  <c r="E224" i="52"/>
  <c r="E223" i="52"/>
  <c r="E222" i="52"/>
  <c r="E221" i="52"/>
  <c r="E220" i="52"/>
  <c r="E219" i="52"/>
  <c r="E218" i="52"/>
  <c r="E217" i="52"/>
  <c r="E216" i="52"/>
  <c r="E215" i="52"/>
  <c r="E230" i="50"/>
  <c r="E229" i="50"/>
  <c r="E228" i="50"/>
  <c r="E227" i="50"/>
  <c r="E226" i="50"/>
  <c r="E225" i="50"/>
  <c r="E224" i="50"/>
  <c r="E223" i="50"/>
  <c r="E222" i="50"/>
  <c r="E221" i="50"/>
  <c r="E220" i="50"/>
  <c r="E219" i="50"/>
  <c r="E218" i="50"/>
  <c r="E217" i="50"/>
  <c r="E216" i="50"/>
  <c r="E215" i="50"/>
  <c r="E230" i="45"/>
  <c r="E229" i="45"/>
  <c r="E228" i="45"/>
  <c r="E227" i="45"/>
  <c r="E226" i="45"/>
  <c r="E225" i="45"/>
  <c r="E224" i="45"/>
  <c r="E223" i="45"/>
  <c r="E222" i="45"/>
  <c r="E221" i="45"/>
  <c r="E220" i="45"/>
  <c r="E219" i="45"/>
  <c r="E218" i="45"/>
  <c r="E217" i="45"/>
  <c r="E216" i="45"/>
  <c r="E215" i="45"/>
  <c r="F252" i="45"/>
  <c r="F251" i="45"/>
  <c r="F250" i="45"/>
  <c r="F249" i="45"/>
  <c r="F248" i="45"/>
  <c r="F247" i="45"/>
  <c r="F246" i="45"/>
  <c r="F245" i="45"/>
  <c r="F244" i="45"/>
  <c r="F243" i="45"/>
  <c r="F242" i="45"/>
  <c r="F241" i="45"/>
  <c r="F240" i="45"/>
  <c r="F239" i="45"/>
  <c r="F238" i="45"/>
  <c r="F252" i="53"/>
  <c r="F251" i="53"/>
  <c r="F250" i="53"/>
  <c r="F249" i="53"/>
  <c r="F248" i="53"/>
  <c r="F247" i="53"/>
  <c r="F246" i="53"/>
  <c r="F245" i="53"/>
  <c r="F244" i="53"/>
  <c r="F243" i="53"/>
  <c r="F242" i="53"/>
  <c r="F241" i="53"/>
  <c r="F240" i="53"/>
  <c r="F239" i="53"/>
  <c r="F238" i="53"/>
  <c r="F252" i="52"/>
  <c r="F251" i="52"/>
  <c r="F250" i="52"/>
  <c r="F249" i="52"/>
  <c r="F248" i="52"/>
  <c r="F247" i="52"/>
  <c r="F246" i="52"/>
  <c r="F245" i="52"/>
  <c r="F244" i="52"/>
  <c r="F243" i="52"/>
  <c r="F242" i="52"/>
  <c r="F241" i="52"/>
  <c r="F240" i="52"/>
  <c r="F239" i="52"/>
  <c r="F238" i="52"/>
  <c r="E230" i="43"/>
  <c r="E229" i="43"/>
  <c r="E228" i="43"/>
  <c r="E227" i="43"/>
  <c r="E226" i="43"/>
  <c r="E225" i="43"/>
  <c r="E224" i="43"/>
  <c r="E223" i="43"/>
  <c r="E222" i="43"/>
  <c r="E221" i="43"/>
  <c r="E220" i="43"/>
  <c r="E219" i="43"/>
  <c r="E218" i="43"/>
  <c r="E217" i="43"/>
  <c r="E216" i="43"/>
  <c r="E215" i="43"/>
  <c r="F252" i="51"/>
  <c r="F251" i="51"/>
  <c r="F250" i="51"/>
  <c r="F249" i="51"/>
  <c r="F248" i="51"/>
  <c r="F247" i="51"/>
  <c r="F246" i="51"/>
  <c r="F245" i="51"/>
  <c r="F244" i="51"/>
  <c r="F243" i="51"/>
  <c r="F242" i="51"/>
  <c r="F241" i="51"/>
  <c r="F240" i="51"/>
  <c r="F239" i="51"/>
  <c r="F238" i="51"/>
  <c r="F252" i="46"/>
  <c r="F251" i="46"/>
  <c r="F250" i="46"/>
  <c r="F249" i="46"/>
  <c r="F248" i="46"/>
  <c r="F247" i="46"/>
  <c r="F246" i="46"/>
  <c r="F245" i="46"/>
  <c r="F244" i="46"/>
  <c r="F243" i="46"/>
  <c r="F242" i="46"/>
  <c r="F241" i="46"/>
  <c r="F240" i="46"/>
  <c r="F239" i="46"/>
  <c r="F238" i="46"/>
  <c r="F252" i="38"/>
  <c r="F251" i="38"/>
  <c r="F250" i="38"/>
  <c r="F249" i="38"/>
  <c r="F248" i="38"/>
  <c r="F247" i="38"/>
  <c r="F246" i="38"/>
  <c r="F245" i="38"/>
  <c r="F244" i="38"/>
  <c r="F243" i="38"/>
  <c r="F242" i="38"/>
  <c r="F241" i="38"/>
  <c r="F240" i="38"/>
  <c r="F239" i="38"/>
  <c r="F238" i="38"/>
  <c r="E230" i="38"/>
  <c r="E229" i="38"/>
  <c r="E228" i="38"/>
  <c r="E227" i="38"/>
  <c r="E226" i="38"/>
  <c r="E225" i="38"/>
  <c r="E224" i="38"/>
  <c r="E223" i="38"/>
  <c r="E222" i="38"/>
  <c r="E221" i="38"/>
  <c r="E220" i="38"/>
  <c r="E219" i="38"/>
  <c r="E218" i="38"/>
  <c r="E217" i="38"/>
  <c r="E216" i="38"/>
  <c r="E215" i="38"/>
  <c r="F252" i="42"/>
  <c r="F251" i="42"/>
  <c r="F250" i="42"/>
  <c r="F249" i="42"/>
  <c r="F248" i="42"/>
  <c r="F247" i="42"/>
  <c r="F246" i="42"/>
  <c r="F245" i="42"/>
  <c r="F244" i="42"/>
  <c r="F243" i="42"/>
  <c r="F242" i="42"/>
  <c r="F241" i="42"/>
  <c r="F240" i="42"/>
  <c r="F239" i="42"/>
  <c r="F238" i="42"/>
  <c r="E230" i="42"/>
  <c r="E229" i="42"/>
  <c r="E228" i="42"/>
  <c r="E227" i="42"/>
  <c r="E226" i="42"/>
  <c r="E225" i="42"/>
  <c r="E224" i="42"/>
  <c r="E223" i="42"/>
  <c r="E222" i="42"/>
  <c r="E221" i="42"/>
  <c r="E220" i="42"/>
  <c r="E219" i="42"/>
  <c r="E218" i="42"/>
  <c r="E217" i="42"/>
  <c r="E216" i="42"/>
  <c r="E215" i="42"/>
  <c r="E230" i="40"/>
  <c r="E229" i="40"/>
  <c r="E228" i="40"/>
  <c r="E227" i="40"/>
  <c r="E226" i="40"/>
  <c r="E225" i="40"/>
  <c r="E224" i="40"/>
  <c r="E223" i="40"/>
  <c r="E222" i="40"/>
  <c r="E221" i="40"/>
  <c r="E220" i="40"/>
  <c r="E219" i="40"/>
  <c r="E218" i="40"/>
  <c r="E217" i="40"/>
  <c r="E216" i="40"/>
  <c r="E215" i="40"/>
  <c r="F252" i="40"/>
  <c r="F251" i="40"/>
  <c r="F250" i="40"/>
  <c r="F249" i="40"/>
  <c r="F248" i="40"/>
  <c r="F247" i="40"/>
  <c r="F246" i="40"/>
  <c r="F245" i="40"/>
  <c r="F244" i="40"/>
  <c r="F243" i="40"/>
  <c r="F242" i="40"/>
  <c r="F241" i="40"/>
  <c r="F240" i="40"/>
  <c r="F239" i="40"/>
  <c r="F238" i="40"/>
  <c r="E52" i="36"/>
  <c r="E51" i="36"/>
  <c r="E50" i="36"/>
  <c r="E49" i="36"/>
  <c r="E48" i="36"/>
  <c r="E47" i="36"/>
  <c r="E46" i="36"/>
  <c r="E45" i="36"/>
  <c r="E44" i="36"/>
  <c r="E43" i="36"/>
  <c r="E42" i="36"/>
  <c r="E41" i="36"/>
  <c r="E40" i="36"/>
  <c r="E39" i="36"/>
  <c r="E38" i="36"/>
  <c r="F74" i="36"/>
  <c r="F73" i="36"/>
  <c r="F72" i="36"/>
  <c r="F71" i="36"/>
  <c r="F70" i="36"/>
  <c r="F69" i="36"/>
  <c r="F68" i="36"/>
  <c r="F67" i="36"/>
  <c r="F66" i="36"/>
  <c r="F65" i="36"/>
  <c r="F64" i="36"/>
  <c r="F63" i="36"/>
  <c r="F62" i="36"/>
  <c r="F61" i="36"/>
  <c r="F60" i="36"/>
  <c r="E52" i="37"/>
  <c r="E51" i="37"/>
  <c r="E50" i="37"/>
  <c r="E49" i="37"/>
  <c r="E48" i="37"/>
  <c r="E47" i="37"/>
  <c r="E46" i="37"/>
  <c r="E45" i="37"/>
  <c r="E44" i="37"/>
  <c r="E43" i="37"/>
  <c r="E42" i="37"/>
  <c r="E41" i="37"/>
  <c r="E40" i="37"/>
  <c r="E39" i="37"/>
  <c r="E38" i="37"/>
  <c r="E52" i="43"/>
  <c r="E51" i="43"/>
  <c r="E50" i="43"/>
  <c r="E49" i="43"/>
  <c r="E48" i="43"/>
  <c r="E47" i="43"/>
  <c r="E46" i="43"/>
  <c r="E45" i="43"/>
  <c r="E44" i="43"/>
  <c r="E43" i="43"/>
  <c r="E42" i="43"/>
  <c r="E41" i="43"/>
  <c r="E40" i="43"/>
  <c r="E39" i="43"/>
  <c r="E38" i="43"/>
  <c r="F74" i="42"/>
  <c r="F73" i="42"/>
  <c r="F72" i="42"/>
  <c r="F71" i="42"/>
  <c r="F70" i="42"/>
  <c r="F69" i="42"/>
  <c r="F68" i="42"/>
  <c r="F67" i="42"/>
  <c r="F66" i="42"/>
  <c r="F65" i="42"/>
  <c r="F64" i="42"/>
  <c r="F63" i="42"/>
  <c r="F62" i="42"/>
  <c r="F61" i="42"/>
  <c r="F60" i="42"/>
  <c r="F74" i="43"/>
  <c r="F73" i="43"/>
  <c r="F72" i="43"/>
  <c r="F71" i="43"/>
  <c r="F70" i="43"/>
  <c r="F69" i="43"/>
  <c r="F68" i="43"/>
  <c r="F67" i="43"/>
  <c r="F66" i="43"/>
  <c r="F65" i="43"/>
  <c r="F64" i="43"/>
  <c r="F63" i="43"/>
  <c r="F62" i="43"/>
  <c r="F61" i="43"/>
  <c r="F60" i="43"/>
  <c r="F74" i="41"/>
  <c r="F73" i="41"/>
  <c r="F72" i="41"/>
  <c r="F71" i="41"/>
  <c r="F70" i="41"/>
  <c r="F69" i="41"/>
  <c r="F68" i="41"/>
  <c r="F67" i="41"/>
  <c r="F66" i="41"/>
  <c r="F65" i="41"/>
  <c r="F64" i="41"/>
  <c r="F63" i="41"/>
  <c r="F62" i="41"/>
  <c r="F61" i="41"/>
  <c r="F60" i="41"/>
  <c r="E52" i="41"/>
  <c r="E51" i="41"/>
  <c r="E50" i="41"/>
  <c r="E49" i="41"/>
  <c r="E48" i="41"/>
  <c r="E47" i="41"/>
  <c r="E46" i="41"/>
  <c r="E45" i="41"/>
  <c r="E44" i="41"/>
  <c r="E43" i="41"/>
  <c r="E42" i="41"/>
  <c r="E41" i="41"/>
  <c r="E40" i="41"/>
  <c r="E39" i="41"/>
  <c r="E38" i="41"/>
  <c r="F74" i="49"/>
  <c r="F73" i="49"/>
  <c r="F72" i="49"/>
  <c r="F71" i="49"/>
  <c r="F70" i="49"/>
  <c r="F69" i="49"/>
  <c r="F68" i="49"/>
  <c r="F67" i="49"/>
  <c r="F66" i="49"/>
  <c r="F65" i="49"/>
  <c r="F64" i="49"/>
  <c r="F63" i="49"/>
  <c r="F62" i="49"/>
  <c r="F61" i="49"/>
  <c r="F60" i="49"/>
  <c r="E52" i="49"/>
  <c r="E51" i="49"/>
  <c r="E50" i="49"/>
  <c r="E49" i="49"/>
  <c r="E48" i="49"/>
  <c r="E47" i="49"/>
  <c r="E46" i="49"/>
  <c r="E45" i="49"/>
  <c r="E44" i="49"/>
  <c r="E43" i="49"/>
  <c r="E42" i="49"/>
  <c r="E41" i="49"/>
  <c r="E40" i="49"/>
  <c r="E39" i="49"/>
  <c r="E38" i="49"/>
  <c r="E52" i="48"/>
  <c r="E51" i="48"/>
  <c r="E50" i="48"/>
  <c r="E49" i="48"/>
  <c r="E48" i="48"/>
  <c r="E47" i="48"/>
  <c r="E46" i="48"/>
  <c r="E45" i="48"/>
  <c r="E44" i="48"/>
  <c r="E43" i="48"/>
  <c r="E42" i="48"/>
  <c r="E41" i="48"/>
  <c r="E40" i="48"/>
  <c r="E39" i="48"/>
  <c r="E38" i="48"/>
  <c r="F74" i="48"/>
  <c r="F73" i="48"/>
  <c r="F72" i="48"/>
  <c r="F71" i="48"/>
  <c r="F70" i="48"/>
  <c r="F69" i="48"/>
  <c r="F68" i="48"/>
  <c r="F67" i="48"/>
  <c r="F66" i="48"/>
  <c r="F65" i="48"/>
  <c r="F64" i="48"/>
  <c r="F63" i="48"/>
  <c r="F62" i="48"/>
  <c r="F61" i="48"/>
  <c r="F60" i="48"/>
  <c r="F74" i="46"/>
  <c r="F73" i="46"/>
  <c r="F72" i="46"/>
  <c r="F71" i="46"/>
  <c r="F70" i="46"/>
  <c r="F69" i="46"/>
  <c r="F68" i="46"/>
  <c r="F67" i="46"/>
  <c r="F66" i="46"/>
  <c r="F65" i="46"/>
  <c r="F64" i="46"/>
  <c r="F63" i="46"/>
  <c r="F62" i="46"/>
  <c r="F61" i="46"/>
  <c r="F60" i="46"/>
  <c r="E52" i="47"/>
  <c r="E51" i="47"/>
  <c r="E50" i="47"/>
  <c r="E49" i="47"/>
  <c r="E48" i="47"/>
  <c r="E47" i="47"/>
  <c r="E46" i="47"/>
  <c r="E45" i="47"/>
  <c r="E44" i="47"/>
  <c r="E43" i="47"/>
  <c r="E42" i="47"/>
  <c r="E41" i="47"/>
  <c r="E40" i="47"/>
  <c r="E39" i="47"/>
  <c r="E38" i="47"/>
  <c r="F74" i="47"/>
  <c r="F73" i="47"/>
  <c r="F72" i="47"/>
  <c r="F71" i="47"/>
  <c r="F70" i="47"/>
  <c r="F69" i="47"/>
  <c r="F68" i="47"/>
  <c r="F67" i="47"/>
  <c r="F66" i="47"/>
  <c r="F65" i="47"/>
  <c r="F64" i="47"/>
  <c r="F63" i="47"/>
  <c r="F62" i="47"/>
  <c r="F61" i="47"/>
  <c r="F60" i="47"/>
  <c r="F74" i="45"/>
  <c r="F73" i="45"/>
  <c r="F72" i="45"/>
  <c r="F71" i="45"/>
  <c r="F70" i="45"/>
  <c r="F69" i="45"/>
  <c r="F68" i="45"/>
  <c r="F67" i="45"/>
  <c r="F66" i="45"/>
  <c r="F65" i="45"/>
  <c r="F64" i="45"/>
  <c r="F63" i="45"/>
  <c r="F62" i="45"/>
  <c r="F61" i="45"/>
  <c r="F60" i="45"/>
  <c r="E52" i="44"/>
  <c r="E51" i="44"/>
  <c r="E50" i="44"/>
  <c r="E49" i="44"/>
  <c r="E48" i="44"/>
  <c r="E47" i="44"/>
  <c r="E46" i="44"/>
  <c r="E45" i="44"/>
  <c r="E44" i="44"/>
  <c r="E43" i="44"/>
  <c r="E42" i="44"/>
  <c r="E41" i="44"/>
  <c r="E40" i="44"/>
  <c r="E39" i="44"/>
  <c r="E38" i="44"/>
  <c r="F74" i="44"/>
  <c r="F73" i="44"/>
  <c r="F72" i="44"/>
  <c r="F71" i="44"/>
  <c r="F70" i="44"/>
  <c r="F69" i="44"/>
  <c r="F68" i="44"/>
  <c r="F67" i="44"/>
  <c r="F66" i="44"/>
  <c r="F65" i="44"/>
  <c r="F64" i="44"/>
  <c r="F63" i="44"/>
  <c r="F62" i="44"/>
  <c r="F61" i="44"/>
  <c r="F60" i="44"/>
  <c r="E52" i="54"/>
  <c r="E51" i="54"/>
  <c r="E50" i="54"/>
  <c r="E49" i="54"/>
  <c r="E48" i="54"/>
  <c r="E47" i="54"/>
  <c r="E46" i="54"/>
  <c r="E45" i="54"/>
  <c r="E44" i="54"/>
  <c r="E43" i="54"/>
  <c r="E42" i="54"/>
  <c r="E41" i="54"/>
  <c r="E40" i="54"/>
  <c r="E39" i="54"/>
  <c r="E38" i="54"/>
  <c r="F74" i="54"/>
  <c r="F73" i="54"/>
  <c r="F72" i="54"/>
  <c r="F71" i="54"/>
  <c r="F70" i="54"/>
  <c r="F69" i="54"/>
  <c r="F68" i="54"/>
  <c r="F67" i="54"/>
  <c r="F66" i="54"/>
  <c r="F65" i="54"/>
  <c r="F64" i="54"/>
  <c r="F63" i="54"/>
  <c r="F62" i="54"/>
  <c r="F61" i="54"/>
  <c r="F60" i="54"/>
  <c r="F74" i="52"/>
  <c r="F73" i="52"/>
  <c r="F72" i="52"/>
  <c r="F71" i="52"/>
  <c r="F70" i="52"/>
  <c r="F69" i="52"/>
  <c r="F68" i="52"/>
  <c r="F67" i="52"/>
  <c r="F66" i="52"/>
  <c r="F65" i="52"/>
  <c r="F64" i="52"/>
  <c r="F63" i="52"/>
  <c r="F62" i="52"/>
  <c r="F61" i="52"/>
  <c r="F60" i="52"/>
  <c r="F74" i="50"/>
  <c r="F73" i="50"/>
  <c r="F72" i="50"/>
  <c r="F71" i="50"/>
  <c r="F70" i="50"/>
  <c r="F69" i="50"/>
  <c r="F68" i="50"/>
  <c r="F67" i="50"/>
  <c r="F66" i="50"/>
  <c r="F65" i="50"/>
  <c r="F64" i="50"/>
  <c r="F63" i="50"/>
  <c r="F62" i="50"/>
  <c r="F61" i="50"/>
  <c r="F60" i="50"/>
  <c r="E52" i="45"/>
  <c r="E51" i="45"/>
  <c r="E50" i="45"/>
  <c r="E49" i="45"/>
  <c r="E48" i="45"/>
  <c r="E47" i="45"/>
  <c r="E46" i="45"/>
  <c r="E45" i="45"/>
  <c r="E44" i="45"/>
  <c r="E43" i="45"/>
  <c r="E42" i="45"/>
  <c r="E41" i="45"/>
  <c r="E40" i="45"/>
  <c r="E39" i="45"/>
  <c r="E38" i="45"/>
  <c r="E52" i="51"/>
  <c r="E51" i="51"/>
  <c r="E50" i="51"/>
  <c r="E49" i="51"/>
  <c r="E48" i="51"/>
  <c r="E47" i="51"/>
  <c r="E46" i="51"/>
  <c r="E45" i="51"/>
  <c r="E44" i="51"/>
  <c r="E43" i="51"/>
  <c r="E42" i="51"/>
  <c r="E41" i="51"/>
  <c r="E40" i="51"/>
  <c r="E39" i="51"/>
  <c r="E38" i="51"/>
  <c r="F74" i="53"/>
  <c r="F73" i="53"/>
  <c r="F72" i="53"/>
  <c r="F71" i="53"/>
  <c r="F70" i="53"/>
  <c r="F69" i="53"/>
  <c r="F68" i="53"/>
  <c r="F67" i="53"/>
  <c r="F66" i="53"/>
  <c r="F65" i="53"/>
  <c r="F64" i="53"/>
  <c r="F63" i="53"/>
  <c r="F62" i="53"/>
  <c r="F61" i="53"/>
  <c r="F60" i="53"/>
  <c r="E52" i="53"/>
  <c r="E51" i="53"/>
  <c r="E50" i="53"/>
  <c r="E49" i="53"/>
  <c r="E48" i="53"/>
  <c r="E47" i="53"/>
  <c r="E46" i="53"/>
  <c r="E45" i="53"/>
  <c r="E44" i="53"/>
  <c r="E43" i="53"/>
  <c r="E42" i="53"/>
  <c r="E41" i="53"/>
  <c r="E40" i="53"/>
  <c r="E39" i="53"/>
  <c r="E38" i="53"/>
  <c r="B57" i="51"/>
  <c r="F74" i="51"/>
  <c r="F73" i="51"/>
  <c r="F72" i="51"/>
  <c r="F71" i="51"/>
  <c r="F70" i="51"/>
  <c r="F69" i="51"/>
  <c r="F68" i="51"/>
  <c r="F67" i="51"/>
  <c r="F66" i="51"/>
  <c r="F65" i="51"/>
  <c r="F64" i="51"/>
  <c r="F63" i="51"/>
  <c r="F62" i="51"/>
  <c r="F61" i="51"/>
  <c r="F60" i="51"/>
  <c r="E52" i="50"/>
  <c r="E51" i="50"/>
  <c r="E50" i="50"/>
  <c r="E49" i="50"/>
  <c r="E48" i="50"/>
  <c r="E47" i="50"/>
  <c r="E46" i="50"/>
  <c r="E45" i="50"/>
  <c r="E44" i="50"/>
  <c r="E43" i="50"/>
  <c r="E42" i="50"/>
  <c r="E41" i="50"/>
  <c r="E40" i="50"/>
  <c r="E39" i="50"/>
  <c r="E38" i="50"/>
  <c r="E52" i="39"/>
  <c r="E51" i="39"/>
  <c r="E50" i="39"/>
  <c r="E49" i="39"/>
  <c r="E48" i="39"/>
  <c r="E47" i="39"/>
  <c r="E46" i="39"/>
  <c r="E45" i="39"/>
  <c r="E44" i="39"/>
  <c r="E43" i="39"/>
  <c r="E42" i="39"/>
  <c r="E41" i="39"/>
  <c r="E40" i="39"/>
  <c r="E39" i="39"/>
  <c r="E38" i="39"/>
  <c r="F74" i="38"/>
  <c r="F73" i="38"/>
  <c r="F72" i="38"/>
  <c r="F71" i="38"/>
  <c r="F70" i="38"/>
  <c r="F69" i="38"/>
  <c r="F68" i="38"/>
  <c r="F67" i="38"/>
  <c r="F66" i="38"/>
  <c r="F65" i="38"/>
  <c r="F64" i="38"/>
  <c r="F63" i="38"/>
  <c r="F62" i="38"/>
  <c r="F61" i="38"/>
  <c r="F60" i="38"/>
  <c r="F74" i="39"/>
  <c r="F73" i="39"/>
  <c r="F72" i="39"/>
  <c r="F71" i="39"/>
  <c r="F70" i="39"/>
  <c r="F69" i="39"/>
  <c r="F68" i="39"/>
  <c r="F67" i="39"/>
  <c r="F66" i="39"/>
  <c r="F65" i="39"/>
  <c r="F64" i="39"/>
  <c r="F63" i="39"/>
  <c r="F62" i="39"/>
  <c r="F61" i="39"/>
  <c r="F60" i="39"/>
  <c r="E52" i="38"/>
  <c r="E51" i="38"/>
  <c r="E50" i="38"/>
  <c r="E49" i="38"/>
  <c r="E48" i="38"/>
  <c r="E47" i="38"/>
  <c r="E46" i="38"/>
  <c r="E45" i="38"/>
  <c r="E44" i="38"/>
  <c r="E43" i="38"/>
  <c r="E42" i="38"/>
  <c r="E41" i="38"/>
  <c r="E40" i="38"/>
  <c r="E39" i="38"/>
  <c r="E38" i="38"/>
  <c r="F74" i="40"/>
  <c r="F73" i="40"/>
  <c r="F72" i="40"/>
  <c r="F71" i="40"/>
  <c r="F70" i="40"/>
  <c r="F69" i="40"/>
  <c r="F68" i="40"/>
  <c r="F67" i="40"/>
  <c r="F66" i="40"/>
  <c r="F65" i="40"/>
  <c r="F64" i="40"/>
  <c r="F63" i="40"/>
  <c r="F62" i="40"/>
  <c r="F61" i="40"/>
  <c r="F60" i="40"/>
  <c r="E52" i="52"/>
  <c r="E51" i="52"/>
  <c r="E50" i="52"/>
  <c r="E49" i="52"/>
  <c r="E48" i="52"/>
  <c r="E47" i="52"/>
  <c r="E46" i="52"/>
  <c r="E45" i="52"/>
  <c r="E44" i="52"/>
  <c r="E43" i="52"/>
  <c r="E42" i="52"/>
  <c r="E41" i="52"/>
  <c r="E40" i="52"/>
  <c r="E39" i="52"/>
  <c r="E38" i="52"/>
  <c r="E52" i="46"/>
  <c r="E51" i="46"/>
  <c r="E50" i="46"/>
  <c r="E49" i="46"/>
  <c r="E48" i="46"/>
  <c r="E47" i="46"/>
  <c r="E46" i="46"/>
  <c r="E45" i="46"/>
  <c r="E44" i="46"/>
  <c r="E43" i="46"/>
  <c r="E42" i="46"/>
  <c r="E41" i="46"/>
  <c r="E40" i="46"/>
  <c r="E39" i="46"/>
  <c r="E38" i="46"/>
  <c r="E52" i="42"/>
  <c r="E51" i="42"/>
  <c r="E50" i="42"/>
  <c r="E49" i="42"/>
  <c r="E48" i="42"/>
  <c r="E47" i="42"/>
  <c r="E46" i="42"/>
  <c r="E45" i="42"/>
  <c r="E44" i="42"/>
  <c r="E43" i="42"/>
  <c r="E42" i="42"/>
  <c r="E41" i="42"/>
  <c r="E40" i="42"/>
  <c r="E39" i="42"/>
  <c r="E38" i="42"/>
  <c r="F74" i="37"/>
  <c r="F73" i="37"/>
  <c r="F72" i="37"/>
  <c r="F71" i="37"/>
  <c r="F70" i="37"/>
  <c r="F69" i="37"/>
  <c r="F68" i="37"/>
  <c r="F67" i="37"/>
  <c r="F66" i="37"/>
  <c r="F65" i="37"/>
  <c r="F64" i="37"/>
  <c r="F63" i="37"/>
  <c r="F62" i="37"/>
  <c r="F61" i="37"/>
  <c r="F60" i="37"/>
  <c r="E149" i="51"/>
  <c r="I183" i="40"/>
  <c r="E104" i="38"/>
  <c r="B212" i="42"/>
  <c r="C132" i="37"/>
  <c r="C128" i="37"/>
  <c r="I190" i="37"/>
  <c r="C129" i="37"/>
  <c r="C133" i="37"/>
  <c r="B180" i="37"/>
  <c r="B57" i="37"/>
  <c r="I184" i="37"/>
  <c r="F96" i="40"/>
  <c r="B57" i="39"/>
  <c r="F96" i="39"/>
  <c r="C133" i="43"/>
  <c r="F89" i="39"/>
  <c r="C134" i="43"/>
  <c r="F169" i="42"/>
  <c r="F82" i="39"/>
  <c r="C129" i="43"/>
  <c r="F85" i="39"/>
  <c r="E113" i="38"/>
  <c r="F172" i="38"/>
  <c r="C127" i="43"/>
  <c r="E112" i="42"/>
  <c r="C131" i="37"/>
  <c r="E143" i="37"/>
  <c r="E109" i="38"/>
  <c r="C131" i="43"/>
  <c r="E114" i="42"/>
  <c r="E106" i="38"/>
  <c r="F95" i="39"/>
  <c r="C132" i="43"/>
  <c r="C135" i="43"/>
  <c r="C200" i="38"/>
  <c r="B195" i="42"/>
  <c r="B235" i="46"/>
  <c r="C199" i="42"/>
  <c r="C203" i="42"/>
  <c r="F94" i="37"/>
  <c r="C203" i="38"/>
  <c r="C207" i="40"/>
  <c r="E150" i="40"/>
  <c r="F85" i="37"/>
  <c r="F82" i="37"/>
  <c r="F95" i="37"/>
  <c r="F88" i="37"/>
  <c r="C204" i="38"/>
  <c r="B140" i="40"/>
  <c r="C202" i="42"/>
  <c r="C199" i="38"/>
  <c r="E112" i="50"/>
  <c r="E144" i="39"/>
  <c r="F173" i="42"/>
  <c r="F172" i="42"/>
  <c r="C126" i="52"/>
  <c r="F88" i="40"/>
  <c r="B156" i="42"/>
  <c r="F162" i="42"/>
  <c r="F82" i="40"/>
  <c r="F166" i="42"/>
  <c r="F170" i="42"/>
  <c r="E147" i="37"/>
  <c r="F89" i="40"/>
  <c r="F95" i="40"/>
  <c r="F174" i="42"/>
  <c r="F91" i="40"/>
  <c r="C204" i="50"/>
  <c r="F163" i="42"/>
  <c r="B79" i="40"/>
  <c r="F87" i="40"/>
  <c r="F159" i="42"/>
  <c r="F83" i="40"/>
  <c r="B195" i="50"/>
  <c r="F167" i="42"/>
  <c r="F94" i="40"/>
  <c r="E148" i="37"/>
  <c r="F164" i="42"/>
  <c r="F175" i="42"/>
  <c r="B235" i="38"/>
  <c r="F160" i="42"/>
  <c r="F165" i="42"/>
  <c r="I184" i="39"/>
  <c r="B180" i="39"/>
  <c r="F167" i="38"/>
  <c r="I187" i="39"/>
  <c r="I188" i="51"/>
  <c r="C130" i="51"/>
  <c r="I185" i="51"/>
  <c r="F169" i="38"/>
  <c r="B212" i="43"/>
  <c r="B235" i="42"/>
  <c r="F93" i="45"/>
  <c r="I183" i="51"/>
  <c r="C133" i="51"/>
  <c r="C135" i="52"/>
  <c r="B35" i="42"/>
  <c r="C127" i="51"/>
  <c r="C198" i="38"/>
  <c r="C126" i="51"/>
  <c r="I183" i="39"/>
  <c r="I189" i="39"/>
  <c r="I188" i="39"/>
  <c r="F168" i="38"/>
  <c r="F88" i="39"/>
  <c r="F159" i="38"/>
  <c r="E106" i="42"/>
  <c r="F161" i="50"/>
  <c r="F160" i="50"/>
  <c r="C126" i="43"/>
  <c r="F162" i="38"/>
  <c r="F161" i="38"/>
  <c r="F87" i="39"/>
  <c r="F164" i="38"/>
  <c r="B57" i="38"/>
  <c r="B123" i="43"/>
  <c r="E110" i="42"/>
  <c r="E107" i="42"/>
  <c r="F171" i="51"/>
  <c r="E147" i="40"/>
  <c r="E107" i="38"/>
  <c r="F160" i="38"/>
  <c r="F90" i="39"/>
  <c r="E114" i="38"/>
  <c r="E112" i="38"/>
  <c r="F93" i="39"/>
  <c r="E117" i="38"/>
  <c r="E118" i="42"/>
  <c r="E115" i="42"/>
  <c r="F169" i="50"/>
  <c r="E146" i="51"/>
  <c r="E117" i="42"/>
  <c r="B235" i="52"/>
  <c r="B101" i="42"/>
  <c r="C127" i="39"/>
  <c r="B79" i="39"/>
  <c r="E105" i="38"/>
  <c r="B235" i="40"/>
  <c r="E111" i="42"/>
  <c r="B57" i="40"/>
  <c r="F88" i="51"/>
  <c r="F167" i="50"/>
  <c r="C126" i="37"/>
  <c r="F175" i="38"/>
  <c r="E116" i="42"/>
  <c r="E113" i="42"/>
  <c r="F171" i="40"/>
  <c r="E108" i="42"/>
  <c r="E104" i="42"/>
  <c r="F96" i="51"/>
  <c r="C198" i="51"/>
  <c r="C198" i="42"/>
  <c r="E115" i="40"/>
  <c r="C201" i="42"/>
  <c r="B35" i="46"/>
  <c r="F83" i="51"/>
  <c r="C133" i="52"/>
  <c r="I190" i="50"/>
  <c r="C203" i="51"/>
  <c r="E143" i="51"/>
  <c r="E118" i="38"/>
  <c r="E111" i="38"/>
  <c r="C205" i="42"/>
  <c r="C204" i="51"/>
  <c r="F166" i="50"/>
  <c r="E113" i="51"/>
  <c r="C207" i="51"/>
  <c r="E151" i="51"/>
  <c r="F163" i="38"/>
  <c r="F174" i="38"/>
  <c r="E148" i="40"/>
  <c r="I186" i="51"/>
  <c r="E104" i="50"/>
  <c r="B195" i="51"/>
  <c r="I187" i="51"/>
  <c r="C129" i="52"/>
  <c r="E109" i="51"/>
  <c r="C201" i="51"/>
  <c r="F165" i="38"/>
  <c r="E147" i="39"/>
  <c r="F94" i="45"/>
  <c r="F87" i="45"/>
  <c r="F85" i="45"/>
  <c r="F88" i="45"/>
  <c r="I189" i="45"/>
  <c r="I184" i="45"/>
  <c r="I183" i="45"/>
  <c r="F96" i="45"/>
  <c r="B57" i="53"/>
  <c r="C132" i="52"/>
  <c r="F91" i="39"/>
  <c r="E147" i="45"/>
  <c r="B35" i="51"/>
  <c r="C199" i="51"/>
  <c r="F84" i="39"/>
  <c r="E146" i="39"/>
  <c r="E110" i="38"/>
  <c r="B35" i="50"/>
  <c r="C201" i="50"/>
  <c r="I186" i="39"/>
  <c r="B101" i="38"/>
  <c r="C202" i="50"/>
  <c r="C205" i="50"/>
  <c r="C205" i="51"/>
  <c r="F94" i="39"/>
  <c r="E150" i="39"/>
  <c r="B35" i="52"/>
  <c r="E115" i="50"/>
  <c r="F167" i="51"/>
  <c r="E107" i="50"/>
  <c r="F175" i="50"/>
  <c r="D26" i="36"/>
  <c r="D27" i="46"/>
  <c r="I188" i="50"/>
  <c r="I183" i="52"/>
  <c r="F162" i="50"/>
  <c r="I184" i="52"/>
  <c r="F173" i="50"/>
  <c r="D26" i="54"/>
  <c r="C129" i="51"/>
  <c r="C206" i="50"/>
  <c r="F170" i="50"/>
  <c r="F171" i="38"/>
  <c r="D27" i="50"/>
  <c r="D26" i="42"/>
  <c r="D26" i="51"/>
  <c r="D26" i="39"/>
  <c r="F174" i="50"/>
  <c r="E113" i="50"/>
  <c r="F171" i="50"/>
  <c r="C131" i="51"/>
  <c r="F159" i="50"/>
  <c r="D26" i="37"/>
  <c r="I188" i="45"/>
  <c r="F86" i="45"/>
  <c r="F92" i="45"/>
  <c r="F164" i="50"/>
  <c r="F163" i="50"/>
  <c r="C198" i="50"/>
  <c r="E111" i="50"/>
  <c r="B156" i="50"/>
  <c r="B180" i="51"/>
  <c r="F168" i="50"/>
  <c r="F165" i="50"/>
  <c r="C199" i="50"/>
  <c r="C128" i="51"/>
  <c r="C132" i="51"/>
  <c r="E116" i="38"/>
  <c r="E108" i="38"/>
  <c r="E143" i="45"/>
  <c r="F95" i="45"/>
  <c r="F84" i="45"/>
  <c r="C130" i="52"/>
  <c r="E116" i="50"/>
  <c r="C134" i="52"/>
  <c r="E114" i="50"/>
  <c r="B123" i="52"/>
  <c r="I184" i="51"/>
  <c r="B101" i="50"/>
  <c r="C135" i="51"/>
  <c r="E110" i="50"/>
  <c r="I190" i="51"/>
  <c r="C207" i="50"/>
  <c r="B123" i="51"/>
  <c r="F166" i="38"/>
  <c r="I186" i="37"/>
  <c r="B212" i="40"/>
  <c r="I187" i="37"/>
  <c r="C200" i="50"/>
  <c r="I190" i="45"/>
  <c r="C200" i="42"/>
  <c r="C200" i="51"/>
  <c r="C128" i="43"/>
  <c r="H19" i="51"/>
  <c r="C131" i="39"/>
  <c r="C128" i="39"/>
  <c r="E108" i="40"/>
  <c r="C129" i="40"/>
  <c r="I185" i="40"/>
  <c r="F163" i="51"/>
  <c r="I187" i="52"/>
  <c r="F161" i="51"/>
  <c r="E118" i="51"/>
  <c r="F163" i="40"/>
  <c r="C132" i="40"/>
  <c r="C199" i="40"/>
  <c r="E107" i="40"/>
  <c r="C131" i="40"/>
  <c r="E114" i="51"/>
  <c r="B101" i="51"/>
  <c r="F160" i="51"/>
  <c r="F169" i="51"/>
  <c r="F168" i="51"/>
  <c r="F162" i="51"/>
  <c r="E116" i="51"/>
  <c r="F166" i="51"/>
  <c r="C133" i="39"/>
  <c r="B212" i="38"/>
  <c r="I185" i="52"/>
  <c r="C128" i="40"/>
  <c r="I190" i="40"/>
  <c r="C127" i="40"/>
  <c r="H18" i="40" s="1"/>
  <c r="E104" i="51"/>
  <c r="B235" i="51"/>
  <c r="E112" i="51"/>
  <c r="F159" i="51"/>
  <c r="B156" i="51"/>
  <c r="F170" i="51"/>
  <c r="E105" i="51"/>
  <c r="B79" i="45"/>
  <c r="I185" i="45"/>
  <c r="C129" i="39"/>
  <c r="C126" i="39"/>
  <c r="C130" i="39"/>
  <c r="C203" i="40"/>
  <c r="F164" i="40"/>
  <c r="C130" i="40"/>
  <c r="B180" i="40"/>
  <c r="C133" i="40"/>
  <c r="E107" i="51"/>
  <c r="F165" i="51"/>
  <c r="S31" i="10"/>
  <c r="F170" i="38"/>
  <c r="F173" i="38"/>
  <c r="C200" i="40"/>
  <c r="H19" i="40" s="1"/>
  <c r="D21" i="37"/>
  <c r="E109" i="40"/>
  <c r="C126" i="40"/>
  <c r="F170" i="40"/>
  <c r="I189" i="40"/>
  <c r="B123" i="40"/>
  <c r="I189" i="52"/>
  <c r="E115" i="51"/>
  <c r="I188" i="52"/>
  <c r="F173" i="51"/>
  <c r="F164" i="51"/>
  <c r="F168" i="42"/>
  <c r="F171" i="42"/>
  <c r="F91" i="37"/>
  <c r="F93" i="37"/>
  <c r="F92" i="37"/>
  <c r="B123" i="39"/>
  <c r="C134" i="39"/>
  <c r="I186" i="52"/>
  <c r="B35" i="53"/>
  <c r="C132" i="39"/>
  <c r="F174" i="51"/>
  <c r="B180" i="52"/>
  <c r="F172" i="51"/>
  <c r="B235" i="53"/>
  <c r="C133" i="45"/>
  <c r="I187" i="45"/>
  <c r="K27" i="10"/>
  <c r="I189" i="50"/>
  <c r="B180" i="50"/>
  <c r="T24" i="10"/>
  <c r="F92" i="51"/>
  <c r="F85" i="51"/>
  <c r="F84" i="51"/>
  <c r="F95" i="51"/>
  <c r="F82" i="51"/>
  <c r="F94" i="51"/>
  <c r="B79" i="51"/>
  <c r="F93" i="51"/>
  <c r="F89" i="51"/>
  <c r="F87" i="51"/>
  <c r="F86" i="51"/>
  <c r="F90" i="40"/>
  <c r="F85" i="40"/>
  <c r="F93" i="40"/>
  <c r="F92" i="40"/>
  <c r="F84" i="40"/>
  <c r="W28" i="10"/>
  <c r="B35" i="38"/>
  <c r="D22" i="38"/>
  <c r="N26" i="10"/>
  <c r="D21" i="41"/>
  <c r="D22" i="48"/>
  <c r="E281" i="51"/>
  <c r="B180" i="45"/>
  <c r="F91" i="45"/>
  <c r="E109" i="50"/>
  <c r="E118" i="50"/>
  <c r="E108" i="50"/>
  <c r="C206" i="40"/>
  <c r="W31" i="10"/>
  <c r="L28" i="10"/>
  <c r="I191" i="53"/>
  <c r="E111" i="51"/>
  <c r="E106" i="51"/>
  <c r="E117" i="51"/>
  <c r="E108" i="51"/>
  <c r="C128" i="52"/>
  <c r="C127" i="52"/>
  <c r="C131" i="52"/>
  <c r="I184" i="40"/>
  <c r="I187" i="40"/>
  <c r="I186" i="40"/>
  <c r="C207" i="38"/>
  <c r="B195" i="38"/>
  <c r="C198" i="40"/>
  <c r="C201" i="38"/>
  <c r="Q31" i="10"/>
  <c r="O27" i="10"/>
  <c r="V31" i="10"/>
  <c r="I186" i="50"/>
  <c r="I184" i="50"/>
  <c r="I183" i="50"/>
  <c r="E148" i="51"/>
  <c r="E147" i="51"/>
  <c r="E145" i="51"/>
  <c r="E144" i="51"/>
  <c r="B140" i="51"/>
  <c r="E117" i="40"/>
  <c r="E118" i="40"/>
  <c r="E104" i="40"/>
  <c r="E112" i="40"/>
  <c r="E106" i="40"/>
  <c r="E105" i="40"/>
  <c r="B101" i="40"/>
  <c r="E114" i="40"/>
  <c r="E113" i="40"/>
  <c r="E110" i="40"/>
  <c r="E111" i="40"/>
  <c r="E31" i="10"/>
  <c r="O31" i="10"/>
  <c r="P28" i="10"/>
  <c r="D22" i="53"/>
  <c r="M22" i="10"/>
  <c r="I28" i="10"/>
  <c r="R32" i="10"/>
  <c r="C204" i="40"/>
  <c r="C201" i="40"/>
  <c r="C205" i="40"/>
  <c r="B195" i="40"/>
  <c r="U27" i="10"/>
  <c r="I187" i="50"/>
  <c r="F172" i="40"/>
  <c r="F168" i="40"/>
  <c r="F165" i="40"/>
  <c r="F166" i="40"/>
  <c r="F169" i="40"/>
  <c r="F161" i="40"/>
  <c r="F160" i="40"/>
  <c r="F175" i="40"/>
  <c r="F159" i="40"/>
  <c r="F174" i="40"/>
  <c r="B156" i="40"/>
  <c r="F173" i="40"/>
  <c r="F167" i="40"/>
  <c r="F27" i="10"/>
  <c r="E149" i="45"/>
  <c r="E148" i="45"/>
  <c r="E111" i="45"/>
  <c r="E113" i="45"/>
  <c r="B101" i="45"/>
  <c r="E151" i="45"/>
  <c r="E115" i="45"/>
  <c r="E107" i="45"/>
  <c r="F82" i="45"/>
  <c r="E146" i="45"/>
  <c r="F89" i="45"/>
  <c r="E144" i="45"/>
  <c r="F83" i="45"/>
  <c r="B140" i="45"/>
  <c r="E150" i="45"/>
  <c r="F164" i="45"/>
  <c r="F166" i="45"/>
  <c r="F161" i="45"/>
  <c r="F172" i="45"/>
  <c r="B156" i="45"/>
  <c r="C134" i="45"/>
  <c r="F169" i="45"/>
  <c r="F160" i="45"/>
  <c r="B123" i="45"/>
  <c r="C135" i="45"/>
  <c r="F163" i="45"/>
  <c r="B212" i="45"/>
  <c r="F171" i="45"/>
  <c r="E109" i="45"/>
  <c r="C130" i="45"/>
  <c r="C129" i="45"/>
  <c r="B235" i="45"/>
  <c r="C132" i="45"/>
  <c r="C131" i="45"/>
  <c r="B35" i="45"/>
  <c r="F174" i="45"/>
  <c r="F175" i="45"/>
  <c r="F173" i="45"/>
  <c r="F170" i="45"/>
  <c r="F167" i="45"/>
  <c r="F165" i="45"/>
  <c r="F162" i="45"/>
  <c r="F159" i="45"/>
  <c r="E117" i="45"/>
  <c r="E108" i="45"/>
  <c r="E106" i="45"/>
  <c r="E104" i="45"/>
  <c r="E118" i="45"/>
  <c r="E116" i="45"/>
  <c r="E114" i="45"/>
  <c r="E112" i="45"/>
  <c r="E110" i="45"/>
  <c r="E151" i="53"/>
  <c r="E143" i="53"/>
  <c r="E150" i="53"/>
  <c r="B140" i="53"/>
  <c r="E148" i="53"/>
  <c r="E145" i="53"/>
  <c r="E147" i="53"/>
  <c r="E144" i="53"/>
  <c r="E149" i="53"/>
  <c r="E146" i="53"/>
  <c r="C207" i="53"/>
  <c r="C203" i="53"/>
  <c r="C199" i="53"/>
  <c r="C204" i="53"/>
  <c r="C200" i="53"/>
  <c r="C206" i="53"/>
  <c r="C201" i="53"/>
  <c r="C205" i="53"/>
  <c r="C198" i="53"/>
  <c r="B195" i="53"/>
  <c r="C202" i="53"/>
  <c r="E147" i="52"/>
  <c r="E145" i="52"/>
  <c r="E148" i="52"/>
  <c r="E143" i="52"/>
  <c r="E150" i="52"/>
  <c r="E151" i="52"/>
  <c r="E149" i="52"/>
  <c r="E146" i="52"/>
  <c r="E144" i="52"/>
  <c r="B140" i="52"/>
  <c r="F97" i="52"/>
  <c r="C133" i="53"/>
  <c r="C129" i="53"/>
  <c r="B123" i="53"/>
  <c r="C132" i="53"/>
  <c r="C128" i="53"/>
  <c r="C135" i="53"/>
  <c r="C130" i="53"/>
  <c r="C131" i="53"/>
  <c r="C126" i="53"/>
  <c r="C134" i="53"/>
  <c r="C127" i="53"/>
  <c r="F170" i="53"/>
  <c r="F162" i="53"/>
  <c r="F169" i="53"/>
  <c r="F161" i="53"/>
  <c r="F175" i="53"/>
  <c r="F167" i="53"/>
  <c r="F159" i="53"/>
  <c r="F172" i="53"/>
  <c r="F164" i="53"/>
  <c r="F173" i="53"/>
  <c r="F171" i="53"/>
  <c r="F166" i="53"/>
  <c r="F160" i="53"/>
  <c r="F174" i="53"/>
  <c r="F168" i="53"/>
  <c r="F165" i="53"/>
  <c r="F163" i="53"/>
  <c r="B156" i="53"/>
  <c r="F95" i="50"/>
  <c r="F87" i="50"/>
  <c r="F94" i="50"/>
  <c r="F86" i="50"/>
  <c r="F93" i="50"/>
  <c r="F85" i="50"/>
  <c r="F89" i="50"/>
  <c r="F92" i="50"/>
  <c r="F84" i="50"/>
  <c r="F90" i="50"/>
  <c r="F91" i="50"/>
  <c r="F83" i="50"/>
  <c r="F82" i="50"/>
  <c r="F96" i="50"/>
  <c r="F88" i="50"/>
  <c r="B79" i="50"/>
  <c r="B57" i="52"/>
  <c r="E231" i="54"/>
  <c r="C132" i="50"/>
  <c r="C128" i="50"/>
  <c r="E283" i="50" s="1"/>
  <c r="F283" i="50" s="1"/>
  <c r="C131" i="50"/>
  <c r="C135" i="50"/>
  <c r="C126" i="50"/>
  <c r="C134" i="50"/>
  <c r="B123" i="50"/>
  <c r="C129" i="50"/>
  <c r="C133" i="50"/>
  <c r="C127" i="50"/>
  <c r="C130" i="50"/>
  <c r="F253" i="50"/>
  <c r="E111" i="52"/>
  <c r="B101" i="52"/>
  <c r="E117" i="52"/>
  <c r="E109" i="52"/>
  <c r="E115" i="52"/>
  <c r="E105" i="52"/>
  <c r="E112" i="52"/>
  <c r="E118" i="52"/>
  <c r="E107" i="52"/>
  <c r="E106" i="52"/>
  <c r="E104" i="52"/>
  <c r="E116" i="52"/>
  <c r="E110" i="52"/>
  <c r="E114" i="52"/>
  <c r="E113" i="52"/>
  <c r="E108" i="52"/>
  <c r="B57" i="50"/>
  <c r="E151" i="50"/>
  <c r="E143" i="50"/>
  <c r="E148" i="50"/>
  <c r="E150" i="50"/>
  <c r="B140" i="50"/>
  <c r="E149" i="50"/>
  <c r="E147" i="50"/>
  <c r="E146" i="50"/>
  <c r="E145" i="50"/>
  <c r="E144" i="50"/>
  <c r="I185" i="54"/>
  <c r="I184" i="54"/>
  <c r="I183" i="54"/>
  <c r="I190" i="54"/>
  <c r="B180" i="54"/>
  <c r="I189" i="54"/>
  <c r="I188" i="54"/>
  <c r="I187" i="54"/>
  <c r="I186" i="54"/>
  <c r="C204" i="54"/>
  <c r="C200" i="54"/>
  <c r="C207" i="54"/>
  <c r="C203" i="54"/>
  <c r="C199" i="54"/>
  <c r="C206" i="54"/>
  <c r="C202" i="54"/>
  <c r="C198" i="54"/>
  <c r="C205" i="54"/>
  <c r="C201" i="54"/>
  <c r="B195" i="54"/>
  <c r="F91" i="54"/>
  <c r="F83" i="54"/>
  <c r="F90" i="54"/>
  <c r="F82" i="54"/>
  <c r="F89" i="54"/>
  <c r="B79" i="54"/>
  <c r="F96" i="54"/>
  <c r="F88" i="54"/>
  <c r="F95" i="54"/>
  <c r="F87" i="54"/>
  <c r="F94" i="54"/>
  <c r="F86" i="54"/>
  <c r="F93" i="54"/>
  <c r="F85" i="54"/>
  <c r="F92" i="54"/>
  <c r="F84" i="54"/>
  <c r="B57" i="54"/>
  <c r="F174" i="52"/>
  <c r="F166" i="52"/>
  <c r="B156" i="52"/>
  <c r="F172" i="52"/>
  <c r="F164" i="52"/>
  <c r="F171" i="52"/>
  <c r="F161" i="52"/>
  <c r="F168" i="52"/>
  <c r="F175" i="52"/>
  <c r="F163" i="52"/>
  <c r="F173" i="52"/>
  <c r="F170" i="52"/>
  <c r="F169" i="52"/>
  <c r="F167" i="52"/>
  <c r="F165" i="52"/>
  <c r="F160" i="52"/>
  <c r="F162" i="52"/>
  <c r="F159" i="52"/>
  <c r="H17" i="51"/>
  <c r="E115" i="53"/>
  <c r="E107" i="53"/>
  <c r="E114" i="53"/>
  <c r="E106" i="53"/>
  <c r="E112" i="53"/>
  <c r="E104" i="53"/>
  <c r="E117" i="53"/>
  <c r="E109" i="53"/>
  <c r="E105" i="53"/>
  <c r="B101" i="53"/>
  <c r="E116" i="53"/>
  <c r="E110" i="53"/>
  <c r="E113" i="53"/>
  <c r="E111" i="53"/>
  <c r="E108" i="53"/>
  <c r="E118" i="53"/>
  <c r="F173" i="54"/>
  <c r="F165" i="54"/>
  <c r="F172" i="54"/>
  <c r="F164" i="54"/>
  <c r="F171" i="54"/>
  <c r="F163" i="54"/>
  <c r="F170" i="54"/>
  <c r="F162" i="54"/>
  <c r="F169" i="54"/>
  <c r="F161" i="54"/>
  <c r="F168" i="54"/>
  <c r="F160" i="54"/>
  <c r="F175" i="54"/>
  <c r="F167" i="54"/>
  <c r="F159" i="54"/>
  <c r="F174" i="54"/>
  <c r="F166" i="54"/>
  <c r="B156" i="54"/>
  <c r="B235" i="54"/>
  <c r="C205" i="52"/>
  <c r="C201" i="52"/>
  <c r="B195" i="52"/>
  <c r="C204" i="52"/>
  <c r="C200" i="52"/>
  <c r="C207" i="52"/>
  <c r="C202" i="52"/>
  <c r="C203" i="52"/>
  <c r="C206" i="52"/>
  <c r="C199" i="52"/>
  <c r="C198" i="52"/>
  <c r="E231" i="51"/>
  <c r="B35" i="54"/>
  <c r="E118" i="54"/>
  <c r="E110" i="54"/>
  <c r="E117" i="54"/>
  <c r="E109" i="54"/>
  <c r="E116" i="54"/>
  <c r="E108" i="54"/>
  <c r="E115" i="54"/>
  <c r="E107" i="54"/>
  <c r="E114" i="54"/>
  <c r="E106" i="54"/>
  <c r="E113" i="54"/>
  <c r="E105" i="54"/>
  <c r="E112" i="54"/>
  <c r="E104" i="54"/>
  <c r="E111" i="54"/>
  <c r="B101" i="54"/>
  <c r="E146" i="54"/>
  <c r="E145" i="54"/>
  <c r="E144" i="54"/>
  <c r="E151" i="54"/>
  <c r="E143" i="54"/>
  <c r="E150" i="54"/>
  <c r="B140" i="54"/>
  <c r="E149" i="54"/>
  <c r="E148" i="54"/>
  <c r="E147" i="54"/>
  <c r="B212" i="52"/>
  <c r="B212" i="50"/>
  <c r="E282" i="51"/>
  <c r="H18" i="51"/>
  <c r="B212" i="53"/>
  <c r="F96" i="53"/>
  <c r="F88" i="53"/>
  <c r="F95" i="53"/>
  <c r="F87" i="53"/>
  <c r="F93" i="53"/>
  <c r="F85" i="53"/>
  <c r="F90" i="53"/>
  <c r="F82" i="53"/>
  <c r="F86" i="53"/>
  <c r="F84" i="53"/>
  <c r="B79" i="53"/>
  <c r="F91" i="53"/>
  <c r="F94" i="53"/>
  <c r="F89" i="53"/>
  <c r="F92" i="53"/>
  <c r="F83" i="53"/>
  <c r="C135" i="54"/>
  <c r="C131" i="54"/>
  <c r="C127" i="54"/>
  <c r="C134" i="54"/>
  <c r="C130" i="54"/>
  <c r="C126" i="54"/>
  <c r="C133" i="54"/>
  <c r="C129" i="54"/>
  <c r="B123" i="54"/>
  <c r="C132" i="54"/>
  <c r="C128" i="54"/>
  <c r="H19" i="54" s="1"/>
  <c r="E117" i="49"/>
  <c r="E109" i="49"/>
  <c r="E116" i="49"/>
  <c r="E108" i="49"/>
  <c r="E115" i="49"/>
  <c r="E107" i="49"/>
  <c r="E114" i="49"/>
  <c r="E106" i="49"/>
  <c r="E113" i="49"/>
  <c r="E105" i="49"/>
  <c r="E111" i="49"/>
  <c r="B101" i="49"/>
  <c r="E110" i="49"/>
  <c r="E104" i="49"/>
  <c r="E118" i="49"/>
  <c r="E112" i="49"/>
  <c r="F169" i="44"/>
  <c r="F161" i="44"/>
  <c r="F175" i="44"/>
  <c r="F167" i="44"/>
  <c r="F159" i="44"/>
  <c r="F174" i="44"/>
  <c r="F166" i="44"/>
  <c r="B156" i="44"/>
  <c r="F173" i="44"/>
  <c r="F165" i="44"/>
  <c r="F172" i="44"/>
  <c r="F164" i="44"/>
  <c r="F171" i="44"/>
  <c r="F163" i="44"/>
  <c r="F170" i="44"/>
  <c r="F168" i="44"/>
  <c r="F162" i="44"/>
  <c r="F160" i="44"/>
  <c r="C135" i="48"/>
  <c r="C131" i="48"/>
  <c r="C127" i="48"/>
  <c r="C134" i="48"/>
  <c r="C130" i="48"/>
  <c r="C126" i="48"/>
  <c r="C129" i="48"/>
  <c r="C133" i="48"/>
  <c r="C128" i="48"/>
  <c r="C132" i="48"/>
  <c r="B123" i="48"/>
  <c r="C204" i="49"/>
  <c r="C200" i="49"/>
  <c r="C207" i="49"/>
  <c r="C203" i="49"/>
  <c r="C199" i="49"/>
  <c r="C206" i="49"/>
  <c r="C202" i="49"/>
  <c r="C198" i="49"/>
  <c r="C205" i="49"/>
  <c r="C201" i="49"/>
  <c r="B195" i="49"/>
  <c r="C134" i="49"/>
  <c r="C130" i="49"/>
  <c r="C126" i="49"/>
  <c r="C133" i="49"/>
  <c r="C129" i="49"/>
  <c r="B123" i="49"/>
  <c r="C128" i="49"/>
  <c r="H19" i="49" s="1"/>
  <c r="C132" i="49"/>
  <c r="C127" i="49"/>
  <c r="C131" i="49"/>
  <c r="C135" i="49"/>
  <c r="I186" i="46"/>
  <c r="I184" i="46"/>
  <c r="I189" i="46"/>
  <c r="I188" i="46"/>
  <c r="I187" i="46"/>
  <c r="I185" i="46"/>
  <c r="I183" i="46"/>
  <c r="B180" i="46"/>
  <c r="I190" i="46"/>
  <c r="E152" i="49"/>
  <c r="D23" i="49"/>
  <c r="B212" i="47"/>
  <c r="B57" i="49"/>
  <c r="B212" i="49"/>
  <c r="E111" i="46"/>
  <c r="B101" i="46"/>
  <c r="E117" i="46"/>
  <c r="E109" i="46"/>
  <c r="E114" i="46"/>
  <c r="E106" i="46"/>
  <c r="E116" i="46"/>
  <c r="E104" i="46"/>
  <c r="E115" i="46"/>
  <c r="E113" i="46"/>
  <c r="E112" i="46"/>
  <c r="E110" i="46"/>
  <c r="E108" i="46"/>
  <c r="E107" i="46"/>
  <c r="E118" i="46"/>
  <c r="E105" i="46"/>
  <c r="C204" i="45"/>
  <c r="C200" i="45"/>
  <c r="C128" i="45" s="1"/>
  <c r="C207" i="45"/>
  <c r="C203" i="45"/>
  <c r="C199" i="45"/>
  <c r="C127" i="45" s="1"/>
  <c r="C206" i="45"/>
  <c r="C202" i="45"/>
  <c r="C198" i="45"/>
  <c r="C126" i="45" s="1"/>
  <c r="C205" i="45"/>
  <c r="C201" i="45"/>
  <c r="B195" i="45"/>
  <c r="B35" i="47"/>
  <c r="C133" i="46"/>
  <c r="C129" i="46"/>
  <c r="B123" i="46"/>
  <c r="C132" i="46"/>
  <c r="C127" i="46"/>
  <c r="C131" i="46"/>
  <c r="C135" i="46"/>
  <c r="C126" i="46"/>
  <c r="C130" i="46"/>
  <c r="C134" i="46"/>
  <c r="C128" i="46"/>
  <c r="B57" i="44"/>
  <c r="F173" i="47"/>
  <c r="F165" i="47"/>
  <c r="F171" i="47"/>
  <c r="F163" i="47"/>
  <c r="F170" i="47"/>
  <c r="F162" i="47"/>
  <c r="F168" i="47"/>
  <c r="F160" i="47"/>
  <c r="F169" i="47"/>
  <c r="F166" i="47"/>
  <c r="F164" i="47"/>
  <c r="F161" i="47"/>
  <c r="F175" i="47"/>
  <c r="F159" i="47"/>
  <c r="F174" i="47"/>
  <c r="B156" i="47"/>
  <c r="F172" i="47"/>
  <c r="F167" i="47"/>
  <c r="B57" i="45"/>
  <c r="B212" i="44"/>
  <c r="B235" i="49"/>
  <c r="B212" i="48"/>
  <c r="B35" i="48"/>
  <c r="F174" i="46"/>
  <c r="F166" i="46"/>
  <c r="B156" i="46"/>
  <c r="F172" i="46"/>
  <c r="F164" i="46"/>
  <c r="F169" i="46"/>
  <c r="F161" i="46"/>
  <c r="F171" i="46"/>
  <c r="F159" i="46"/>
  <c r="F170" i="46"/>
  <c r="F168" i="46"/>
  <c r="F167" i="46"/>
  <c r="F165" i="46"/>
  <c r="F163" i="46"/>
  <c r="F175" i="46"/>
  <c r="F162" i="46"/>
  <c r="F173" i="46"/>
  <c r="F160" i="46"/>
  <c r="E146" i="47"/>
  <c r="E144" i="47"/>
  <c r="E151" i="47"/>
  <c r="E143" i="47"/>
  <c r="E149" i="47"/>
  <c r="E150" i="47"/>
  <c r="E147" i="47"/>
  <c r="E145" i="47"/>
  <c r="B140" i="47"/>
  <c r="E148" i="47"/>
  <c r="B235" i="44"/>
  <c r="C133" i="44"/>
  <c r="C129" i="44"/>
  <c r="B123" i="44"/>
  <c r="C132" i="44"/>
  <c r="C128" i="44"/>
  <c r="C135" i="44"/>
  <c r="C131" i="44"/>
  <c r="C127" i="44"/>
  <c r="C134" i="44"/>
  <c r="C130" i="44"/>
  <c r="C126" i="44"/>
  <c r="F90" i="49"/>
  <c r="F82" i="49"/>
  <c r="F89" i="49"/>
  <c r="B79" i="49"/>
  <c r="F96" i="49"/>
  <c r="F88" i="49"/>
  <c r="F95" i="49"/>
  <c r="F87" i="49"/>
  <c r="F94" i="49"/>
  <c r="F86" i="49"/>
  <c r="F92" i="49"/>
  <c r="F84" i="49"/>
  <c r="F93" i="49"/>
  <c r="F91" i="49"/>
  <c r="F85" i="49"/>
  <c r="F83" i="49"/>
  <c r="F94" i="48"/>
  <c r="F86" i="48"/>
  <c r="F92" i="48"/>
  <c r="F84" i="48"/>
  <c r="F91" i="48"/>
  <c r="F83" i="48"/>
  <c r="F89" i="48"/>
  <c r="B79" i="48"/>
  <c r="F88" i="48"/>
  <c r="F85" i="48"/>
  <c r="F82" i="48"/>
  <c r="F96" i="48"/>
  <c r="F95" i="48"/>
  <c r="F93" i="48"/>
  <c r="F90" i="48"/>
  <c r="F87" i="48"/>
  <c r="B57" i="48"/>
  <c r="E118" i="47"/>
  <c r="E110" i="47"/>
  <c r="E116" i="47"/>
  <c r="E115" i="47"/>
  <c r="E107" i="47"/>
  <c r="E106" i="47"/>
  <c r="E114" i="47"/>
  <c r="E104" i="47"/>
  <c r="E113" i="47"/>
  <c r="B101" i="47"/>
  <c r="E112" i="47"/>
  <c r="E111" i="47"/>
  <c r="E109" i="47"/>
  <c r="E108" i="47"/>
  <c r="E117" i="47"/>
  <c r="E105" i="47"/>
  <c r="E150" i="44"/>
  <c r="B140" i="44"/>
  <c r="E148" i="44"/>
  <c r="E147" i="44"/>
  <c r="E146" i="44"/>
  <c r="E145" i="44"/>
  <c r="E144" i="44"/>
  <c r="E143" i="44"/>
  <c r="E151" i="44"/>
  <c r="E149" i="44"/>
  <c r="I184" i="49"/>
  <c r="I183" i="49"/>
  <c r="I190" i="49"/>
  <c r="B180" i="49"/>
  <c r="I189" i="49"/>
  <c r="I188" i="49"/>
  <c r="I186" i="49"/>
  <c r="I187" i="49"/>
  <c r="I185" i="49"/>
  <c r="F168" i="48"/>
  <c r="F160" i="48"/>
  <c r="F174" i="48"/>
  <c r="F166" i="48"/>
  <c r="B156" i="48"/>
  <c r="F173" i="48"/>
  <c r="F165" i="48"/>
  <c r="F171" i="48"/>
  <c r="F163" i="48"/>
  <c r="F162" i="48"/>
  <c r="F175" i="48"/>
  <c r="F159" i="48"/>
  <c r="F172" i="48"/>
  <c r="F170" i="48"/>
  <c r="F169" i="48"/>
  <c r="F167" i="48"/>
  <c r="F164" i="48"/>
  <c r="F161" i="48"/>
  <c r="B235" i="48"/>
  <c r="B212" i="46"/>
  <c r="I185" i="47"/>
  <c r="I183" i="47"/>
  <c r="I190" i="47"/>
  <c r="B180" i="47"/>
  <c r="I188" i="47"/>
  <c r="I189" i="47"/>
  <c r="I186" i="47"/>
  <c r="I184" i="47"/>
  <c r="I187" i="47"/>
  <c r="I191" i="48"/>
  <c r="B35" i="44"/>
  <c r="F95" i="44"/>
  <c r="F87" i="44"/>
  <c r="F93" i="44"/>
  <c r="F85" i="44"/>
  <c r="F92" i="44"/>
  <c r="F84" i="44"/>
  <c r="F91" i="44"/>
  <c r="F83" i="44"/>
  <c r="F90" i="44"/>
  <c r="F82" i="44"/>
  <c r="F89" i="44"/>
  <c r="B79" i="44"/>
  <c r="F96" i="44"/>
  <c r="F94" i="44"/>
  <c r="F88" i="44"/>
  <c r="F86" i="44"/>
  <c r="F91" i="47"/>
  <c r="F83" i="47"/>
  <c r="F96" i="47"/>
  <c r="F88" i="47"/>
  <c r="F93" i="47"/>
  <c r="F82" i="47"/>
  <c r="F90" i="47"/>
  <c r="F89" i="47"/>
  <c r="F87" i="47"/>
  <c r="F86" i="47"/>
  <c r="F95" i="47"/>
  <c r="F85" i="47"/>
  <c r="F94" i="47"/>
  <c r="F84" i="47"/>
  <c r="F92" i="47"/>
  <c r="B79" i="47"/>
  <c r="C206" i="48"/>
  <c r="C202" i="48"/>
  <c r="C198" i="48"/>
  <c r="C205" i="48"/>
  <c r="C201" i="48"/>
  <c r="B195" i="48"/>
  <c r="C204" i="48"/>
  <c r="C199" i="48"/>
  <c r="C203" i="48"/>
  <c r="C207" i="48"/>
  <c r="C200" i="48"/>
  <c r="C205" i="46"/>
  <c r="C201" i="46"/>
  <c r="B195" i="46"/>
  <c r="C204" i="46"/>
  <c r="C200" i="46"/>
  <c r="C199" i="46"/>
  <c r="C203" i="46"/>
  <c r="C198" i="46"/>
  <c r="C207" i="46"/>
  <c r="C202" i="46"/>
  <c r="C206" i="46"/>
  <c r="B35" i="49"/>
  <c r="E113" i="48"/>
  <c r="E105" i="48"/>
  <c r="E111" i="48"/>
  <c r="B101" i="48"/>
  <c r="E118" i="48"/>
  <c r="E110" i="48"/>
  <c r="E116" i="48"/>
  <c r="E108" i="48"/>
  <c r="E107" i="48"/>
  <c r="E104" i="48"/>
  <c r="E117" i="48"/>
  <c r="E115" i="48"/>
  <c r="E114" i="48"/>
  <c r="E112" i="48"/>
  <c r="E109" i="48"/>
  <c r="E106" i="48"/>
  <c r="B57" i="46"/>
  <c r="C135" i="47"/>
  <c r="C131" i="47"/>
  <c r="C127" i="47"/>
  <c r="C134" i="47"/>
  <c r="C130" i="47"/>
  <c r="C126" i="47"/>
  <c r="C132" i="47"/>
  <c r="B123" i="47"/>
  <c r="C129" i="47"/>
  <c r="C128" i="47"/>
  <c r="C133" i="47"/>
  <c r="B57" i="47"/>
  <c r="E114" i="44"/>
  <c r="E106" i="44"/>
  <c r="E112" i="44"/>
  <c r="E104" i="44"/>
  <c r="E111" i="44"/>
  <c r="B101" i="44"/>
  <c r="E118" i="44"/>
  <c r="E110" i="44"/>
  <c r="E117" i="44"/>
  <c r="E109" i="44"/>
  <c r="E116" i="44"/>
  <c r="E108" i="44"/>
  <c r="E105" i="44"/>
  <c r="E113" i="44"/>
  <c r="E115" i="44"/>
  <c r="E107" i="44"/>
  <c r="I189" i="44"/>
  <c r="I187" i="44"/>
  <c r="I186" i="44"/>
  <c r="I185" i="44"/>
  <c r="I184" i="44"/>
  <c r="I183" i="44"/>
  <c r="B180" i="44"/>
  <c r="I190" i="44"/>
  <c r="I188" i="44"/>
  <c r="E152" i="46"/>
  <c r="D23" i="46"/>
  <c r="E149" i="48"/>
  <c r="E147" i="48"/>
  <c r="E146" i="48"/>
  <c r="E144" i="48"/>
  <c r="E143" i="48"/>
  <c r="E151" i="48"/>
  <c r="E150" i="48"/>
  <c r="E148" i="48"/>
  <c r="E145" i="48"/>
  <c r="B140" i="48"/>
  <c r="F172" i="49"/>
  <c r="F164" i="49"/>
  <c r="F171" i="49"/>
  <c r="F163" i="49"/>
  <c r="F170" i="49"/>
  <c r="F162" i="49"/>
  <c r="F169" i="49"/>
  <c r="F161" i="49"/>
  <c r="F168" i="49"/>
  <c r="F160" i="49"/>
  <c r="F174" i="49"/>
  <c r="F166" i="49"/>
  <c r="B156" i="49"/>
  <c r="F165" i="49"/>
  <c r="F159" i="49"/>
  <c r="F175" i="49"/>
  <c r="F173" i="49"/>
  <c r="F167" i="49"/>
  <c r="F92" i="46"/>
  <c r="F84" i="46"/>
  <c r="F90" i="46"/>
  <c r="F82" i="46"/>
  <c r="F95" i="46"/>
  <c r="F87" i="46"/>
  <c r="F88" i="46"/>
  <c r="F86" i="46"/>
  <c r="F85" i="46"/>
  <c r="F96" i="46"/>
  <c r="F83" i="46"/>
  <c r="F94" i="46"/>
  <c r="B79" i="46"/>
  <c r="F93" i="46"/>
  <c r="F91" i="46"/>
  <c r="F89" i="46"/>
  <c r="C207" i="47"/>
  <c r="C203" i="47"/>
  <c r="C199" i="47"/>
  <c r="C206" i="47"/>
  <c r="C202" i="47"/>
  <c r="C198" i="47"/>
  <c r="C201" i="47"/>
  <c r="C205" i="47"/>
  <c r="C200" i="47"/>
  <c r="C204" i="47"/>
  <c r="B195" i="47"/>
  <c r="B235" i="47"/>
  <c r="C205" i="44"/>
  <c r="C201" i="44"/>
  <c r="B195" i="44"/>
  <c r="C204" i="44"/>
  <c r="C200" i="44"/>
  <c r="C206" i="44"/>
  <c r="C199" i="44"/>
  <c r="C207" i="44"/>
  <c r="C203" i="44"/>
  <c r="C198" i="44"/>
  <c r="C202" i="44"/>
  <c r="B35" i="43"/>
  <c r="B212" i="41"/>
  <c r="I191" i="42"/>
  <c r="E111" i="41"/>
  <c r="B101" i="41"/>
  <c r="E117" i="41"/>
  <c r="E109" i="41"/>
  <c r="E115" i="41"/>
  <c r="E107" i="41"/>
  <c r="E108" i="41"/>
  <c r="E106" i="41"/>
  <c r="E118" i="41"/>
  <c r="E105" i="41"/>
  <c r="E116" i="41"/>
  <c r="E104" i="41"/>
  <c r="E113" i="41"/>
  <c r="E114" i="41"/>
  <c r="E110" i="41"/>
  <c r="E112" i="41"/>
  <c r="E118" i="43"/>
  <c r="E110" i="43"/>
  <c r="E117" i="43"/>
  <c r="E109" i="43"/>
  <c r="E116" i="43"/>
  <c r="E108" i="43"/>
  <c r="E115" i="43"/>
  <c r="E107" i="43"/>
  <c r="E114" i="43"/>
  <c r="E106" i="43"/>
  <c r="E113" i="43"/>
  <c r="E105" i="43"/>
  <c r="E111" i="43"/>
  <c r="B101" i="43"/>
  <c r="E112" i="43"/>
  <c r="E104" i="43"/>
  <c r="B235" i="43"/>
  <c r="F92" i="41"/>
  <c r="F84" i="41"/>
  <c r="F90" i="41"/>
  <c r="F82" i="41"/>
  <c r="F96" i="41"/>
  <c r="F88" i="41"/>
  <c r="F93" i="41"/>
  <c r="F91" i="41"/>
  <c r="F89" i="41"/>
  <c r="F87" i="41"/>
  <c r="F85" i="41"/>
  <c r="F86" i="41"/>
  <c r="F94" i="41"/>
  <c r="B79" i="41"/>
  <c r="F83" i="41"/>
  <c r="F95" i="41"/>
  <c r="F174" i="41"/>
  <c r="F166" i="41"/>
  <c r="B156" i="41"/>
  <c r="F172" i="41"/>
  <c r="F164" i="41"/>
  <c r="F171" i="41"/>
  <c r="F163" i="41"/>
  <c r="F170" i="41"/>
  <c r="F162" i="41"/>
  <c r="F160" i="41"/>
  <c r="F175" i="41"/>
  <c r="F159" i="41"/>
  <c r="F173" i="41"/>
  <c r="F169" i="41"/>
  <c r="F167" i="41"/>
  <c r="F165" i="41"/>
  <c r="F168" i="41"/>
  <c r="F161" i="41"/>
  <c r="E147" i="41"/>
  <c r="E145" i="41"/>
  <c r="E151" i="41"/>
  <c r="E143" i="41"/>
  <c r="B140" i="41"/>
  <c r="E150" i="41"/>
  <c r="E149" i="41"/>
  <c r="E144" i="41"/>
  <c r="E148" i="41"/>
  <c r="E146" i="41"/>
  <c r="F96" i="42"/>
  <c r="F88" i="42"/>
  <c r="F95" i="42"/>
  <c r="F87" i="42"/>
  <c r="F93" i="42"/>
  <c r="F85" i="42"/>
  <c r="F92" i="42"/>
  <c r="F84" i="42"/>
  <c r="F91" i="42"/>
  <c r="F83" i="42"/>
  <c r="F90" i="42"/>
  <c r="F89" i="42"/>
  <c r="F86" i="42"/>
  <c r="F82" i="42"/>
  <c r="B79" i="42"/>
  <c r="F94" i="42"/>
  <c r="B57" i="43"/>
  <c r="C205" i="41"/>
  <c r="C201" i="41"/>
  <c r="B195" i="41"/>
  <c r="C204" i="41"/>
  <c r="C200" i="41"/>
  <c r="H19" i="41" s="1"/>
  <c r="C207" i="41"/>
  <c r="C203" i="41"/>
  <c r="C199" i="41"/>
  <c r="H18" i="41" s="1"/>
  <c r="C198" i="41"/>
  <c r="H17" i="41" s="1"/>
  <c r="C206" i="41"/>
  <c r="C202" i="41"/>
  <c r="E152" i="43"/>
  <c r="D23" i="43"/>
  <c r="E53" i="40"/>
  <c r="D17" i="40"/>
  <c r="C136" i="41"/>
  <c r="E151" i="42"/>
  <c r="E143" i="42"/>
  <c r="E150" i="42"/>
  <c r="B140" i="42"/>
  <c r="E148" i="42"/>
  <c r="E147" i="42"/>
  <c r="E146" i="42"/>
  <c r="E145" i="42"/>
  <c r="E149" i="42"/>
  <c r="E144" i="42"/>
  <c r="I185" i="43"/>
  <c r="I184" i="43"/>
  <c r="I183" i="43"/>
  <c r="I190" i="43"/>
  <c r="B180" i="43"/>
  <c r="I189" i="43"/>
  <c r="I188" i="43"/>
  <c r="I186" i="43"/>
  <c r="I187" i="43"/>
  <c r="D22" i="42"/>
  <c r="B35" i="41"/>
  <c r="I186" i="41"/>
  <c r="I184" i="41"/>
  <c r="I183" i="41"/>
  <c r="I190" i="41"/>
  <c r="B180" i="41"/>
  <c r="I187" i="41"/>
  <c r="I185" i="41"/>
  <c r="I189" i="41"/>
  <c r="I188" i="41"/>
  <c r="C133" i="42"/>
  <c r="C129" i="42"/>
  <c r="B123" i="42"/>
  <c r="C132" i="42"/>
  <c r="C128" i="42"/>
  <c r="H19" i="42" s="1"/>
  <c r="C135" i="42"/>
  <c r="C131" i="42"/>
  <c r="C127" i="42"/>
  <c r="C134" i="42"/>
  <c r="C126" i="42"/>
  <c r="C130" i="42"/>
  <c r="B57" i="41"/>
  <c r="C204" i="43"/>
  <c r="C200" i="43"/>
  <c r="C207" i="43"/>
  <c r="C203" i="43"/>
  <c r="C199" i="43"/>
  <c r="C206" i="43"/>
  <c r="C202" i="43"/>
  <c r="C198" i="43"/>
  <c r="C205" i="43"/>
  <c r="C201" i="43"/>
  <c r="B195" i="43"/>
  <c r="F91" i="43"/>
  <c r="F83" i="43"/>
  <c r="F90" i="43"/>
  <c r="F82" i="43"/>
  <c r="F89" i="43"/>
  <c r="B79" i="43"/>
  <c r="F96" i="43"/>
  <c r="F88" i="43"/>
  <c r="F95" i="43"/>
  <c r="F87" i="43"/>
  <c r="F94" i="43"/>
  <c r="F86" i="43"/>
  <c r="F92" i="43"/>
  <c r="F84" i="43"/>
  <c r="F85" i="43"/>
  <c r="F93" i="43"/>
  <c r="F173" i="43"/>
  <c r="F165" i="43"/>
  <c r="F172" i="43"/>
  <c r="F164" i="43"/>
  <c r="F171" i="43"/>
  <c r="F163" i="43"/>
  <c r="F170" i="43"/>
  <c r="F162" i="43"/>
  <c r="F169" i="43"/>
  <c r="F161" i="43"/>
  <c r="F168" i="43"/>
  <c r="F160" i="43"/>
  <c r="F174" i="43"/>
  <c r="F166" i="43"/>
  <c r="B156" i="43"/>
  <c r="F175" i="43"/>
  <c r="F167" i="43"/>
  <c r="F159" i="43"/>
  <c r="B57" i="42"/>
  <c r="B235" i="41"/>
  <c r="E282" i="40"/>
  <c r="E151" i="38"/>
  <c r="E143" i="38"/>
  <c r="E149" i="38"/>
  <c r="E150" i="38"/>
  <c r="B140" i="38"/>
  <c r="E148" i="38"/>
  <c r="E145" i="38"/>
  <c r="E147" i="38"/>
  <c r="E146" i="38"/>
  <c r="E144" i="38"/>
  <c r="D23" i="39"/>
  <c r="B235" i="39"/>
  <c r="E118" i="39"/>
  <c r="E110" i="39"/>
  <c r="E117" i="39"/>
  <c r="E109" i="39"/>
  <c r="E116" i="39"/>
  <c r="E108" i="39"/>
  <c r="E114" i="39"/>
  <c r="E106" i="39"/>
  <c r="E115" i="39"/>
  <c r="E107" i="39"/>
  <c r="E112" i="39"/>
  <c r="E104" i="39"/>
  <c r="E113" i="39"/>
  <c r="E111" i="39"/>
  <c r="E105" i="39"/>
  <c r="B101" i="39"/>
  <c r="C133" i="38"/>
  <c r="C129" i="38"/>
  <c r="B123" i="38"/>
  <c r="C132" i="38"/>
  <c r="C128" i="38"/>
  <c r="E283" i="38" s="1"/>
  <c r="F283" i="38" s="1"/>
  <c r="C134" i="38"/>
  <c r="C127" i="38"/>
  <c r="C131" i="38"/>
  <c r="C126" i="38"/>
  <c r="C135" i="38"/>
  <c r="C130" i="38"/>
  <c r="C204" i="39"/>
  <c r="C200" i="39"/>
  <c r="C207" i="39"/>
  <c r="C203" i="39"/>
  <c r="C199" i="39"/>
  <c r="H18" i="39" s="1"/>
  <c r="C206" i="39"/>
  <c r="C202" i="39"/>
  <c r="C198" i="39"/>
  <c r="C205" i="39"/>
  <c r="C201" i="39"/>
  <c r="B195" i="39"/>
  <c r="I191" i="38"/>
  <c r="F173" i="39"/>
  <c r="F165" i="39"/>
  <c r="F172" i="39"/>
  <c r="F164" i="39"/>
  <c r="F171" i="39"/>
  <c r="F163" i="39"/>
  <c r="F170" i="39"/>
  <c r="F162" i="39"/>
  <c r="F169" i="39"/>
  <c r="F161" i="39"/>
  <c r="F168" i="39"/>
  <c r="F160" i="39"/>
  <c r="F175" i="39"/>
  <c r="F167" i="39"/>
  <c r="F159" i="39"/>
  <c r="B156" i="39"/>
  <c r="F174" i="39"/>
  <c r="F166" i="39"/>
  <c r="E231" i="39"/>
  <c r="F96" i="38"/>
  <c r="F88" i="38"/>
  <c r="F86" i="38"/>
  <c r="F95" i="38"/>
  <c r="F87" i="38"/>
  <c r="F94" i="38"/>
  <c r="F93" i="38"/>
  <c r="F85" i="38"/>
  <c r="F90" i="38"/>
  <c r="F82" i="38"/>
  <c r="F92" i="38"/>
  <c r="F91" i="38"/>
  <c r="F89" i="38"/>
  <c r="F83" i="38"/>
  <c r="F84" i="38"/>
  <c r="B79" i="38"/>
  <c r="B235" i="37"/>
  <c r="F173" i="37"/>
  <c r="F165" i="37"/>
  <c r="F159" i="37"/>
  <c r="F172" i="37"/>
  <c r="F164" i="37"/>
  <c r="F169" i="37"/>
  <c r="F171" i="37"/>
  <c r="F163" i="37"/>
  <c r="F175" i="37"/>
  <c r="F166" i="37"/>
  <c r="F170" i="37"/>
  <c r="F162" i="37"/>
  <c r="F161" i="37"/>
  <c r="F167" i="37"/>
  <c r="F174" i="37"/>
  <c r="B156" i="37"/>
  <c r="F168" i="37"/>
  <c r="F160" i="37"/>
  <c r="E118" i="37"/>
  <c r="E110" i="37"/>
  <c r="E104" i="37"/>
  <c r="E117" i="37"/>
  <c r="E109" i="37"/>
  <c r="E116" i="37"/>
  <c r="E108" i="37"/>
  <c r="E106" i="37"/>
  <c r="E111" i="37"/>
  <c r="E115" i="37"/>
  <c r="E107" i="37"/>
  <c r="E114" i="37"/>
  <c r="E112" i="37"/>
  <c r="B101" i="37"/>
  <c r="E113" i="37"/>
  <c r="E105" i="37"/>
  <c r="B35" i="37"/>
  <c r="D18" i="37"/>
  <c r="E231" i="37"/>
  <c r="C204" i="37"/>
  <c r="C200" i="37"/>
  <c r="H19" i="37" s="1"/>
  <c r="B195" i="37"/>
  <c r="C207" i="37"/>
  <c r="C203" i="37"/>
  <c r="C199" i="37"/>
  <c r="C205" i="37"/>
  <c r="C201" i="37"/>
  <c r="C206" i="37"/>
  <c r="C202" i="37"/>
  <c r="C198" i="37"/>
  <c r="D23" i="37"/>
  <c r="F173" i="36"/>
  <c r="F165" i="36"/>
  <c r="F172" i="36"/>
  <c r="F164" i="36"/>
  <c r="F171" i="36"/>
  <c r="F163" i="36"/>
  <c r="F170" i="36"/>
  <c r="F162" i="36"/>
  <c r="F169" i="36"/>
  <c r="F161" i="36"/>
  <c r="F168" i="36"/>
  <c r="F160" i="36"/>
  <c r="F166" i="36"/>
  <c r="B156" i="36"/>
  <c r="F175" i="36"/>
  <c r="F167" i="36"/>
  <c r="F159" i="36"/>
  <c r="F174" i="36"/>
  <c r="C135" i="36"/>
  <c r="C131" i="36"/>
  <c r="C127" i="36"/>
  <c r="C134" i="36"/>
  <c r="C130" i="36"/>
  <c r="C126" i="36"/>
  <c r="C133" i="36"/>
  <c r="C129" i="36"/>
  <c r="B123" i="36"/>
  <c r="C132" i="36"/>
  <c r="C128" i="36"/>
  <c r="B35" i="36"/>
  <c r="I185" i="36"/>
  <c r="I184" i="36"/>
  <c r="I183" i="36"/>
  <c r="I190" i="36"/>
  <c r="B180" i="36"/>
  <c r="I189" i="36"/>
  <c r="I188" i="36"/>
  <c r="I186" i="36"/>
  <c r="I187" i="36"/>
  <c r="E231" i="36"/>
  <c r="F91" i="36"/>
  <c r="F83" i="36"/>
  <c r="F90" i="36"/>
  <c r="F82" i="36"/>
  <c r="F89" i="36"/>
  <c r="B79" i="36"/>
  <c r="F96" i="36"/>
  <c r="F88" i="36"/>
  <c r="F95" i="36"/>
  <c r="F87" i="36"/>
  <c r="F94" i="36"/>
  <c r="F86" i="36"/>
  <c r="F92" i="36"/>
  <c r="F93" i="36"/>
  <c r="F85" i="36"/>
  <c r="F84" i="36"/>
  <c r="B235" i="36"/>
  <c r="B57" i="36"/>
  <c r="E118" i="36"/>
  <c r="E110" i="36"/>
  <c r="E117" i="36"/>
  <c r="E109" i="36"/>
  <c r="E116" i="36"/>
  <c r="E108" i="36"/>
  <c r="E115" i="36"/>
  <c r="E107" i="36"/>
  <c r="E114" i="36"/>
  <c r="E106" i="36"/>
  <c r="E113" i="36"/>
  <c r="E105" i="36"/>
  <c r="B101" i="36"/>
  <c r="E112" i="36"/>
  <c r="E104" i="36"/>
  <c r="E111" i="36"/>
  <c r="C204" i="36"/>
  <c r="C200" i="36"/>
  <c r="C207" i="36"/>
  <c r="C203" i="36"/>
  <c r="C199" i="36"/>
  <c r="C206" i="36"/>
  <c r="C202" i="36"/>
  <c r="C198" i="36"/>
  <c r="C201" i="36"/>
  <c r="C205" i="36"/>
  <c r="B195" i="36"/>
  <c r="E146" i="36"/>
  <c r="E145" i="36"/>
  <c r="E144" i="36"/>
  <c r="E151" i="36"/>
  <c r="E143" i="36"/>
  <c r="E150" i="36"/>
  <c r="B140" i="36"/>
  <c r="E149" i="36"/>
  <c r="E148" i="36"/>
  <c r="E147" i="36"/>
  <c r="A22" i="10"/>
  <c r="A16" i="1"/>
  <c r="S2" i="13"/>
  <c r="S3" i="13"/>
  <c r="S4" i="13"/>
  <c r="D17" i="42" l="1"/>
  <c r="E25" i="10"/>
  <c r="E231" i="42"/>
  <c r="F75" i="37"/>
  <c r="W25" i="10"/>
  <c r="G25" i="10"/>
  <c r="L25" i="10"/>
  <c r="U25" i="10"/>
  <c r="O25" i="10"/>
  <c r="N25" i="10"/>
  <c r="W23" i="10"/>
  <c r="V25" i="10"/>
  <c r="H25" i="10"/>
  <c r="M25" i="10"/>
  <c r="S25" i="10"/>
  <c r="F25" i="10"/>
  <c r="Q25" i="10"/>
  <c r="T25" i="10"/>
  <c r="P25" i="10"/>
  <c r="K25" i="10"/>
  <c r="J25" i="10"/>
  <c r="R25" i="10"/>
  <c r="I25" i="10"/>
  <c r="I32" i="10"/>
  <c r="W26" i="10"/>
  <c r="D27" i="40"/>
  <c r="D26" i="40"/>
  <c r="D21" i="51"/>
  <c r="D20" i="38"/>
  <c r="O22" i="10"/>
  <c r="F75" i="39"/>
  <c r="D22" i="51"/>
  <c r="I191" i="39"/>
  <c r="F253" i="46"/>
  <c r="E119" i="38"/>
  <c r="E152" i="37"/>
  <c r="C136" i="37"/>
  <c r="D22" i="39"/>
  <c r="I191" i="51"/>
  <c r="W27" i="10"/>
  <c r="E152" i="39"/>
  <c r="D25" i="42"/>
  <c r="D25" i="50"/>
  <c r="D20" i="40"/>
  <c r="D25" i="51"/>
  <c r="Q27" i="10"/>
  <c r="S30" i="10"/>
  <c r="E231" i="40"/>
  <c r="O29" i="10"/>
  <c r="D24" i="50"/>
  <c r="M28" i="10"/>
  <c r="C136" i="51"/>
  <c r="C208" i="51"/>
  <c r="O32" i="10"/>
  <c r="F75" i="53"/>
  <c r="E53" i="52"/>
  <c r="F97" i="39"/>
  <c r="M31" i="10"/>
  <c r="F176" i="38"/>
  <c r="I22" i="10"/>
  <c r="E119" i="42"/>
  <c r="Q23" i="10"/>
  <c r="M32" i="10"/>
  <c r="E53" i="42"/>
  <c r="E53" i="46"/>
  <c r="Q24" i="10"/>
  <c r="D17" i="53"/>
  <c r="F176" i="50"/>
  <c r="E119" i="50"/>
  <c r="D17" i="38"/>
  <c r="F97" i="40"/>
  <c r="I191" i="40"/>
  <c r="D18" i="39"/>
  <c r="D23" i="40"/>
  <c r="D18" i="38"/>
  <c r="D17" i="46"/>
  <c r="E152" i="40"/>
  <c r="F176" i="42"/>
  <c r="D17" i="50"/>
  <c r="D24" i="42"/>
  <c r="S27" i="10"/>
  <c r="T22" i="10"/>
  <c r="I191" i="37"/>
  <c r="D20" i="50"/>
  <c r="F29" i="10"/>
  <c r="D22" i="37"/>
  <c r="F253" i="40"/>
  <c r="D20" i="42"/>
  <c r="D22" i="40"/>
  <c r="D24" i="38"/>
  <c r="D18" i="40"/>
  <c r="O30" i="10"/>
  <c r="S26" i="10"/>
  <c r="E53" i="53"/>
  <c r="E152" i="45"/>
  <c r="I191" i="45"/>
  <c r="D22" i="45"/>
  <c r="M23" i="10"/>
  <c r="D18" i="51"/>
  <c r="Q28" i="10"/>
  <c r="D20" i="51"/>
  <c r="D18" i="53"/>
  <c r="U23" i="10"/>
  <c r="D23" i="51"/>
  <c r="D17" i="52"/>
  <c r="E283" i="44"/>
  <c r="F283" i="44" s="1"/>
  <c r="D22" i="50"/>
  <c r="F97" i="37"/>
  <c r="D22" i="52"/>
  <c r="E283" i="47"/>
  <c r="F283" i="47" s="1"/>
  <c r="C208" i="42"/>
  <c r="E281" i="41"/>
  <c r="F281" i="41" s="1"/>
  <c r="C208" i="38"/>
  <c r="D25" i="40"/>
  <c r="F253" i="42"/>
  <c r="D17" i="51"/>
  <c r="D17" i="39"/>
  <c r="E53" i="50"/>
  <c r="C208" i="50"/>
  <c r="E283" i="51"/>
  <c r="F283" i="51" s="1"/>
  <c r="R30" i="10"/>
  <c r="D26" i="45"/>
  <c r="S28" i="10"/>
  <c r="D27" i="51"/>
  <c r="D26" i="38"/>
  <c r="R29" i="10"/>
  <c r="H27" i="10"/>
  <c r="H19" i="36"/>
  <c r="S22" i="10"/>
  <c r="D27" i="36"/>
  <c r="D27" i="37"/>
  <c r="D27" i="49"/>
  <c r="D26" i="53"/>
  <c r="D27" i="54"/>
  <c r="E283" i="53"/>
  <c r="F283" i="53" s="1"/>
  <c r="D27" i="45"/>
  <c r="E53" i="38"/>
  <c r="D27" i="41"/>
  <c r="D27" i="43"/>
  <c r="D27" i="47"/>
  <c r="G27" i="10"/>
  <c r="D26" i="48"/>
  <c r="D26" i="44"/>
  <c r="D27" i="52"/>
  <c r="D27" i="53"/>
  <c r="E231" i="38"/>
  <c r="D26" i="46"/>
  <c r="D27" i="44"/>
  <c r="D26" i="47"/>
  <c r="H19" i="48"/>
  <c r="E281" i="40"/>
  <c r="F253" i="38"/>
  <c r="S32" i="10"/>
  <c r="E119" i="51"/>
  <c r="F176" i="51"/>
  <c r="D26" i="41"/>
  <c r="D26" i="52"/>
  <c r="V27" i="10"/>
  <c r="D26" i="43"/>
  <c r="D27" i="42"/>
  <c r="D27" i="38"/>
  <c r="D27" i="39"/>
  <c r="E282" i="39"/>
  <c r="F282" i="39" s="1"/>
  <c r="D26" i="49"/>
  <c r="T32" i="10"/>
  <c r="E119" i="40"/>
  <c r="E53" i="51"/>
  <c r="F75" i="38"/>
  <c r="M24" i="10"/>
  <c r="D27" i="48"/>
  <c r="D26" i="50"/>
  <c r="E283" i="36"/>
  <c r="F283" i="36" s="1"/>
  <c r="H19" i="46"/>
  <c r="E283" i="40"/>
  <c r="F283" i="40" s="1"/>
  <c r="E283" i="49"/>
  <c r="F283" i="49" s="1"/>
  <c r="H19" i="43"/>
  <c r="H19" i="50"/>
  <c r="E283" i="37"/>
  <c r="F283" i="37" s="1"/>
  <c r="H19" i="52"/>
  <c r="E283" i="41"/>
  <c r="F283" i="41" s="1"/>
  <c r="E283" i="46"/>
  <c r="F283" i="46" s="1"/>
  <c r="H19" i="45"/>
  <c r="E283" i="45"/>
  <c r="F283" i="45" s="1"/>
  <c r="Q26" i="10"/>
  <c r="E283" i="52"/>
  <c r="F283" i="52" s="1"/>
  <c r="H19" i="44"/>
  <c r="E283" i="42"/>
  <c r="F283" i="42" s="1"/>
  <c r="C136" i="43"/>
  <c r="D21" i="43"/>
  <c r="P26" i="10"/>
  <c r="H19" i="39"/>
  <c r="H19" i="47"/>
  <c r="H19" i="53"/>
  <c r="E283" i="54"/>
  <c r="F283" i="54" s="1"/>
  <c r="E283" i="39"/>
  <c r="F283" i="39" s="1"/>
  <c r="E283" i="43"/>
  <c r="F283" i="43" s="1"/>
  <c r="E283" i="48"/>
  <c r="F283" i="48" s="1"/>
  <c r="F281" i="51"/>
  <c r="H19" i="38"/>
  <c r="L30" i="10"/>
  <c r="F75" i="40"/>
  <c r="D24" i="51"/>
  <c r="H29" i="10"/>
  <c r="H22" i="10"/>
  <c r="M27" i="10"/>
  <c r="S29" i="10"/>
  <c r="F75" i="51"/>
  <c r="F31" i="10"/>
  <c r="C208" i="40"/>
  <c r="F22" i="10"/>
  <c r="O24" i="10"/>
  <c r="K31" i="10"/>
  <c r="E32" i="10"/>
  <c r="E22" i="10"/>
  <c r="F253" i="51"/>
  <c r="F253" i="53"/>
  <c r="T26" i="10"/>
  <c r="F23" i="10"/>
  <c r="W24" i="10"/>
  <c r="G24" i="10"/>
  <c r="J29" i="10"/>
  <c r="F32" i="10"/>
  <c r="D25" i="38"/>
  <c r="U22" i="10"/>
  <c r="K24" i="10"/>
  <c r="H28" i="10"/>
  <c r="D21" i="39"/>
  <c r="R22" i="10"/>
  <c r="U32" i="10"/>
  <c r="D21" i="40"/>
  <c r="M26" i="10"/>
  <c r="C136" i="40"/>
  <c r="I191" i="52"/>
  <c r="M29" i="10"/>
  <c r="E53" i="39"/>
  <c r="E152" i="51"/>
  <c r="T27" i="10"/>
  <c r="F253" i="52"/>
  <c r="C136" i="39"/>
  <c r="H26" i="10"/>
  <c r="D21" i="45"/>
  <c r="F28" i="10"/>
  <c r="P29" i="10"/>
  <c r="N29" i="10"/>
  <c r="F97" i="41"/>
  <c r="N24" i="10"/>
  <c r="J30" i="10"/>
  <c r="F97" i="49"/>
  <c r="L24" i="10"/>
  <c r="I29" i="10"/>
  <c r="D21" i="46"/>
  <c r="I26" i="10"/>
  <c r="F282" i="51"/>
  <c r="V28" i="10"/>
  <c r="P31" i="10"/>
  <c r="P22" i="10"/>
  <c r="G30" i="10"/>
  <c r="L29" i="10"/>
  <c r="E231" i="46"/>
  <c r="I31" i="10"/>
  <c r="G32" i="10"/>
  <c r="J31" i="10"/>
  <c r="L26" i="10"/>
  <c r="D21" i="49"/>
  <c r="V32" i="10"/>
  <c r="H28" i="51"/>
  <c r="V30" i="10"/>
  <c r="R24" i="10"/>
  <c r="U29" i="10"/>
  <c r="I191" i="50"/>
  <c r="R27" i="10"/>
  <c r="F26" i="10"/>
  <c r="D21" i="38"/>
  <c r="N32" i="10"/>
  <c r="H17" i="43"/>
  <c r="P30" i="10"/>
  <c r="N23" i="10"/>
  <c r="P27" i="10"/>
  <c r="W32" i="10"/>
  <c r="F97" i="43"/>
  <c r="P24" i="10"/>
  <c r="O26" i="10"/>
  <c r="D21" i="42"/>
  <c r="N31" i="10"/>
  <c r="I24" i="10"/>
  <c r="J24" i="10"/>
  <c r="J27" i="10"/>
  <c r="G28" i="10"/>
  <c r="D21" i="44"/>
  <c r="G26" i="10"/>
  <c r="I27" i="10"/>
  <c r="V29" i="10"/>
  <c r="V24" i="10"/>
  <c r="R28" i="10"/>
  <c r="T23" i="10"/>
  <c r="U26" i="10"/>
  <c r="D21" i="53"/>
  <c r="H24" i="10"/>
  <c r="Q22" i="10"/>
  <c r="F30" i="10"/>
  <c r="E23" i="10"/>
  <c r="E29" i="10"/>
  <c r="F24" i="10"/>
  <c r="Q29" i="10"/>
  <c r="P23" i="10"/>
  <c r="J23" i="10"/>
  <c r="G22" i="10"/>
  <c r="K29" i="10"/>
  <c r="J28" i="10"/>
  <c r="H23" i="10"/>
  <c r="G23" i="10"/>
  <c r="J22" i="10"/>
  <c r="T31" i="10"/>
  <c r="T30" i="10"/>
  <c r="C136" i="52"/>
  <c r="H31" i="10"/>
  <c r="H32" i="10"/>
  <c r="F282" i="40"/>
  <c r="E27" i="10"/>
  <c r="E26" i="10"/>
  <c r="D21" i="36"/>
  <c r="O23" i="10"/>
  <c r="N30" i="10"/>
  <c r="J26" i="10"/>
  <c r="D21" i="47"/>
  <c r="I23" i="10"/>
  <c r="H30" i="10"/>
  <c r="L31" i="10"/>
  <c r="D21" i="48"/>
  <c r="K26" i="10"/>
  <c r="U24" i="10"/>
  <c r="T29" i="10"/>
  <c r="V23" i="10"/>
  <c r="R23" i="10"/>
  <c r="S23" i="10"/>
  <c r="D24" i="40"/>
  <c r="E231" i="43"/>
  <c r="N22" i="10"/>
  <c r="K28" i="10"/>
  <c r="I30" i="10"/>
  <c r="K30" i="10"/>
  <c r="K32" i="10"/>
  <c r="K23" i="10"/>
  <c r="K22" i="10"/>
  <c r="L23" i="10"/>
  <c r="V22" i="10"/>
  <c r="R26" i="10"/>
  <c r="D21" i="50"/>
  <c r="T28" i="10"/>
  <c r="U30" i="10"/>
  <c r="M30" i="10"/>
  <c r="H17" i="40"/>
  <c r="H28" i="40" s="1"/>
  <c r="D21" i="52"/>
  <c r="E24" i="10"/>
  <c r="E28" i="10"/>
  <c r="E30" i="10"/>
  <c r="W30" i="10"/>
  <c r="W29" i="10"/>
  <c r="Q32" i="10"/>
  <c r="W22" i="10"/>
  <c r="Q30" i="10"/>
  <c r="N27" i="10"/>
  <c r="O28" i="10"/>
  <c r="N28" i="10"/>
  <c r="P32" i="10"/>
  <c r="L22" i="10"/>
  <c r="L27" i="10"/>
  <c r="F253" i="49"/>
  <c r="L32" i="10"/>
  <c r="V26" i="10"/>
  <c r="D21" i="54"/>
  <c r="R31" i="10"/>
  <c r="U28" i="10"/>
  <c r="F176" i="40"/>
  <c r="J32" i="10"/>
  <c r="G31" i="10"/>
  <c r="G29" i="10"/>
  <c r="U31" i="10"/>
  <c r="S24" i="10"/>
  <c r="F97" i="51"/>
  <c r="D20" i="45"/>
  <c r="F253" i="45"/>
  <c r="D24" i="45"/>
  <c r="D17" i="45"/>
  <c r="D23" i="45"/>
  <c r="F97" i="45"/>
  <c r="E53" i="45"/>
  <c r="C136" i="45"/>
  <c r="E119" i="45"/>
  <c r="F176" i="45"/>
  <c r="E231" i="45"/>
  <c r="E152" i="53"/>
  <c r="D23" i="53"/>
  <c r="H18" i="54"/>
  <c r="E282" i="54"/>
  <c r="E282" i="50"/>
  <c r="H18" i="50"/>
  <c r="E282" i="53"/>
  <c r="H18" i="53"/>
  <c r="C208" i="54"/>
  <c r="D25" i="54"/>
  <c r="F97" i="50"/>
  <c r="F176" i="53"/>
  <c r="D24" i="53"/>
  <c r="E152" i="54"/>
  <c r="D23" i="54"/>
  <c r="E231" i="52"/>
  <c r="F176" i="54"/>
  <c r="D24" i="54"/>
  <c r="F97" i="54"/>
  <c r="D23" i="50"/>
  <c r="E152" i="50"/>
  <c r="F75" i="52"/>
  <c r="D18" i="52"/>
  <c r="C136" i="53"/>
  <c r="E281" i="53"/>
  <c r="H17" i="53"/>
  <c r="F253" i="54"/>
  <c r="F97" i="53"/>
  <c r="C208" i="52"/>
  <c r="D25" i="52"/>
  <c r="E119" i="53"/>
  <c r="D20" i="53"/>
  <c r="E119" i="52"/>
  <c r="D20" i="52"/>
  <c r="E281" i="52"/>
  <c r="I191" i="54"/>
  <c r="D22" i="54"/>
  <c r="E53" i="54"/>
  <c r="D17" i="54"/>
  <c r="H17" i="52"/>
  <c r="E282" i="52"/>
  <c r="H18" i="52"/>
  <c r="F176" i="52"/>
  <c r="D24" i="52"/>
  <c r="F75" i="54"/>
  <c r="D18" i="54"/>
  <c r="F75" i="50"/>
  <c r="D18" i="50"/>
  <c r="E231" i="50"/>
  <c r="C136" i="50"/>
  <c r="H17" i="50"/>
  <c r="E281" i="50"/>
  <c r="C136" i="54"/>
  <c r="E281" i="54"/>
  <c r="H17" i="54"/>
  <c r="E231" i="53"/>
  <c r="E119" i="54"/>
  <c r="D20" i="54"/>
  <c r="E152" i="52"/>
  <c r="D23" i="52"/>
  <c r="D25" i="53"/>
  <c r="C208" i="53"/>
  <c r="E119" i="48"/>
  <c r="D20" i="48"/>
  <c r="F97" i="48"/>
  <c r="E53" i="48"/>
  <c r="D17" i="48"/>
  <c r="F75" i="49"/>
  <c r="D18" i="49"/>
  <c r="C136" i="48"/>
  <c r="H17" i="48"/>
  <c r="E281" i="48"/>
  <c r="E152" i="48"/>
  <c r="D23" i="48"/>
  <c r="F97" i="47"/>
  <c r="I191" i="47"/>
  <c r="D22" i="47"/>
  <c r="E231" i="48"/>
  <c r="E231" i="44"/>
  <c r="F176" i="47"/>
  <c r="D24" i="47"/>
  <c r="H18" i="45"/>
  <c r="E282" i="45"/>
  <c r="E119" i="49"/>
  <c r="D20" i="49"/>
  <c r="F75" i="47"/>
  <c r="D18" i="47"/>
  <c r="E53" i="44"/>
  <c r="D17" i="44"/>
  <c r="F176" i="48"/>
  <c r="D24" i="48"/>
  <c r="E152" i="44"/>
  <c r="D23" i="44"/>
  <c r="E119" i="47"/>
  <c r="D20" i="47"/>
  <c r="F253" i="44"/>
  <c r="F176" i="46"/>
  <c r="D24" i="46"/>
  <c r="C136" i="46"/>
  <c r="E281" i="46"/>
  <c r="H17" i="46"/>
  <c r="C208" i="49"/>
  <c r="D25" i="49"/>
  <c r="E282" i="48"/>
  <c r="H18" i="48"/>
  <c r="F176" i="44"/>
  <c r="D24" i="44"/>
  <c r="F253" i="47"/>
  <c r="I191" i="44"/>
  <c r="D22" i="44"/>
  <c r="C136" i="47"/>
  <c r="E281" i="47"/>
  <c r="H17" i="47"/>
  <c r="D18" i="46"/>
  <c r="F75" i="46"/>
  <c r="C136" i="44"/>
  <c r="H17" i="44"/>
  <c r="E281" i="44"/>
  <c r="E231" i="47"/>
  <c r="D25" i="44"/>
  <c r="C208" i="44"/>
  <c r="C208" i="47"/>
  <c r="D25" i="47"/>
  <c r="C208" i="46"/>
  <c r="D25" i="46"/>
  <c r="C208" i="48"/>
  <c r="D25" i="48"/>
  <c r="F253" i="48"/>
  <c r="E281" i="49"/>
  <c r="C136" i="49"/>
  <c r="H17" i="49"/>
  <c r="F176" i="49"/>
  <c r="D24" i="49"/>
  <c r="E119" i="44"/>
  <c r="D20" i="44"/>
  <c r="D17" i="49"/>
  <c r="E53" i="49"/>
  <c r="I191" i="49"/>
  <c r="D22" i="49"/>
  <c r="F75" i="48"/>
  <c r="D18" i="48"/>
  <c r="E152" i="47"/>
  <c r="D23" i="47"/>
  <c r="D18" i="45"/>
  <c r="F75" i="45"/>
  <c r="F75" i="44"/>
  <c r="D18" i="44"/>
  <c r="E282" i="46"/>
  <c r="H18" i="46"/>
  <c r="E53" i="47"/>
  <c r="D17" i="47"/>
  <c r="D22" i="46"/>
  <c r="I191" i="46"/>
  <c r="F97" i="46"/>
  <c r="E282" i="47"/>
  <c r="H18" i="47"/>
  <c r="F97" i="44"/>
  <c r="E282" i="44"/>
  <c r="H18" i="44"/>
  <c r="C208" i="45"/>
  <c r="D25" i="45"/>
  <c r="H17" i="45"/>
  <c r="E281" i="45"/>
  <c r="E119" i="46"/>
  <c r="D20" i="46"/>
  <c r="E231" i="49"/>
  <c r="H18" i="49"/>
  <c r="E282" i="49"/>
  <c r="F75" i="43"/>
  <c r="D18" i="43"/>
  <c r="F75" i="42"/>
  <c r="D18" i="42"/>
  <c r="H18" i="43"/>
  <c r="E282" i="43"/>
  <c r="E282" i="42"/>
  <c r="H18" i="42"/>
  <c r="C208" i="41"/>
  <c r="D25" i="41"/>
  <c r="E53" i="43"/>
  <c r="D17" i="43"/>
  <c r="C136" i="42"/>
  <c r="E281" i="42"/>
  <c r="H17" i="42"/>
  <c r="E53" i="41"/>
  <c r="D17" i="41"/>
  <c r="E282" i="41"/>
  <c r="E231" i="41"/>
  <c r="E119" i="41"/>
  <c r="D20" i="41"/>
  <c r="I191" i="41"/>
  <c r="D22" i="41"/>
  <c r="E152" i="42"/>
  <c r="D23" i="42"/>
  <c r="D20" i="43"/>
  <c r="E119" i="43"/>
  <c r="F97" i="42"/>
  <c r="F176" i="41"/>
  <c r="D24" i="41"/>
  <c r="F176" i="43"/>
  <c r="D24" i="43"/>
  <c r="E152" i="41"/>
  <c r="D23" i="41"/>
  <c r="F253" i="43"/>
  <c r="F253" i="41"/>
  <c r="C208" i="43"/>
  <c r="D25" i="43"/>
  <c r="E281" i="43"/>
  <c r="F75" i="41"/>
  <c r="D18" i="41"/>
  <c r="I191" i="43"/>
  <c r="D22" i="43"/>
  <c r="H28" i="41"/>
  <c r="C208" i="39"/>
  <c r="H17" i="39"/>
  <c r="E281" i="39"/>
  <c r="D25" i="39"/>
  <c r="E119" i="39"/>
  <c r="D20" i="39"/>
  <c r="E152" i="38"/>
  <c r="D23" i="38"/>
  <c r="E281" i="38"/>
  <c r="C136" i="38"/>
  <c r="H17" i="38"/>
  <c r="F253" i="39"/>
  <c r="F97" i="38"/>
  <c r="F176" i="39"/>
  <c r="D24" i="39"/>
  <c r="E282" i="38"/>
  <c r="H18" i="38"/>
  <c r="F253" i="37"/>
  <c r="C208" i="37"/>
  <c r="E281" i="37"/>
  <c r="H17" i="37"/>
  <c r="D25" i="37"/>
  <c r="F176" i="37"/>
  <c r="D24" i="37"/>
  <c r="E53" i="37"/>
  <c r="D17" i="37"/>
  <c r="E282" i="37"/>
  <c r="H18" i="37"/>
  <c r="D20" i="37"/>
  <c r="E119" i="37"/>
  <c r="I191" i="36"/>
  <c r="D22" i="36"/>
  <c r="E152" i="36"/>
  <c r="D23" i="36"/>
  <c r="C208" i="36"/>
  <c r="D25" i="36"/>
  <c r="D20" i="36"/>
  <c r="E119" i="36"/>
  <c r="E281" i="36"/>
  <c r="C136" i="36"/>
  <c r="H17" i="36"/>
  <c r="F253" i="36"/>
  <c r="E53" i="36"/>
  <c r="D17" i="36"/>
  <c r="H18" i="36"/>
  <c r="E282" i="36"/>
  <c r="F97" i="36"/>
  <c r="F75" i="36"/>
  <c r="D18" i="36"/>
  <c r="F176" i="36"/>
  <c r="D24" i="36"/>
  <c r="C293" i="1"/>
  <c r="H28" i="39" l="1"/>
  <c r="E291" i="40"/>
  <c r="F281" i="40"/>
  <c r="F291" i="40" s="1"/>
  <c r="C295" i="40" s="1"/>
  <c r="D28" i="38"/>
  <c r="F12" i="14" s="1"/>
  <c r="E291" i="51"/>
  <c r="D28" i="51"/>
  <c r="S12" i="14" s="1"/>
  <c r="D28" i="40"/>
  <c r="M12" i="14" s="1"/>
  <c r="H28" i="50"/>
  <c r="D28" i="50"/>
  <c r="R12" i="14" s="1"/>
  <c r="F291" i="51"/>
  <c r="C295" i="51" s="1"/>
  <c r="H28" i="43"/>
  <c r="H28" i="54"/>
  <c r="H28" i="44"/>
  <c r="D28" i="42"/>
  <c r="O12" i="14" s="1"/>
  <c r="F282" i="36"/>
  <c r="D28" i="39"/>
  <c r="Q12" i="14" s="1"/>
  <c r="H28" i="48"/>
  <c r="F282" i="52"/>
  <c r="H28" i="53"/>
  <c r="F282" i="44"/>
  <c r="D28" i="53"/>
  <c r="U12" i="14" s="1"/>
  <c r="F282" i="41"/>
  <c r="F282" i="37"/>
  <c r="F282" i="46"/>
  <c r="F282" i="53"/>
  <c r="F282" i="47"/>
  <c r="F282" i="45"/>
  <c r="H28" i="42"/>
  <c r="F282" i="42"/>
  <c r="D28" i="46"/>
  <c r="I12" i="14" s="1"/>
  <c r="F282" i="50"/>
  <c r="F282" i="43"/>
  <c r="F282" i="54"/>
  <c r="F282" i="38"/>
  <c r="F282" i="49"/>
  <c r="F282" i="48"/>
  <c r="H28" i="45"/>
  <c r="D28" i="45"/>
  <c r="E291" i="50"/>
  <c r="F281" i="50"/>
  <c r="F281" i="52"/>
  <c r="E291" i="52"/>
  <c r="H28" i="52"/>
  <c r="E291" i="54"/>
  <c r="F281" i="54"/>
  <c r="D28" i="54"/>
  <c r="V12" i="14" s="1"/>
  <c r="E291" i="53"/>
  <c r="F281" i="53"/>
  <c r="D28" i="52"/>
  <c r="T12" i="14" s="1"/>
  <c r="H28" i="46"/>
  <c r="F281" i="46"/>
  <c r="E291" i="46"/>
  <c r="H28" i="49"/>
  <c r="D28" i="48"/>
  <c r="K12" i="14" s="1"/>
  <c r="F281" i="45"/>
  <c r="E291" i="45"/>
  <c r="E291" i="49"/>
  <c r="F281" i="49"/>
  <c r="H28" i="47"/>
  <c r="D28" i="44"/>
  <c r="G12" i="14" s="1"/>
  <c r="E291" i="47"/>
  <c r="F281" i="47"/>
  <c r="F281" i="48"/>
  <c r="E291" i="48"/>
  <c r="D28" i="47"/>
  <c r="J12" i="14" s="1"/>
  <c r="D28" i="49"/>
  <c r="L12" i="14" s="1"/>
  <c r="F281" i="44"/>
  <c r="E291" i="44"/>
  <c r="D28" i="43"/>
  <c r="P12" i="14" s="1"/>
  <c r="E291" i="41"/>
  <c r="E291" i="43"/>
  <c r="F281" i="43"/>
  <c r="D28" i="41"/>
  <c r="N12" i="14" s="1"/>
  <c r="E291" i="42"/>
  <c r="F281" i="42"/>
  <c r="C270" i="38"/>
  <c r="H28" i="38"/>
  <c r="E291" i="39"/>
  <c r="F281" i="39"/>
  <c r="E291" i="38"/>
  <c r="F281" i="38"/>
  <c r="D28" i="37"/>
  <c r="W12" i="14" s="1"/>
  <c r="H28" i="37"/>
  <c r="E291" i="37"/>
  <c r="F281" i="37"/>
  <c r="D28" i="36"/>
  <c r="E12" i="14" s="1"/>
  <c r="H28" i="36"/>
  <c r="E291" i="36"/>
  <c r="F281" i="36"/>
  <c r="C7" i="14"/>
  <c r="A23" i="10"/>
  <c r="A17" i="1"/>
  <c r="B234" i="1"/>
  <c r="B211" i="1"/>
  <c r="B194" i="1"/>
  <c r="B155" i="1"/>
  <c r="B139" i="1"/>
  <c r="B122" i="1"/>
  <c r="B19" i="1"/>
  <c r="B78" i="1" s="1"/>
  <c r="B18" i="1"/>
  <c r="B56" i="1" s="1"/>
  <c r="B17" i="1"/>
  <c r="B34" i="1" s="1"/>
  <c r="A19" i="1"/>
  <c r="D19" i="10" s="1"/>
  <c r="A24" i="10" s="1"/>
  <c r="A18" i="1"/>
  <c r="B22" i="3"/>
  <c r="B6" i="15"/>
  <c r="R6" i="15" s="1"/>
  <c r="B282" i="1"/>
  <c r="B8" i="10"/>
  <c r="B9" i="10"/>
  <c r="B10" i="10"/>
  <c r="B11" i="10"/>
  <c r="B12" i="10"/>
  <c r="B13" i="15"/>
  <c r="B14" i="15"/>
  <c r="B290" i="1"/>
  <c r="E290" i="1" s="1"/>
  <c r="C270" i="51" l="1"/>
  <c r="D264" i="51" s="1"/>
  <c r="C270" i="40"/>
  <c r="D265" i="40" s="1"/>
  <c r="C270" i="53"/>
  <c r="C272" i="53" s="1"/>
  <c r="M6" i="15"/>
  <c r="L6" i="15"/>
  <c r="C270" i="50"/>
  <c r="C272" i="50" s="1"/>
  <c r="C270" i="39"/>
  <c r="D265" i="39" s="1"/>
  <c r="C270" i="42"/>
  <c r="D264" i="42" s="1"/>
  <c r="R8" i="10"/>
  <c r="J8" i="10"/>
  <c r="W8" i="10"/>
  <c r="O8" i="10"/>
  <c r="G8" i="10"/>
  <c r="T8" i="10"/>
  <c r="L8" i="10"/>
  <c r="Q8" i="10"/>
  <c r="I8" i="10"/>
  <c r="V8" i="10"/>
  <c r="N8" i="10"/>
  <c r="F8" i="10"/>
  <c r="S8" i="10"/>
  <c r="K8" i="10"/>
  <c r="P8" i="10"/>
  <c r="H8" i="10"/>
  <c r="U8" i="10"/>
  <c r="M8" i="10"/>
  <c r="E8" i="10"/>
  <c r="F291" i="41"/>
  <c r="C295" i="41" s="1"/>
  <c r="C270" i="46"/>
  <c r="D264" i="46" s="1"/>
  <c r="F291" i="49"/>
  <c r="C295" i="49" s="1"/>
  <c r="K6" i="15"/>
  <c r="F291" i="37"/>
  <c r="C295" i="37" s="1"/>
  <c r="V6" i="15"/>
  <c r="F291" i="43"/>
  <c r="C295" i="43" s="1"/>
  <c r="O6" i="15"/>
  <c r="F291" i="53"/>
  <c r="C295" i="53" s="1"/>
  <c r="T6" i="15"/>
  <c r="F291" i="52"/>
  <c r="C295" i="52" s="1"/>
  <c r="S6" i="15"/>
  <c r="F291" i="48"/>
  <c r="C295" i="48" s="1"/>
  <c r="J6" i="15"/>
  <c r="F291" i="45"/>
  <c r="C295" i="45" s="1"/>
  <c r="G6" i="15"/>
  <c r="F291" i="50"/>
  <c r="C295" i="50" s="1"/>
  <c r="Q6" i="15"/>
  <c r="F291" i="42"/>
  <c r="C295" i="42" s="1"/>
  <c r="N6" i="15"/>
  <c r="F291" i="47"/>
  <c r="C295" i="47" s="1"/>
  <c r="I6" i="15"/>
  <c r="F291" i="36"/>
  <c r="C295" i="36" s="1"/>
  <c r="D6" i="15"/>
  <c r="F291" i="38"/>
  <c r="C295" i="38" s="1"/>
  <c r="E6" i="15"/>
  <c r="F291" i="54"/>
  <c r="C295" i="54" s="1"/>
  <c r="U6" i="15"/>
  <c r="C270" i="45"/>
  <c r="D263" i="45" s="1"/>
  <c r="H12" i="14"/>
  <c r="F291" i="39"/>
  <c r="C295" i="39" s="1"/>
  <c r="P6" i="15"/>
  <c r="F291" i="44"/>
  <c r="C295" i="44" s="1"/>
  <c r="F6" i="15"/>
  <c r="F291" i="46"/>
  <c r="C295" i="46" s="1"/>
  <c r="H6" i="15"/>
  <c r="C270" i="52"/>
  <c r="C270" i="54"/>
  <c r="C270" i="44"/>
  <c r="C270" i="49"/>
  <c r="C270" i="47"/>
  <c r="C270" i="48"/>
  <c r="C270" i="43"/>
  <c r="C270" i="41"/>
  <c r="D267" i="38"/>
  <c r="D264" i="38"/>
  <c r="D263" i="38"/>
  <c r="D265" i="38"/>
  <c r="C272" i="38"/>
  <c r="D266" i="38"/>
  <c r="D268" i="38"/>
  <c r="C270" i="37"/>
  <c r="C270" i="36"/>
  <c r="A100" i="1"/>
  <c r="C13" i="15"/>
  <c r="D12" i="10"/>
  <c r="C12" i="10"/>
  <c r="D11" i="10"/>
  <c r="C11" i="10"/>
  <c r="D10" i="10"/>
  <c r="C14" i="15"/>
  <c r="F17" i="1"/>
  <c r="F18" i="1"/>
  <c r="B128" i="1"/>
  <c r="B202" i="1"/>
  <c r="B135" i="1"/>
  <c r="B127" i="1"/>
  <c r="B201" i="1"/>
  <c r="B134" i="1"/>
  <c r="B126" i="1"/>
  <c r="B200" i="1"/>
  <c r="B133" i="1"/>
  <c r="B207" i="1"/>
  <c r="B199" i="1"/>
  <c r="B132" i="1"/>
  <c r="B206" i="1"/>
  <c r="B198" i="1"/>
  <c r="B131" i="1"/>
  <c r="B205" i="1"/>
  <c r="B130" i="1"/>
  <c r="B204" i="1"/>
  <c r="B129" i="1"/>
  <c r="B203" i="1"/>
  <c r="A122" i="1"/>
  <c r="C127" i="1" s="1"/>
  <c r="A155" i="1"/>
  <c r="A139" i="1"/>
  <c r="A179" i="1"/>
  <c r="I183" i="1" s="1"/>
  <c r="A194" i="1"/>
  <c r="A78" i="1"/>
  <c r="A56" i="1"/>
  <c r="A234" i="1"/>
  <c r="A34" i="1"/>
  <c r="B7" i="15"/>
  <c r="N7" i="15" s="1"/>
  <c r="B13" i="10"/>
  <c r="B283" i="1"/>
  <c r="B15" i="15"/>
  <c r="B8" i="15"/>
  <c r="B6" i="10"/>
  <c r="B14" i="10"/>
  <c r="B284" i="1"/>
  <c r="E284" i="1" s="1"/>
  <c r="B9" i="15"/>
  <c r="B7" i="10"/>
  <c r="B15" i="10"/>
  <c r="B285" i="1"/>
  <c r="E285" i="1" s="1"/>
  <c r="B10" i="15"/>
  <c r="B286" i="1"/>
  <c r="E286" i="1" s="1"/>
  <c r="B11" i="15"/>
  <c r="B287" i="1"/>
  <c r="E287" i="1" s="1"/>
  <c r="B12" i="15"/>
  <c r="B288" i="1"/>
  <c r="E288" i="1" s="1"/>
  <c r="B281" i="1"/>
  <c r="B289" i="1"/>
  <c r="E289" i="1" s="1"/>
  <c r="F252" i="1" l="1"/>
  <c r="F251" i="1"/>
  <c r="F250" i="1"/>
  <c r="F249" i="1"/>
  <c r="F248" i="1"/>
  <c r="F247" i="1"/>
  <c r="F246" i="1"/>
  <c r="F245" i="1"/>
  <c r="F244" i="1"/>
  <c r="F243" i="1"/>
  <c r="F242" i="1"/>
  <c r="F241" i="1"/>
  <c r="F240" i="1"/>
  <c r="F239" i="1"/>
  <c r="F238" i="1"/>
  <c r="E52" i="1"/>
  <c r="E51" i="1"/>
  <c r="E50" i="1"/>
  <c r="E49" i="1"/>
  <c r="E48" i="1"/>
  <c r="E47" i="1"/>
  <c r="E46" i="1"/>
  <c r="E45" i="1"/>
  <c r="E44" i="1"/>
  <c r="E43" i="1"/>
  <c r="E42" i="1"/>
  <c r="E41" i="1"/>
  <c r="E40" i="1"/>
  <c r="E39" i="1"/>
  <c r="E38" i="1"/>
  <c r="F74" i="1"/>
  <c r="F73" i="1"/>
  <c r="F72" i="1"/>
  <c r="F71" i="1"/>
  <c r="F70" i="1"/>
  <c r="F69" i="1"/>
  <c r="F68" i="1"/>
  <c r="F67" i="1"/>
  <c r="F66" i="1"/>
  <c r="F65" i="1"/>
  <c r="F64" i="1"/>
  <c r="F63" i="1"/>
  <c r="F62" i="1"/>
  <c r="F61" i="1"/>
  <c r="F60" i="1"/>
  <c r="D265" i="51"/>
  <c r="C272" i="51"/>
  <c r="C30" i="51" s="1"/>
  <c r="D263" i="51"/>
  <c r="D267" i="51"/>
  <c r="D266" i="53"/>
  <c r="D266" i="51"/>
  <c r="D268" i="51"/>
  <c r="D263" i="53"/>
  <c r="D264" i="39"/>
  <c r="C272" i="39"/>
  <c r="D268" i="40"/>
  <c r="D267" i="40"/>
  <c r="D263" i="40"/>
  <c r="D267" i="39"/>
  <c r="D268" i="39"/>
  <c r="D266" i="39"/>
  <c r="D263" i="39"/>
  <c r="D268" i="42"/>
  <c r="D264" i="40"/>
  <c r="D266" i="40"/>
  <c r="D267" i="46"/>
  <c r="C272" i="40"/>
  <c r="C30" i="40" s="1"/>
  <c r="D263" i="42"/>
  <c r="D264" i="53"/>
  <c r="D266" i="42"/>
  <c r="D267" i="42"/>
  <c r="D268" i="53"/>
  <c r="D264" i="50"/>
  <c r="D265" i="42"/>
  <c r="D265" i="53"/>
  <c r="D265" i="50"/>
  <c r="D267" i="53"/>
  <c r="D263" i="46"/>
  <c r="D266" i="50"/>
  <c r="G7" i="15"/>
  <c r="I7" i="15"/>
  <c r="H7" i="15"/>
  <c r="S6" i="10"/>
  <c r="O6" i="10"/>
  <c r="R6" i="10"/>
  <c r="M6" i="10"/>
  <c r="K6" i="10"/>
  <c r="G6" i="10"/>
  <c r="N6" i="10"/>
  <c r="L6" i="10"/>
  <c r="W6" i="10"/>
  <c r="F6" i="10"/>
  <c r="J6" i="10"/>
  <c r="I6" i="10"/>
  <c r="V6" i="10"/>
  <c r="U6" i="10"/>
  <c r="Q6" i="10"/>
  <c r="P6" i="10"/>
  <c r="H6" i="10"/>
  <c r="T6" i="10"/>
  <c r="E6" i="10"/>
  <c r="D267" i="50"/>
  <c r="U7" i="15"/>
  <c r="D268" i="50"/>
  <c r="E7" i="15"/>
  <c r="O7" i="15"/>
  <c r="C272" i="46"/>
  <c r="C30" i="46" s="1"/>
  <c r="D263" i="50"/>
  <c r="S7" i="15"/>
  <c r="J7" i="15"/>
  <c r="V7" i="15"/>
  <c r="F7" i="15"/>
  <c r="Q7" i="10"/>
  <c r="M7" i="10"/>
  <c r="S7" i="10"/>
  <c r="E7" i="10"/>
  <c r="U7" i="10"/>
  <c r="V7" i="10"/>
  <c r="N7" i="10"/>
  <c r="J7" i="10"/>
  <c r="F7" i="10"/>
  <c r="T7" i="10"/>
  <c r="W7" i="10"/>
  <c r="H7" i="10"/>
  <c r="R7" i="10"/>
  <c r="L7" i="10"/>
  <c r="I7" i="10"/>
  <c r="P7" i="10"/>
  <c r="K7" i="10"/>
  <c r="G7" i="10"/>
  <c r="O7" i="10"/>
  <c r="L7" i="15"/>
  <c r="P7" i="15"/>
  <c r="R7" i="15"/>
  <c r="Q7" i="15"/>
  <c r="D7" i="15"/>
  <c r="M7" i="15"/>
  <c r="K7" i="15"/>
  <c r="T7" i="15"/>
  <c r="C30" i="38"/>
  <c r="D268" i="45"/>
  <c r="C272" i="42"/>
  <c r="C30" i="42" s="1"/>
  <c r="C30" i="53"/>
  <c r="D264" i="45"/>
  <c r="D266" i="45"/>
  <c r="D268" i="46"/>
  <c r="C30" i="39"/>
  <c r="D265" i="46"/>
  <c r="C272" i="45"/>
  <c r="C30" i="45" s="1"/>
  <c r="D265" i="45"/>
  <c r="S8" i="15"/>
  <c r="O8" i="15"/>
  <c r="K8" i="15"/>
  <c r="G8" i="15"/>
  <c r="V8" i="15"/>
  <c r="R8" i="15"/>
  <c r="N8" i="15"/>
  <c r="J8" i="15"/>
  <c r="F8" i="15"/>
  <c r="U8" i="15"/>
  <c r="Q8" i="15"/>
  <c r="M8" i="15"/>
  <c r="I8" i="15"/>
  <c r="T8" i="15"/>
  <c r="P8" i="15"/>
  <c r="L8" i="15"/>
  <c r="H8" i="15"/>
  <c r="E8" i="15"/>
  <c r="D8" i="15"/>
  <c r="D267" i="45"/>
  <c r="D266" i="46"/>
  <c r="C30" i="50"/>
  <c r="D265" i="54"/>
  <c r="D264" i="54"/>
  <c r="C272" i="54"/>
  <c r="C30" i="54" s="1"/>
  <c r="D263" i="54"/>
  <c r="D268" i="54"/>
  <c r="D267" i="54"/>
  <c r="D266" i="54"/>
  <c r="D267" i="52"/>
  <c r="D266" i="52"/>
  <c r="D264" i="52"/>
  <c r="D263" i="52"/>
  <c r="D265" i="52"/>
  <c r="D268" i="52"/>
  <c r="C272" i="52"/>
  <c r="C30" i="52" s="1"/>
  <c r="D266" i="48"/>
  <c r="D265" i="48"/>
  <c r="D263" i="48"/>
  <c r="D268" i="48"/>
  <c r="D267" i="48"/>
  <c r="D264" i="48"/>
  <c r="C272" i="48"/>
  <c r="C30" i="48" s="1"/>
  <c r="D265" i="47"/>
  <c r="D263" i="47"/>
  <c r="D266" i="47"/>
  <c r="D264" i="47"/>
  <c r="D268" i="47"/>
  <c r="D267" i="47"/>
  <c r="C272" i="47"/>
  <c r="C30" i="47" s="1"/>
  <c r="D264" i="49"/>
  <c r="C272" i="49"/>
  <c r="C30" i="49" s="1"/>
  <c r="D263" i="49"/>
  <c r="D268" i="49"/>
  <c r="D266" i="49"/>
  <c r="D267" i="49"/>
  <c r="D265" i="49"/>
  <c r="D267" i="44"/>
  <c r="D266" i="44"/>
  <c r="D265" i="44"/>
  <c r="D264" i="44"/>
  <c r="D263" i="44"/>
  <c r="C272" i="44"/>
  <c r="C30" i="44" s="1"/>
  <c r="D268" i="44"/>
  <c r="D267" i="41"/>
  <c r="D266" i="41"/>
  <c r="D264" i="41"/>
  <c r="D263" i="41"/>
  <c r="D265" i="41"/>
  <c r="D268" i="41"/>
  <c r="C272" i="41"/>
  <c r="C30" i="41" s="1"/>
  <c r="D265" i="43"/>
  <c r="D264" i="43"/>
  <c r="C272" i="43"/>
  <c r="C30" i="43" s="1"/>
  <c r="D263" i="43"/>
  <c r="D266" i="43"/>
  <c r="D267" i="43"/>
  <c r="D268" i="43"/>
  <c r="D265" i="37"/>
  <c r="D264" i="37"/>
  <c r="C272" i="37"/>
  <c r="C30" i="37" s="1"/>
  <c r="D263" i="37"/>
  <c r="D266" i="37"/>
  <c r="D268" i="37"/>
  <c r="D267" i="37"/>
  <c r="D265" i="36"/>
  <c r="D264" i="36"/>
  <c r="C272" i="36"/>
  <c r="C30" i="36" s="1"/>
  <c r="D263" i="36"/>
  <c r="D268" i="36"/>
  <c r="D266" i="36"/>
  <c r="D267" i="36"/>
  <c r="B101" i="1"/>
  <c r="E118" i="1"/>
  <c r="E110" i="1"/>
  <c r="E109" i="1"/>
  <c r="E117" i="1"/>
  <c r="E116" i="1"/>
  <c r="E108" i="1"/>
  <c r="E113" i="1"/>
  <c r="E115" i="1"/>
  <c r="E107" i="1"/>
  <c r="E105" i="1"/>
  <c r="E112" i="1"/>
  <c r="E111" i="1"/>
  <c r="E114" i="1"/>
  <c r="E106" i="1"/>
  <c r="E104" i="1"/>
  <c r="D13" i="10"/>
  <c r="C13" i="10"/>
  <c r="C15" i="10"/>
  <c r="D15" i="10"/>
  <c r="C15" i="15"/>
  <c r="C12" i="15"/>
  <c r="C11" i="15"/>
  <c r="C14" i="10"/>
  <c r="D14" i="10"/>
  <c r="I190" i="1"/>
  <c r="I189" i="1"/>
  <c r="I188" i="1"/>
  <c r="I187" i="1"/>
  <c r="I186" i="1"/>
  <c r="I185" i="1"/>
  <c r="I184" i="1"/>
  <c r="F159" i="1"/>
  <c r="F175" i="1"/>
  <c r="F174" i="1"/>
  <c r="F166" i="1"/>
  <c r="F173" i="1"/>
  <c r="F165" i="1"/>
  <c r="F172" i="1"/>
  <c r="F164" i="1"/>
  <c r="F171" i="1"/>
  <c r="F163" i="1"/>
  <c r="F170" i="1"/>
  <c r="F162" i="1"/>
  <c r="F169" i="1"/>
  <c r="F161" i="1"/>
  <c r="F168" i="1"/>
  <c r="F160" i="1"/>
  <c r="F167" i="1"/>
  <c r="C135" i="1"/>
  <c r="C134" i="1"/>
  <c r="C133" i="1"/>
  <c r="C132" i="1"/>
  <c r="C131" i="1"/>
  <c r="C205" i="1"/>
  <c r="C204" i="1"/>
  <c r="C203" i="1"/>
  <c r="C202" i="1"/>
  <c r="C130" i="1" s="1"/>
  <c r="C206" i="1"/>
  <c r="C198" i="1"/>
  <c r="C201" i="1"/>
  <c r="C129" i="1" s="1"/>
  <c r="C200" i="1"/>
  <c r="C128" i="1" s="1"/>
  <c r="H19" i="1" s="1"/>
  <c r="C207" i="1"/>
  <c r="C199" i="1"/>
  <c r="E145" i="1"/>
  <c r="E144" i="1"/>
  <c r="E151" i="1"/>
  <c r="E143" i="1"/>
  <c r="E150" i="1"/>
  <c r="E147" i="1"/>
  <c r="E149" i="1"/>
  <c r="E148" i="1"/>
  <c r="E146" i="1"/>
  <c r="F93" i="1"/>
  <c r="F92" i="1"/>
  <c r="F84" i="1"/>
  <c r="F95" i="1"/>
  <c r="F91" i="1"/>
  <c r="F83" i="1"/>
  <c r="F96" i="1"/>
  <c r="F87" i="1"/>
  <c r="F90" i="1"/>
  <c r="F82" i="1"/>
  <c r="F88" i="1"/>
  <c r="F89" i="1"/>
  <c r="F94" i="1"/>
  <c r="F86" i="1"/>
  <c r="F85" i="1"/>
  <c r="W11" i="14"/>
  <c r="W13" i="14" s="1"/>
  <c r="V11" i="14"/>
  <c r="V13" i="14" s="1"/>
  <c r="U11" i="14"/>
  <c r="U13" i="14" s="1"/>
  <c r="T11" i="14"/>
  <c r="T13" i="14" s="1"/>
  <c r="S11" i="14"/>
  <c r="S13" i="14" s="1"/>
  <c r="R11" i="14"/>
  <c r="R13" i="14" s="1"/>
  <c r="Q11" i="14"/>
  <c r="Q13" i="14" s="1"/>
  <c r="P11" i="14"/>
  <c r="P13" i="14" s="1"/>
  <c r="O11" i="14"/>
  <c r="O13" i="14" s="1"/>
  <c r="N11" i="14"/>
  <c r="N13" i="14" s="1"/>
  <c r="M11" i="14"/>
  <c r="M13" i="14" s="1"/>
  <c r="L11" i="14"/>
  <c r="L13" i="14" s="1"/>
  <c r="K11" i="14"/>
  <c r="K13" i="14" s="1"/>
  <c r="J11" i="14"/>
  <c r="J13" i="14" s="1"/>
  <c r="I11" i="14"/>
  <c r="I13" i="14" s="1"/>
  <c r="H11" i="14"/>
  <c r="H13" i="14" s="1"/>
  <c r="G11" i="14"/>
  <c r="G13" i="14" s="1"/>
  <c r="F11" i="14"/>
  <c r="F13" i="14" s="1"/>
  <c r="E11" i="14"/>
  <c r="E13" i="14" s="1"/>
  <c r="S33" i="10"/>
  <c r="T33" i="10"/>
  <c r="U33" i="10"/>
  <c r="V33" i="10"/>
  <c r="W33" i="10"/>
  <c r="A211" i="1"/>
  <c r="E230" i="1" l="1"/>
  <c r="E229" i="1"/>
  <c r="E228" i="1"/>
  <c r="E227" i="1"/>
  <c r="E226" i="1"/>
  <c r="E225" i="1"/>
  <c r="E224" i="1"/>
  <c r="E223" i="1"/>
  <c r="E222" i="1"/>
  <c r="E221" i="1"/>
  <c r="E220" i="1"/>
  <c r="E219" i="1"/>
  <c r="E218" i="1"/>
  <c r="E217" i="1"/>
  <c r="E216" i="1"/>
  <c r="E215" i="1"/>
  <c r="D25" i="10"/>
  <c r="C25" i="10" s="1"/>
  <c r="E283" i="1"/>
  <c r="H18" i="1"/>
  <c r="E282" i="1"/>
  <c r="D20" i="1"/>
  <c r="E119" i="1"/>
  <c r="G16" i="15"/>
  <c r="R16" i="15"/>
  <c r="N16" i="15"/>
  <c r="E16" i="15"/>
  <c r="I16" i="15"/>
  <c r="V16" i="15"/>
  <c r="Q16" i="15"/>
  <c r="H16" i="15"/>
  <c r="P16" i="15"/>
  <c r="T16" i="15"/>
  <c r="V16" i="10"/>
  <c r="V37" i="10" s="1"/>
  <c r="K16" i="15"/>
  <c r="S16" i="15"/>
  <c r="U16" i="15"/>
  <c r="D16" i="15"/>
  <c r="L16" i="15"/>
  <c r="J16" i="15"/>
  <c r="T16" i="10"/>
  <c r="T37" i="10" s="1"/>
  <c r="M16" i="15"/>
  <c r="O16" i="15"/>
  <c r="F16" i="15"/>
  <c r="C126" i="1"/>
  <c r="D27" i="1"/>
  <c r="E53" i="1"/>
  <c r="F97" i="1"/>
  <c r="F253" i="1"/>
  <c r="D23" i="1"/>
  <c r="F75" i="1"/>
  <c r="D24" i="1"/>
  <c r="D22" i="1"/>
  <c r="D17" i="1"/>
  <c r="D19" i="1"/>
  <c r="D18" i="1"/>
  <c r="C9" i="14"/>
  <c r="C8" i="14"/>
  <c r="H17" i="1" l="1"/>
  <c r="E281" i="1"/>
  <c r="D7" i="10"/>
  <c r="C7" i="10" s="1"/>
  <c r="C10" i="10"/>
  <c r="D21" i="1"/>
  <c r="D26" i="1"/>
  <c r="D25" i="1"/>
  <c r="E231" i="1"/>
  <c r="C10" i="14"/>
  <c r="D9" i="10" l="1"/>
  <c r="C9" i="10" s="1"/>
  <c r="D8" i="10"/>
  <c r="C8" i="10" s="1"/>
  <c r="D6" i="10"/>
  <c r="C6" i="10" s="1"/>
  <c r="E291" i="1"/>
  <c r="C268" i="1"/>
  <c r="R33" i="10" l="1"/>
  <c r="Q33" i="10"/>
  <c r="P33" i="10"/>
  <c r="O33" i="10"/>
  <c r="N33" i="10"/>
  <c r="M33" i="10"/>
  <c r="L33" i="10"/>
  <c r="K33" i="10"/>
  <c r="J33" i="10"/>
  <c r="I33" i="10"/>
  <c r="H33" i="10"/>
  <c r="G33" i="10"/>
  <c r="F33" i="10"/>
  <c r="E33" i="10"/>
  <c r="R16" i="10"/>
  <c r="P16" i="10"/>
  <c r="N16" i="10"/>
  <c r="L16" i="10"/>
  <c r="J16" i="10"/>
  <c r="H16" i="10"/>
  <c r="F16" i="10"/>
  <c r="R37" i="10" l="1"/>
  <c r="J37" i="10"/>
  <c r="F37" i="10"/>
  <c r="N37" i="10"/>
  <c r="L37" i="10"/>
  <c r="H37" i="10"/>
  <c r="P37" i="10"/>
  <c r="C6" i="14"/>
  <c r="D11" i="14" l="1"/>
  <c r="C11" i="14" l="1"/>
  <c r="B79" i="1"/>
  <c r="B35" i="1" l="1"/>
  <c r="B156" i="1"/>
  <c r="B180" i="1"/>
  <c r="B140" i="1"/>
  <c r="B123" i="1"/>
  <c r="B57" i="1"/>
  <c r="B195" i="1"/>
  <c r="B235" i="1"/>
  <c r="B212" i="1"/>
  <c r="I191" i="1" l="1"/>
  <c r="F176" i="1"/>
  <c r="E152" i="1"/>
  <c r="F288" i="1"/>
  <c r="F290" i="1"/>
  <c r="D30" i="10"/>
  <c r="C30" i="10" s="1"/>
  <c r="D28" i="10"/>
  <c r="C28" i="10" s="1"/>
  <c r="D22" i="10"/>
  <c r="C22" i="10" s="1"/>
  <c r="D29" i="10"/>
  <c r="C29" i="10" s="1"/>
  <c r="D32" i="10"/>
  <c r="C32" i="10" s="1"/>
  <c r="D23" i="10"/>
  <c r="C23" i="10" s="1"/>
  <c r="D27" i="10"/>
  <c r="C27" i="10" s="1"/>
  <c r="D31" i="10"/>
  <c r="C31" i="10" s="1"/>
  <c r="F287" i="1" l="1"/>
  <c r="C208" i="1"/>
  <c r="C136" i="1"/>
  <c r="F286" i="1"/>
  <c r="D26" i="10"/>
  <c r="C26" i="10" s="1"/>
  <c r="F284" i="1"/>
  <c r="F289" i="1"/>
  <c r="F285" i="1"/>
  <c r="C10" i="15" s="1"/>
  <c r="F281" i="1"/>
  <c r="F282" i="1"/>
  <c r="I18" i="15" l="1"/>
  <c r="K18" i="15"/>
  <c r="H18" i="15"/>
  <c r="T18" i="15"/>
  <c r="U18" i="15"/>
  <c r="N18" i="15"/>
  <c r="D18" i="15"/>
  <c r="V18" i="15"/>
  <c r="G18" i="15"/>
  <c r="R18" i="15"/>
  <c r="L18" i="15"/>
  <c r="J18" i="15"/>
  <c r="E18" i="15"/>
  <c r="M18" i="15"/>
  <c r="O18" i="15"/>
  <c r="P18" i="15"/>
  <c r="Q18" i="15"/>
  <c r="S18" i="15"/>
  <c r="F18" i="15"/>
  <c r="H28" i="1" l="1"/>
  <c r="D24" i="10"/>
  <c r="C24" i="10" s="1"/>
  <c r="D28" i="1"/>
  <c r="D12" i="14" s="1"/>
  <c r="D33" i="10" l="1"/>
  <c r="C33" i="10"/>
  <c r="C270" i="1"/>
  <c r="F283" i="1"/>
  <c r="C8" i="15" l="1"/>
  <c r="C6" i="15"/>
  <c r="C7" i="15"/>
  <c r="C9" i="15"/>
  <c r="W34" i="10"/>
  <c r="O34" i="10"/>
  <c r="G34" i="10"/>
  <c r="V34" i="10"/>
  <c r="N34" i="10"/>
  <c r="F34" i="10"/>
  <c r="U34" i="10"/>
  <c r="M34" i="10"/>
  <c r="E34" i="10"/>
  <c r="T34" i="10"/>
  <c r="L34" i="10"/>
  <c r="C34" i="10"/>
  <c r="S34" i="10"/>
  <c r="K34" i="10"/>
  <c r="R34" i="10"/>
  <c r="J34" i="10"/>
  <c r="H34" i="10"/>
  <c r="Q34" i="10"/>
  <c r="I34" i="10"/>
  <c r="P34" i="10"/>
  <c r="D34" i="10"/>
  <c r="C272" i="1"/>
  <c r="D268" i="1"/>
  <c r="D266" i="1"/>
  <c r="D265" i="1"/>
  <c r="D264" i="1"/>
  <c r="D267" i="1"/>
  <c r="D263" i="1"/>
  <c r="F291" i="1"/>
  <c r="C295" i="1" s="1"/>
  <c r="D16" i="10"/>
  <c r="D37" i="10" s="1"/>
  <c r="C12" i="14"/>
  <c r="C13" i="14" s="1"/>
  <c r="D13" i="14"/>
  <c r="C30" i="1" l="1"/>
  <c r="C16" i="15"/>
  <c r="C18" i="15" s="1"/>
  <c r="U16" i="10" l="1"/>
  <c r="U37" i="10" s="1"/>
  <c r="E16" i="10"/>
  <c r="E37" i="10" s="1"/>
  <c r="K16" i="10"/>
  <c r="M16" i="10"/>
  <c r="M37" i="10" s="1"/>
  <c r="W16" i="10"/>
  <c r="W37" i="10" s="1"/>
  <c r="I16" i="10"/>
  <c r="I37" i="10" s="1"/>
  <c r="O16" i="10"/>
  <c r="O37" i="10" s="1"/>
  <c r="S16" i="10"/>
  <c r="S37" i="10" s="1"/>
  <c r="G16" i="10"/>
  <c r="G37" i="10" s="1"/>
  <c r="Q16" i="10"/>
  <c r="Q37" i="10" s="1"/>
  <c r="C16" i="10" l="1"/>
  <c r="K17" i="10" s="1"/>
  <c r="K37" i="10"/>
  <c r="J17" i="10" l="1"/>
  <c r="W17" i="10"/>
  <c r="I17" i="10"/>
  <c r="C17" i="10"/>
  <c r="E17" i="10"/>
  <c r="M17" i="10"/>
  <c r="P17" i="10"/>
  <c r="S17" i="10"/>
  <c r="G17" i="10"/>
  <c r="V17" i="10"/>
  <c r="T17" i="10"/>
  <c r="H17" i="10"/>
  <c r="L17" i="10"/>
  <c r="Q17" i="10"/>
  <c r="D17" i="10"/>
  <c r="F17" i="10"/>
  <c r="O17" i="10"/>
  <c r="N17" i="10"/>
  <c r="C37" i="10"/>
  <c r="U17" i="10"/>
  <c r="R17" i="10"/>
</calcChain>
</file>

<file path=xl/sharedStrings.xml><?xml version="1.0" encoding="utf-8"?>
<sst xmlns="http://schemas.openxmlformats.org/spreadsheetml/2006/main" count="2363" uniqueCount="197">
  <si>
    <t>Totale kosten</t>
  </si>
  <si>
    <t>Totaal</t>
  </si>
  <si>
    <t>Werkpakket</t>
  </si>
  <si>
    <t>Aanschafwaarde</t>
  </si>
  <si>
    <t>Afschrijvingstermijn in maanden</t>
  </si>
  <si>
    <t>% toerekening aan project</t>
  </si>
  <si>
    <t>Bedrag</t>
  </si>
  <si>
    <t>Projectpartner 15</t>
  </si>
  <si>
    <t>Projectpartner 14</t>
  </si>
  <si>
    <t>Projectpartner 13</t>
  </si>
  <si>
    <t>Projectpartner 12</t>
  </si>
  <si>
    <t>Projectpartner 11</t>
  </si>
  <si>
    <t>Projectpartner 10</t>
  </si>
  <si>
    <t>Projectpartner 9</t>
  </si>
  <si>
    <t>Projectpartner 8</t>
  </si>
  <si>
    <t>Projectpartner 7</t>
  </si>
  <si>
    <t>Projectpartner 6</t>
  </si>
  <si>
    <t>Projectpartner 5</t>
  </si>
  <si>
    <t>Projectpartner 4</t>
  </si>
  <si>
    <t>Projectpartner 3</t>
  </si>
  <si>
    <t>Projectpartner 2</t>
  </si>
  <si>
    <t>Type organisatie</t>
  </si>
  <si>
    <t>Afschrijvingskosten</t>
  </si>
  <si>
    <t>Kostensoort</t>
  </si>
  <si>
    <t>IKS voor kennisinstellingen</t>
  </si>
  <si>
    <t>Forfait 23% over overige directe kosten</t>
  </si>
  <si>
    <t>Bijdragen in natura</t>
  </si>
  <si>
    <t>Overige kosten derden</t>
  </si>
  <si>
    <t>Loonkosten</t>
  </si>
  <si>
    <t>Penvoerder</t>
  </si>
  <si>
    <t>Selectievelden</t>
  </si>
  <si>
    <t>Invoervelden</t>
  </si>
  <si>
    <t>Doorrekenvelden</t>
  </si>
  <si>
    <t>Overige kosten</t>
  </si>
  <si>
    <t>Toelichting</t>
  </si>
  <si>
    <t>Forfait kleine uitgaven &lt; € 250 (1% kosten derden)</t>
  </si>
  <si>
    <t>Combinatie loonkosten en overige kosten</t>
  </si>
  <si>
    <t>Type staatssteungrondslag</t>
  </si>
  <si>
    <t>Steunruimte</t>
  </si>
  <si>
    <t>Totale steunruimte</t>
  </si>
  <si>
    <t>TOTALE BEGROTING</t>
  </si>
  <si>
    <t>% van totale kosten</t>
  </si>
  <si>
    <t>LET OP: DIT TABBLAD WORDT AUTOMATISCH GEVULD. U HOEFT HIER NIETS IN TE VULLEN!</t>
  </si>
  <si>
    <t>Financiering</t>
  </si>
  <si>
    <t>Financier</t>
  </si>
  <si>
    <t>Overige publieke financiering</t>
  </si>
  <si>
    <t>Overige private financiering</t>
  </si>
  <si>
    <t>Sluitende financiering?</t>
  </si>
  <si>
    <t>Toelichting bijdrage in natura</t>
  </si>
  <si>
    <t>TOTALE FINANCIERING</t>
  </si>
  <si>
    <t>Totale financiering</t>
  </si>
  <si>
    <t>Gevraagde subsidie</t>
  </si>
  <si>
    <t>Totale begroting</t>
  </si>
  <si>
    <t>IKS-tarief</t>
  </si>
  <si>
    <t>STAATSSTEUN</t>
  </si>
  <si>
    <t>FINANCIERING</t>
  </si>
  <si>
    <t>Toelichting (optioneel)</t>
  </si>
  <si>
    <t>Klein</t>
  </si>
  <si>
    <t>Kostensoorten</t>
  </si>
  <si>
    <t>Stichting</t>
  </si>
  <si>
    <t>Kennisinstelling</t>
  </si>
  <si>
    <t>Omvang organisatie</t>
  </si>
  <si>
    <t>Micro</t>
  </si>
  <si>
    <t>Middel</t>
  </si>
  <si>
    <t>Groot</t>
  </si>
  <si>
    <t>Projectpartner 16</t>
  </si>
  <si>
    <t>Projectpartner 17</t>
  </si>
  <si>
    <t>Projectpartner 18</t>
  </si>
  <si>
    <t>Projectpartner 19</t>
  </si>
  <si>
    <t>Projectpartner 20</t>
  </si>
  <si>
    <t>Nummer en naam werkpakket</t>
  </si>
  <si>
    <t>nvt</t>
  </si>
  <si>
    <t>Aantal uren totaal</t>
  </si>
  <si>
    <t>Projectnaam:</t>
  </si>
  <si>
    <t>Vereniging</t>
  </si>
  <si>
    <t>Eenmanszaak</t>
  </si>
  <si>
    <t>Keuzeopties</t>
  </si>
  <si>
    <t>Naam Penvoerder:</t>
  </si>
  <si>
    <t>Type organisatie:</t>
  </si>
  <si>
    <t>Omvang organisatie:</t>
  </si>
  <si>
    <t>Vestigingsplaats:</t>
  </si>
  <si>
    <t>Staatssteunartikel</t>
  </si>
  <si>
    <t>Consequentie</t>
  </si>
  <si>
    <t>Optie 1</t>
  </si>
  <si>
    <t>Optie 2</t>
  </si>
  <si>
    <t>Optie 1K</t>
  </si>
  <si>
    <t>Optie 2K</t>
  </si>
  <si>
    <t>Optie 3</t>
  </si>
  <si>
    <t>Optie 3K</t>
  </si>
  <si>
    <t>Optie</t>
  </si>
  <si>
    <t>TOTAAL</t>
  </si>
  <si>
    <t>Werkpakketnummer</t>
  </si>
  <si>
    <t>Financiering gelijk aan kosten?</t>
  </si>
  <si>
    <t>Volgorde</t>
  </si>
  <si>
    <t>Toelichting: Geen bijzonderheden</t>
  </si>
  <si>
    <t>Toelichting: Deze kostensoort is alleen te hanteren voor kennisinstellingen.</t>
  </si>
  <si>
    <t>Toelichting: Geen bijzonderheden.</t>
  </si>
  <si>
    <t>Toelichting: Het forfait wordt automatisch per werkpakket berekend op basis van de overige directe kosten. U hoeft deze tabel daarmee niet zelf in te vullen.</t>
  </si>
  <si>
    <t>Toelichting: Dit forfait wordt automatisch berekend over de begrote 'Overige kosten derden'. U hoeft deze tabel daarmee niet zelf in te vullen.</t>
  </si>
  <si>
    <t>Staatssteunanalyse</t>
  </si>
  <si>
    <t>CHECK:</t>
  </si>
  <si>
    <t>Kostenbegroting invoertabellen</t>
  </si>
  <si>
    <t>STAATSSTEUNANALYSE</t>
  </si>
  <si>
    <t>KVK-nummer:</t>
  </si>
  <si>
    <t>Eigen bijdrage publiek</t>
  </si>
  <si>
    <t>Eigen bijdrage privaat</t>
  </si>
  <si>
    <t xml:space="preserve">* De gevraagde / te ontvangen publieke steun bestaat uit de financieringsbronnen 'Gevraagde subsidie' en 'Overige publieke financiering'. </t>
  </si>
  <si>
    <t>** Een staatssteunoplossing is passend als de gevraagde / te ontvangen publieke steun niet hoger is dan de totale steunruimte.</t>
  </si>
  <si>
    <t>Omschrijving investering</t>
  </si>
  <si>
    <t>Werkpakketnaam</t>
  </si>
  <si>
    <t>De door u opgegeven staatssteunoplossing wordt bij de beoordeling nader getoetst.</t>
  </si>
  <si>
    <t>Functie medewerker(s)</t>
  </si>
  <si>
    <t>Steunpercentage</t>
  </si>
  <si>
    <r>
      <t xml:space="preserve">Op basis van de gekozen keuzeoptie kunt u deze kostensoort </t>
    </r>
    <r>
      <rPr>
        <u/>
        <sz val="11"/>
        <color theme="1"/>
        <rFont val="Calibri"/>
        <family val="2"/>
        <scheme val="minor"/>
      </rPr>
      <t>niet</t>
    </r>
    <r>
      <rPr>
        <sz val="11"/>
        <color theme="1"/>
        <rFont val="Calibri"/>
        <family val="2"/>
        <scheme val="minor"/>
      </rPr>
      <t xml:space="preserve"> hanteren. </t>
    </r>
  </si>
  <si>
    <t>Omschrijving kosten</t>
  </si>
  <si>
    <t>Gevraagde publieke steun</t>
  </si>
  <si>
    <t>Passende staatssteunoplossing?</t>
  </si>
  <si>
    <t>Totalen werkpakketten en kostensoorten gelijk?</t>
  </si>
  <si>
    <t>Sluit het totaal van de werkpakketten niet aan op het totaal van de kostensoorten? Ga dan voor de betreffende partner na of bij de kostenregels alle werkpakketten zijn ingevuld, of dat een werkpakketnaam is aangepast.</t>
  </si>
  <si>
    <t>Kostensoorten die niet van toepassing zijn op basis van de gekozen verantwoordingsoptie zijn per partner uitgegrijsd en bevatten geen kosten.</t>
  </si>
  <si>
    <t>Andere vrijstelling (licht toe)</t>
  </si>
  <si>
    <t>Artikel 25, 2e lid, onder b</t>
  </si>
  <si>
    <t>Artikel 25, 2e lid, onder c</t>
  </si>
  <si>
    <t>Artikel 25, 2e lid, onder d</t>
  </si>
  <si>
    <t>Gevraagde / te ontvangen publieke steun *</t>
  </si>
  <si>
    <t>Passende staatssteunoplossing (indicatie)? **</t>
  </si>
  <si>
    <t>Over de begrote overige kosten derden wordt automatisch een forfait berekend van 1%, voor kleine uitgaven &lt; € 250. Dat betekent dat deze kleine uitgaven niet als losse declaraties kunnen worden begroot noch gedeclareerd.</t>
  </si>
  <si>
    <r>
      <rPr>
        <b/>
        <sz val="18"/>
        <rFont val="Trebuchet MS"/>
        <family val="2"/>
      </rPr>
      <t>Samenvatting kostenbegroting</t>
    </r>
    <r>
      <rPr>
        <b/>
        <sz val="14"/>
        <rFont val="Trebuchet MS"/>
        <family val="2"/>
      </rPr>
      <t xml:space="preserve">
</t>
    </r>
    <r>
      <rPr>
        <sz val="14"/>
        <rFont val="Trebuchet MS"/>
        <family val="2"/>
      </rPr>
      <t>(deze twee tabellen worden automatisch gevuld, u hoeft hier niets in te vullen!)</t>
    </r>
  </si>
  <si>
    <t>Alle direct aan de uitvoering van de projectactiviteiten gerelateerde uitgaven op basis van betaalde facturen en prestatiebewijzen. Hieronder vallen bijvoorbeeld de inhuur van externen, de aankoop van machines en materialen, kosten voor communicatie-activiteiten en toerekenbare kosten van personeelsdeclaraties voor reis- en verblijfskosten.</t>
  </si>
  <si>
    <t>Integrale Kostensystematiek (IKS) is een manier om directe en indirecte kosten toe te rekenen aan kostendragers, zoals arbeidsuren of machine-uren. Deze kostensoort kan uitsluitend worden begroot door kennisinstellingen en de systematiek dient door RVO te zijn goedgekeurd. Deze kostensoort is zowel bij optie 1 als 3 toegestaan. Echter, bij optie 3 mogen voor geen enkele partner, dus ook niet voor de kennisinstelling, externe kosten begroot worden. De totale loonkosten per medewerker worden berekend door het tarief dat voortkomt uit de systematiek voor de medewerker/functiegroep te vermenigvuldigen met het aantal begrote projecturen. Het aantal  projecturen moet inzichtelijk kunnen worden gemaakt tijdens de projectperiode, aan de hand van een urenregistratie per medewerker.</t>
  </si>
  <si>
    <t>Een forfait voor de berekening van de loonkosten. Hierbij wordt 23% berekend over de begrote overige kosten. Bij deze kostensoort geldt niet de verplichting om een afzonderlijke urenregistratie per medewerker bij te houden. Let op: Deze variant kan alleen als deze door alle partners wordt gekozen! Een individuele keuze van één of enkele partners is niet mogelijk.</t>
  </si>
  <si>
    <t>Kosten van apparatuur, machines en uitrusting die al voor aanvang van de projectperiode in bezit zijn van een projectpartner. De kosten kunnen worden begroot, voor zover en zolang zij worden gebruikt voor het project. Wanneer deze apparatuur, machines en uitrusting niet tijdens hun volledige levensduur voor het project worden gebruikt, worden alleen de afschrijvingskosten overeenstemmend met de looptijd van het project berekend volgens algemeen erkende boekhoudkundige beginselen, als in aanmerking komende kosten beschouwd. Het moet gaan om activa waarover u economisch risico loopt (geen huur of operational lease).</t>
  </si>
  <si>
    <t>Aantal maanden inzet medewerker(s) totaal</t>
  </si>
  <si>
    <t>Aantal maanden gebruik binnen de projectperiode</t>
  </si>
  <si>
    <r>
      <t xml:space="preserve">Gebruik de aangegeven financieringscategorieën om de voorziene financiering van uw kosten weer te geven. Voeg geen eigen categorieën toe.  
- Met 'gevraagde subsidie' wordt de subsidie bedoeld die u met dit project bij het programma aanvraagt. 
- Met 'eigen bijdrage' wordt de bijdrage bedoeld die u als projectdeelnemer uit eigen middelen financiert. Bent u een publiekrechtelijke organisatie? Vul dit bedrag dan in bij 'Eigen bijdrage publiek'. Bent u een privaatrechtelijke organisatie? Vul dit bedrag dan in bij 'Eigen bijdrage privaat'.
- Met 'Overige publieke financiering' wordt bedoeld een bijdrage van publiekrechtelijke organisaties die geen deelnemer in het project zijn (en dus geen kosten opvoeren voor subsidie), anders dan de in deze aanvraag aangevraagde subsidie. Dit kan bijvoorbeeld een bijdrage van andere overheden zijn in de vorm van subsidie, of een externe bijdrage van een kennisinstelling die geen deelnemer is in het project.
- Met ‘Overige private financiering’ wordt bedoeld een bijdrage (om-niet) van private partijen die geen deelnemer in het project zijn (en dus geen kosten opvoeren voor subsidie).
</t>
    </r>
    <r>
      <rPr>
        <u/>
        <sz val="10"/>
        <color theme="1" tint="0.249977111117893"/>
        <rFont val="Trebuchet MS"/>
        <family val="2"/>
      </rPr>
      <t>Let op</t>
    </r>
    <r>
      <rPr>
        <sz val="10"/>
        <color theme="1" tint="0.249977111117893"/>
        <rFont val="Trebuchet MS"/>
        <family val="2"/>
      </rPr>
      <t>: de financiering kan in een openstelling gemaximeerd zijn op een percentage van de kosten of een absoluut bedrag. Dergelijke restricties zijn niet in het format verwerkt.</t>
    </r>
  </si>
  <si>
    <t>Optie 2: Alle partners begroten de loonkosten als forfait van 23% over de overige directe kosten</t>
  </si>
  <si>
    <t>Optie 3: Alle partners begroten alle projectkosten via een all-in uurtarief of maandbedrag</t>
  </si>
  <si>
    <t>Besloten vennootschap</t>
  </si>
  <si>
    <t>Commanditair vennootschap (CV)</t>
  </si>
  <si>
    <t>Coöperatie en onderlinge waarborgmaatschappij</t>
  </si>
  <si>
    <t>Europees economisch samenwerkingsverband (EESV)</t>
  </si>
  <si>
    <t>Europese coöperatieve vennootschap (SCE)</t>
  </si>
  <si>
    <t>Europese naamloze vennootschap (SE)</t>
  </si>
  <si>
    <t>Kerkgenootschap</t>
  </si>
  <si>
    <t>Maatschap</t>
  </si>
  <si>
    <t>Naamloze vennootschap (NV)</t>
  </si>
  <si>
    <t>Vennootschap onder firma (VOF)</t>
  </si>
  <si>
    <t>Forfait kleine uitgaven &lt; € 250 (1% Overige kosten derden)</t>
  </si>
  <si>
    <t>Tarief/prijs</t>
  </si>
  <si>
    <t>Restwaarde</t>
  </si>
  <si>
    <t>Naam Partner 2:</t>
  </si>
  <si>
    <t>Naam Partner 3:</t>
  </si>
  <si>
    <t>Naam Partner 4:</t>
  </si>
  <si>
    <t>Naam Partner 5:</t>
  </si>
  <si>
    <t>Naam Partner 6:</t>
  </si>
  <si>
    <t>Naam Partner 7:</t>
  </si>
  <si>
    <t>Naam Partner 8:</t>
  </si>
  <si>
    <t>Naam Partner 9:</t>
  </si>
  <si>
    <t>Naam Partner 10:</t>
  </si>
  <si>
    <t>Naam Partner 11:</t>
  </si>
  <si>
    <t>Naam Partner 12:</t>
  </si>
  <si>
    <t>Naam Partner 13:</t>
  </si>
  <si>
    <t>Naam Partner 14:</t>
  </si>
  <si>
    <t>Naam Partner 15:</t>
  </si>
  <si>
    <t>Naam Partner 16:</t>
  </si>
  <si>
    <t>Naam Partner 17:</t>
  </si>
  <si>
    <t>Naam Partner 18:</t>
  </si>
  <si>
    <t>Naam Partner 19:</t>
  </si>
  <si>
    <t>Naam Partner 20:</t>
  </si>
  <si>
    <t>Gemeente</t>
  </si>
  <si>
    <t>Provincie</t>
  </si>
  <si>
    <t>Waterschap</t>
  </si>
  <si>
    <t>Overige publieke organisatie</t>
  </si>
  <si>
    <t>Overige private organisatie</t>
  </si>
  <si>
    <t>Optie 1: Alle partners begroten de kostensoorten onder loonkosten en/of overige kosten als aparte kostensoorten</t>
  </si>
  <si>
    <t>Percentage werkzaam voor project</t>
  </si>
  <si>
    <t>Functiegroep conform tarieventabel</t>
  </si>
  <si>
    <t>Eenheid/aantal</t>
  </si>
  <si>
    <t>Niet van toepassing</t>
  </si>
  <si>
    <t>Instructie begrotingsformat JTF-aanvraag 2021-2027</t>
  </si>
  <si>
    <t>Loonverletkosten</t>
  </si>
  <si>
    <t>De loonverletkosten worden berekend door het aantal aan opleiding te besteden uren te vermenigvuldigen met een vast uurtarief van € 23,91.</t>
  </si>
  <si>
    <r>
      <t xml:space="preserve">Elke aanvrager dient een staatssteunanalyse in te vullen. Hiermee toont u aan dat de gevraagde subsidie (eventueel aangevuld met overige publieke financiering) past binnen de steunruimte die voor u geldt. Voor JTF kan staatssteun worden gerechtvaardigd door de artikelen 14, 15, 17, 18, 22, 25, 26, 27, 28, 29, 30, 31, 32, 33, 34, 35, 36, 37, 38, 39, 40, 41, 42, 43, 45, 46, 47, 48, 49 52, 53, 56, 56ter en 56quater van de Algemene groepsvrijstellingsverordening (AGVV). De steunruimte kan per werkpakket verschillen, vandaar dat u de staatssteunanalyse op niveau van werkpakket in dient te vullen. Kies per werkpakket één type staatssteungrondslag, te weten een verwijzing naar het betreffende artikel uit de AGVV, waar mogelijk naar een specifieke lid daarbinnen. 
De steunruimte wordt berekend door het steunpercentage behorende bij het staatssteunartikel te vermenigvuldigen met de kosten van het werkpakket. Vult u hiervoor het steunpercentage in. Wordt de steunruimte anders bepaald, vult u dan het percentage zo in dat de hoogte van de steunruimte goed wordt weergegeven inclusief melding hiervan in de toelichting. 
</t>
    </r>
    <r>
      <rPr>
        <u/>
        <sz val="10"/>
        <color theme="1" tint="0.249977111117893"/>
        <rFont val="Trebuchet MS"/>
        <family val="2"/>
      </rPr>
      <t>Let op</t>
    </r>
    <r>
      <rPr>
        <sz val="10"/>
        <color theme="1" tint="0.249977111117893"/>
        <rFont val="Trebuchet MS"/>
        <family val="2"/>
      </rPr>
      <t xml:space="preserve">: de staatssteunoplossing dient passend te zijn. Een staatssteunoplossing is passend als de gevraagde / te ontvangen publieke steun (gevraagde subsidie en overige publieke financiering) niet hoger is dan de totale steunruimte.
</t>
    </r>
  </si>
  <si>
    <t>Uurtarief € 60</t>
  </si>
  <si>
    <t>Een vast uurtarief van € 60. De totale loonkosten per medewerker worden berekend door dit uurtarief te vermenigvuldigen met het aantal begrote projecturen. Het aantal  projecturen moet inzichtelijk kunnen worden gemaakt tijdens de projectperiode, aan de hand van een urenregistratie per medewerker. De medewerker moet in loondienst zijn bij de participerende rechtspersoon en tenminste het wettelijke loon ontvangen.</t>
  </si>
  <si>
    <t>Uurtarief € 73</t>
  </si>
  <si>
    <t>Maandbedrag € 10.400</t>
  </si>
  <si>
    <t>Een vast uurtarief van € 73, waarin zowel loonkosten als overige kosten verdisconteerd zijn. Derhalve kunnen - bij gebruik van deze kostensoort - niet ook overige kosten los begroot worden. De totale loonkosten en overige kosten per medewerker worden berekend door dit uurtarief te vermenigvuldigen met het aantal begrote projecturen. Het aantal  projecturen moet inzichtelijk kunnen worden gemaakt tijdens de projectperiode, aan de hand van een urenregistratie per medewerker. De medewerker moet in loondienst zijn bij de participerende rechtspersoon en tenminste het wettelijke loon ontvangen.</t>
  </si>
  <si>
    <t>Een vast maandbedrag van € 10.400 voor een medewerker die de duur van een standaard werkweek aan het project werkt. Dit vaste bedrag kan naar rato van de ingezette uren per medewerker variëren. Het percentage van de beschikbare uren voor het project ten opzichte van een volledige werkweek wordt vastgelegd in een werkgeversdocument. Bij deze kostensoort geldt niet de verplichting om een afzonderlijke urenregistratie per medewerker bij te houden.</t>
  </si>
  <si>
    <t>Bijdrage in natura kent onderscheid tussen bijdrage in natura in de vorm van goederen, diensten en grond/onroerend goed. Goederen kunnen als bijdrage in natura in het project worden ingebracht, als hierover niet (meer) wordt afgeschreven. De waarde moet op onafhankelijke wijze worden bepaald. Daarnaast moet ook een toerekening plaatsvinden die gebaseerd is op het gebruik van de machine binnen het project ten opzichte van de werkelijke bezetting. Bij bijdrage in natura in de vorm van diensten gaat het om eigen arbeid van personen die niet worden verloond. Dit komt voor bij - zelfstandigen die geen bruto loon ontvangen, waarbij voor de aangifte inkomstenbelasting sprake is van ‘winst uit onderneming’, DGA's die niet worden  verloond (bijvoorbeeld in V.O.F.’s, maatschappen of eenmanszaken en meewerkende echtgeno(o)t(e). De kosten van de door een subsidieontvanger verrichte eigen arbeid ten behoeve van het project worden berekend door het aantal uren dat de betrokken persoon ten behoeve van het project heeft gemaakt te vermenigvuldigen met een vast uurtarief van € 60. Bij bijdrage in natura in de vorm van grond/onroerend goed gaat het om grond of onroerend goed dat al voor aanvang van de projectperiode in bezit is van een projectpartner en wordt ingebracht in het project. De waarde van de grond of het onroerend goed mag niet hoger zijn dan de normale marktwaarde. De waarde wordt objectief bepaald, bijvoorbeeld op basis van de WOZ-waarde op het moment van inbreng of op basis van een verklaring van een onafhankelijke en professionele deskundige. Als de gemeente grond inbrengt kan de waarde ook gebaseerd worden op een recent raadsbesluit waarin grondprijs vastgesteld is. Let op: de kosten van de ingebrachte grond (bebouwd of onbebouwd) die meer bedragen dan 10% van de totale subsidiabele uitgaven van het project, zijn niet subsidiabel. Let op: De betaalde overheidssteun aan een project dat bijdragen in natura bevat, mag aan het einde van het project namelijk niet hoger zijn dan de totale subsidiabele uitgaven exclusief de bijdragen in natura.</t>
  </si>
  <si>
    <t>Versie mei 2025</t>
  </si>
  <si>
    <t>Maandbedrag € 8.600</t>
  </si>
  <si>
    <t>Een vast maandbedrag van € 8.600 voor een medewerker die de duur van een standaard werkweek aan het project werkt. Dit vaste bedrag kan naar rato van de ingezette uren per medewerker variëren. Het percentage van de beschikbare uren voor het project ten opzichte van een volledige werkweek wordt vastgelegd in een werkgeversdocument. Bij deze kostensoort geldt niet de verplichting om een afzonderlijke urenregistratie per medewerker bij te houden.</t>
  </si>
  <si>
    <t>LET OP!</t>
  </si>
  <si>
    <t>Voor de projectinzet van  medewerkers die vóór 1 juli 2025 wordt gerealiseerd, zullen loonkosten en overhead op basis van de 'oude' uur- en maandtarieven, respectievelijk €55/€67 en €7800/€9600, worden berekend.</t>
  </si>
  <si>
    <t xml:space="preserve">In deze versie van het begrotingsformat worden de loonkosten en overheadkosten berekend met uur- en maandtarieven die per 1 juli 2025 gelden, onder voorwaarde dat de Europese Commissie instemt </t>
  </si>
  <si>
    <t>met deze uur- en maandtarieven uiterlijk op het moment van subsidieverlening. In geval van het niet vervullen van deze voorwaarde, gelden de uur- en maandtarieven van voor 1 juli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</si>
</sst>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quot;€&quot;\ #,##0.00"/>
    <numFmt numFmtId="165" formatCode="#;;"/>
    <numFmt numFmtId="166" formatCode="_ * #,##0_ ;_ * \-#,##0_ ;_ * &quot;-&quot;??_ ;_ @_ "/>
  </numFmts>
  <fonts count="46"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Trebuchet MS"/>
      <family val="2"/>
    </font>
    <font>
      <b/>
      <u/>
      <sz val="10"/>
      <name val="Trebuchet MS"/>
      <family val="2"/>
    </font>
    <font>
      <sz val="10"/>
      <name val="Trebuchet MS"/>
      <family val="2"/>
    </font>
    <font>
      <sz val="10"/>
      <color theme="1"/>
      <name val="Arial"/>
      <family val="2"/>
    </font>
    <font>
      <b/>
      <sz val="10"/>
      <color theme="1"/>
      <name val="Trebuchet MS"/>
      <family val="2"/>
    </font>
    <font>
      <b/>
      <sz val="10"/>
      <name val="Trebuchet MS"/>
      <family val="2"/>
    </font>
    <font>
      <sz val="10"/>
      <color theme="0"/>
      <name val="Trebuchet MS"/>
      <family val="2"/>
    </font>
    <font>
      <sz val="8"/>
      <name val="Calibri"/>
      <family val="2"/>
      <scheme val="minor"/>
    </font>
    <font>
      <b/>
      <u/>
      <sz val="14"/>
      <name val="Trebuchet MS"/>
      <family val="2"/>
    </font>
    <font>
      <sz val="11"/>
      <color theme="0"/>
      <name val="Calibri"/>
      <family val="2"/>
      <scheme val="minor"/>
    </font>
    <font>
      <b/>
      <sz val="10"/>
      <color theme="0"/>
      <name val="Trebuchet MS"/>
      <family val="2"/>
    </font>
    <font>
      <u/>
      <sz val="11"/>
      <color theme="1"/>
      <name val="Calibri"/>
      <family val="2"/>
      <scheme val="minor"/>
    </font>
    <font>
      <i/>
      <sz val="10"/>
      <color theme="1"/>
      <name val="Trebuchet MS"/>
      <family val="2"/>
    </font>
    <font>
      <i/>
      <sz val="11"/>
      <color theme="1"/>
      <name val="Calibri"/>
      <family val="2"/>
      <scheme val="minor"/>
    </font>
    <font>
      <b/>
      <sz val="11"/>
      <color theme="1"/>
      <name val="Trebuchet MS"/>
      <family val="2"/>
    </font>
    <font>
      <sz val="11"/>
      <color theme="1"/>
      <name val="Trebuchet MS"/>
      <family val="2"/>
    </font>
    <font>
      <b/>
      <sz val="14"/>
      <name val="Trebuchet MS"/>
      <family val="2"/>
    </font>
    <font>
      <b/>
      <sz val="14"/>
      <color theme="1"/>
      <name val="Calibri"/>
      <family val="2"/>
      <scheme val="minor"/>
    </font>
    <font>
      <b/>
      <sz val="14"/>
      <name val="Calibri"/>
      <family val="2"/>
      <scheme val="minor"/>
    </font>
    <font>
      <sz val="11"/>
      <color theme="0"/>
      <name val="Trebuchet MS"/>
      <family val="2"/>
    </font>
    <font>
      <b/>
      <sz val="14"/>
      <color theme="1"/>
      <name val="Trebuchet MS"/>
      <family val="2"/>
    </font>
    <font>
      <b/>
      <sz val="16"/>
      <color theme="0"/>
      <name val="Trebuchet MS"/>
      <family val="2"/>
    </font>
    <font>
      <sz val="9"/>
      <color theme="1" tint="0.249977111117893"/>
      <name val="Trebuchet MS"/>
      <family val="2"/>
    </font>
    <font>
      <i/>
      <sz val="11"/>
      <color theme="0"/>
      <name val="Calibri"/>
      <family val="2"/>
      <scheme val="minor"/>
    </font>
    <font>
      <b/>
      <sz val="13"/>
      <name val="Trebuchet MS"/>
      <family val="2"/>
    </font>
    <font>
      <sz val="14"/>
      <name val="Trebuchet MS"/>
      <family val="2"/>
    </font>
    <font>
      <b/>
      <sz val="18"/>
      <name val="Trebuchet MS"/>
      <family val="2"/>
    </font>
    <font>
      <i/>
      <sz val="13"/>
      <color theme="1"/>
      <name val="Calibri"/>
      <family val="2"/>
      <scheme val="minor"/>
    </font>
    <font>
      <sz val="13"/>
      <name val="Trebuchet MS"/>
      <family val="2"/>
    </font>
    <font>
      <b/>
      <sz val="12"/>
      <name val="Trebuchet MS"/>
      <family val="2"/>
    </font>
    <font>
      <sz val="10"/>
      <color theme="1" tint="0.249977111117893"/>
      <name val="Trebuchet MS"/>
      <family val="2"/>
    </font>
    <font>
      <b/>
      <sz val="18"/>
      <color theme="1"/>
      <name val="Trebuchet MS"/>
      <family val="2"/>
    </font>
    <font>
      <i/>
      <sz val="12"/>
      <color theme="1"/>
      <name val="Calibri"/>
      <family val="2"/>
      <scheme val="minor"/>
    </font>
    <font>
      <i/>
      <sz val="11"/>
      <color theme="1" tint="0.249977111117893"/>
      <name val="Calibri"/>
      <family val="2"/>
      <scheme val="minor"/>
    </font>
    <font>
      <b/>
      <sz val="11"/>
      <color theme="0"/>
      <name val="Calibri"/>
      <family val="2"/>
      <scheme val="minor"/>
    </font>
    <font>
      <b/>
      <sz val="14"/>
      <color theme="0"/>
      <name val="Calibri"/>
      <family val="2"/>
      <scheme val="minor"/>
    </font>
    <font>
      <sz val="14"/>
      <color theme="0"/>
      <name val="Trebuchet MS"/>
      <family val="2"/>
    </font>
    <font>
      <sz val="12"/>
      <color theme="0"/>
      <name val="Calibri"/>
      <family val="2"/>
      <scheme val="minor"/>
    </font>
    <font>
      <u/>
      <sz val="10"/>
      <color theme="1" tint="0.249977111117893"/>
      <name val="Trebuchet MS"/>
      <family val="2"/>
    </font>
    <font>
      <b/>
      <sz val="16"/>
      <color theme="1"/>
      <name val="Trebuchet MS"/>
      <family val="2"/>
    </font>
    <font>
      <i/>
      <sz val="11"/>
      <color rgb="FFFF0000"/>
      <name val="Calibri"/>
      <family val="2"/>
      <scheme val="minor"/>
    </font>
    <font>
      <sz val="10.5"/>
      <color rgb="FFFF0000"/>
      <name val="Trebuchet MS"/>
      <family val="2"/>
    </font>
    <font>
      <b/>
      <sz val="10.5"/>
      <color rgb="FFFF0000"/>
      <name val="Trebuchet MS"/>
      <family val="2"/>
    </font>
  </fonts>
  <fills count="14">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theme="9" tint="0.79998168889431442"/>
      </patternFill>
    </fill>
    <fill>
      <patternFill patternType="solid">
        <fgColor theme="9" tint="-0.249977111117893"/>
        <bgColor theme="9"/>
      </patternFill>
    </fill>
    <fill>
      <patternFill patternType="solid">
        <fgColor theme="9" tint="-0.249977111117893"/>
        <bgColor indexed="64"/>
      </patternFill>
    </fill>
    <fill>
      <patternFill patternType="solid">
        <fgColor theme="9" tint="-0.249977111117893"/>
        <bgColor theme="9" tint="0.79998168889431442"/>
      </patternFill>
    </fill>
    <fill>
      <patternFill patternType="solid">
        <fgColor theme="9" tint="0.39997558519241921"/>
        <bgColor theme="9" tint="0.79998168889431442"/>
      </patternFill>
    </fill>
    <fill>
      <patternFill patternType="solid">
        <fgColor theme="0" tint="-0.14999847407452621"/>
        <bgColor indexed="64"/>
      </patternFill>
    </fill>
    <fill>
      <patternFill patternType="solid">
        <fgColor theme="8" tint="0.79998168889431442"/>
        <bgColor indexed="64"/>
      </patternFill>
    </fill>
  </fills>
  <borders count="45">
    <border>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theme="0"/>
      </left>
      <right/>
      <top/>
      <bottom style="thick">
        <color theme="0"/>
      </bottom>
      <diagonal/>
    </border>
    <border>
      <left style="thin">
        <color theme="0"/>
      </left>
      <right/>
      <top style="thin">
        <color theme="0"/>
      </top>
      <bottom style="thin">
        <color theme="0"/>
      </bottom>
      <diagonal/>
    </border>
    <border>
      <left/>
      <right/>
      <top/>
      <bottom style="thick">
        <color theme="0"/>
      </bottom>
      <diagonal/>
    </border>
    <border>
      <left style="thin">
        <color theme="0"/>
      </left>
      <right/>
      <top style="thick">
        <color theme="0"/>
      </top>
      <bottom style="thin">
        <color theme="0"/>
      </bottom>
      <diagonal/>
    </border>
    <border>
      <left/>
      <right/>
      <top style="thick">
        <color theme="0"/>
      </top>
      <bottom style="thin">
        <color theme="0"/>
      </bottom>
      <diagonal/>
    </border>
    <border>
      <left/>
      <right style="thin">
        <color theme="0"/>
      </right>
      <top style="thick">
        <color theme="0"/>
      </top>
      <bottom style="thin">
        <color theme="0"/>
      </bottom>
      <diagonal/>
    </border>
    <border>
      <left style="thin">
        <color theme="0"/>
      </left>
      <right/>
      <top style="thin">
        <color theme="0"/>
      </top>
      <bottom/>
      <diagonal/>
    </border>
    <border>
      <left style="thin">
        <color theme="0"/>
      </left>
      <right/>
      <top style="thick">
        <color theme="0"/>
      </top>
      <bottom/>
      <diagonal/>
    </border>
    <border>
      <left/>
      <right/>
      <top style="thick">
        <color theme="0"/>
      </top>
      <bottom/>
      <diagonal/>
    </border>
    <border>
      <left style="thin">
        <color theme="0"/>
      </left>
      <right/>
      <top style="thin">
        <color theme="0"/>
      </top>
      <bottom style="double">
        <color theme="0"/>
      </bottom>
      <diagonal/>
    </border>
    <border>
      <left/>
      <right/>
      <top style="double">
        <color theme="0"/>
      </top>
      <bottom/>
      <diagonal/>
    </border>
    <border>
      <left/>
      <right/>
      <top style="thin">
        <color theme="0"/>
      </top>
      <bottom style="double">
        <color theme="0"/>
      </bottom>
      <diagonal/>
    </border>
    <border>
      <left style="thin">
        <color theme="0"/>
      </left>
      <right style="thin">
        <color theme="0"/>
      </right>
      <top style="thin">
        <color theme="0"/>
      </top>
      <bottom style="double">
        <color theme="0"/>
      </bottom>
      <diagonal/>
    </border>
    <border>
      <left/>
      <right style="thin">
        <color theme="0"/>
      </right>
      <top style="thin">
        <color theme="0"/>
      </top>
      <bottom style="double">
        <color theme="0"/>
      </bottom>
      <diagonal/>
    </border>
    <border>
      <left/>
      <right style="thin">
        <color theme="0"/>
      </right>
      <top style="thick">
        <color theme="0"/>
      </top>
      <bottom style="double">
        <color theme="0"/>
      </bottom>
      <diagonal/>
    </border>
    <border>
      <left/>
      <right/>
      <top style="thick">
        <color theme="0"/>
      </top>
      <bottom style="double">
        <color theme="0"/>
      </bottom>
      <diagonal/>
    </border>
    <border>
      <left style="thin">
        <color theme="0"/>
      </left>
      <right style="thin">
        <color theme="0"/>
      </right>
      <top style="thick">
        <color theme="0"/>
      </top>
      <bottom style="double">
        <color theme="0"/>
      </bottom>
      <diagonal/>
    </border>
    <border>
      <left/>
      <right/>
      <top style="double">
        <color theme="0"/>
      </top>
      <bottom style="thick">
        <color theme="0"/>
      </bottom>
      <diagonal/>
    </border>
    <border>
      <left/>
      <right style="thin">
        <color theme="0"/>
      </right>
      <top style="double">
        <color theme="0"/>
      </top>
      <bottom style="thick">
        <color theme="0"/>
      </bottom>
      <diagonal/>
    </border>
    <border>
      <left/>
      <right/>
      <top/>
      <bottom style="thin">
        <color theme="0"/>
      </bottom>
      <diagonal/>
    </border>
    <border>
      <left style="thin">
        <color theme="0"/>
      </left>
      <right/>
      <top/>
      <bottom style="thin">
        <color theme="0"/>
      </bottom>
      <diagonal/>
    </border>
    <border>
      <left/>
      <right/>
      <top/>
      <bottom style="thick">
        <color rgb="FFF8F8F8"/>
      </bottom>
      <diagonal/>
    </border>
    <border>
      <left style="thin">
        <color theme="0"/>
      </left>
      <right/>
      <top/>
      <bottom style="thick">
        <color rgb="FFF8F8F8"/>
      </bottom>
      <diagonal/>
    </border>
    <border>
      <left/>
      <right style="thin">
        <color theme="0" tint="-4.9989318521683403E-2"/>
      </right>
      <top style="thick">
        <color theme="0"/>
      </top>
      <bottom style="thin">
        <color theme="0"/>
      </bottom>
      <diagonal/>
    </border>
    <border>
      <left/>
      <right style="thin">
        <color theme="0" tint="-4.9989318521683403E-2"/>
      </right>
      <top style="thin">
        <color theme="0"/>
      </top>
      <bottom style="thin">
        <color theme="0"/>
      </bottom>
      <diagonal/>
    </border>
    <border>
      <left/>
      <right style="thin">
        <color theme="0" tint="-4.9989318521683403E-2"/>
      </right>
      <top style="thin">
        <color theme="0"/>
      </top>
      <bottom style="double">
        <color theme="0"/>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cellStyleXfs>
  <cellXfs count="268">
    <xf numFmtId="0" fontId="0" fillId="0" borderId="0" xfId="0"/>
    <xf numFmtId="0" fontId="3" fillId="0" borderId="0" xfId="0" applyFont="1"/>
    <xf numFmtId="0" fontId="2" fillId="0" borderId="0" xfId="0" applyFont="1"/>
    <xf numFmtId="0" fontId="4" fillId="0" borderId="0" xfId="0" applyFont="1"/>
    <xf numFmtId="0" fontId="5" fillId="0" borderId="0" xfId="0" applyFont="1"/>
    <xf numFmtId="0" fontId="12" fillId="0" borderId="0" xfId="0" applyFont="1"/>
    <xf numFmtId="0" fontId="13" fillId="0" borderId="0" xfId="0" applyFont="1"/>
    <xf numFmtId="44" fontId="7" fillId="0" borderId="0" xfId="0" applyNumberFormat="1" applyFont="1" applyAlignment="1">
      <alignment horizontal="right"/>
    </xf>
    <xf numFmtId="44" fontId="2" fillId="0" borderId="0" xfId="0" applyNumberFormat="1" applyFont="1"/>
    <xf numFmtId="44" fontId="3" fillId="0" borderId="0" xfId="0" applyNumberFormat="1" applyFont="1"/>
    <xf numFmtId="44" fontId="0" fillId="0" borderId="0" xfId="0" applyNumberFormat="1"/>
    <xf numFmtId="44" fontId="7" fillId="0" borderId="0" xfId="0" applyNumberFormat="1" applyFont="1"/>
    <xf numFmtId="164" fontId="3" fillId="0" borderId="0" xfId="0" applyNumberFormat="1" applyFont="1" applyAlignment="1">
      <alignment horizontal="center"/>
    </xf>
    <xf numFmtId="164" fontId="7" fillId="0" borderId="0" xfId="0" applyNumberFormat="1" applyFont="1" applyAlignment="1">
      <alignment horizontal="right"/>
    </xf>
    <xf numFmtId="44" fontId="2" fillId="0" borderId="0" xfId="0" applyNumberFormat="1" applyFont="1" applyAlignment="1">
      <alignment horizontal="right"/>
    </xf>
    <xf numFmtId="0" fontId="8" fillId="0" borderId="0" xfId="0" applyFont="1"/>
    <xf numFmtId="44" fontId="8" fillId="0" borderId="0" xfId="0" applyNumberFormat="1" applyFont="1"/>
    <xf numFmtId="0" fontId="3" fillId="2" borderId="0" xfId="0" applyFont="1" applyFill="1"/>
    <xf numFmtId="10" fontId="0" fillId="0" borderId="0" xfId="0" applyNumberFormat="1"/>
    <xf numFmtId="44" fontId="13" fillId="0" borderId="0" xfId="0" applyNumberFormat="1" applyFont="1"/>
    <xf numFmtId="0" fontId="11" fillId="0" borderId="0" xfId="0" applyFont="1"/>
    <xf numFmtId="0" fontId="3" fillId="0" borderId="0" xfId="3" applyFont="1"/>
    <xf numFmtId="44" fontId="3" fillId="0" borderId="0" xfId="3" applyNumberFormat="1" applyFont="1"/>
    <xf numFmtId="44" fontId="5" fillId="7" borderId="12" xfId="0" applyNumberFormat="1" applyFont="1" applyFill="1" applyBorder="1"/>
    <xf numFmtId="44" fontId="5" fillId="7" borderId="11" xfId="0" applyNumberFormat="1" applyFont="1" applyFill="1" applyBorder="1"/>
    <xf numFmtId="0" fontId="15" fillId="0" borderId="0" xfId="3" applyFont="1"/>
    <xf numFmtId="10" fontId="15" fillId="0" borderId="0" xfId="3" applyNumberFormat="1" applyFont="1"/>
    <xf numFmtId="0" fontId="16" fillId="0" borderId="0" xfId="0" applyFont="1"/>
    <xf numFmtId="0" fontId="7" fillId="2" borderId="0" xfId="0" applyFont="1" applyFill="1"/>
    <xf numFmtId="0" fontId="3" fillId="0" borderId="0" xfId="0" applyFont="1" applyAlignment="1">
      <alignment horizontal="left"/>
    </xf>
    <xf numFmtId="0" fontId="23" fillId="2" borderId="0" xfId="0" applyFont="1" applyFill="1"/>
    <xf numFmtId="0" fontId="26" fillId="0" borderId="0" xfId="0" applyFont="1"/>
    <xf numFmtId="0" fontId="18" fillId="2" borderId="0" xfId="0" applyFont="1" applyFill="1"/>
    <xf numFmtId="0" fontId="20" fillId="0" borderId="0" xfId="0" applyFont="1"/>
    <xf numFmtId="0" fontId="20" fillId="0" borderId="0" xfId="0" applyFont="1" applyAlignment="1">
      <alignment horizontal="left"/>
    </xf>
    <xf numFmtId="44" fontId="21" fillId="0" borderId="0" xfId="0" applyNumberFormat="1" applyFont="1" applyAlignment="1">
      <alignment vertical="center"/>
    </xf>
    <xf numFmtId="0" fontId="27" fillId="0" borderId="17" xfId="0" applyFont="1" applyBorder="1" applyAlignment="1">
      <alignment horizontal="left" vertical="top" wrapText="1"/>
    </xf>
    <xf numFmtId="0" fontId="32" fillId="0" borderId="0" xfId="3" applyFont="1" applyAlignment="1">
      <alignment vertical="center" wrapText="1"/>
    </xf>
    <xf numFmtId="0" fontId="30" fillId="0" borderId="0" xfId="0" applyFont="1" applyAlignment="1">
      <alignment horizontal="left" vertical="top" wrapText="1"/>
    </xf>
    <xf numFmtId="0" fontId="4" fillId="0" borderId="17" xfId="0" applyFont="1" applyBorder="1"/>
    <xf numFmtId="0" fontId="3" fillId="0" borderId="17" xfId="0" applyFont="1" applyBorder="1"/>
    <xf numFmtId="44" fontId="3" fillId="0" borderId="17" xfId="0" applyNumberFormat="1" applyFont="1" applyBorder="1"/>
    <xf numFmtId="44" fontId="0" fillId="0" borderId="17" xfId="0" applyNumberFormat="1" applyBorder="1"/>
    <xf numFmtId="0" fontId="8" fillId="0" borderId="17" xfId="0" applyFont="1" applyBorder="1"/>
    <xf numFmtId="44" fontId="8" fillId="0" borderId="17" xfId="0" applyNumberFormat="1" applyFont="1" applyBorder="1"/>
    <xf numFmtId="0" fontId="0" fillId="0" borderId="17" xfId="0" applyBorder="1"/>
    <xf numFmtId="0" fontId="36" fillId="0" borderId="0" xfId="0" applyFont="1"/>
    <xf numFmtId="0" fontId="2" fillId="4" borderId="0" xfId="0" applyFont="1" applyFill="1"/>
    <xf numFmtId="0" fontId="36" fillId="0" borderId="0" xfId="0" quotePrefix="1" applyFont="1"/>
    <xf numFmtId="0" fontId="36" fillId="0" borderId="0" xfId="0" applyFont="1" applyAlignment="1">
      <alignment horizontal="left" indent="2"/>
    </xf>
    <xf numFmtId="0" fontId="24" fillId="8" borderId="0" xfId="0" applyFont="1" applyFill="1"/>
    <xf numFmtId="0" fontId="13" fillId="8" borderId="9" xfId="0" applyFont="1" applyFill="1" applyBorder="1"/>
    <xf numFmtId="0" fontId="13" fillId="8" borderId="10" xfId="0" applyFont="1" applyFill="1" applyBorder="1" applyAlignment="1">
      <alignment wrapText="1"/>
    </xf>
    <xf numFmtId="0" fontId="3" fillId="3" borderId="0" xfId="0" applyFont="1" applyFill="1" applyAlignment="1">
      <alignment horizontal="left" vertical="center"/>
    </xf>
    <xf numFmtId="0" fontId="3" fillId="6" borderId="0" xfId="0" applyFont="1" applyFill="1" applyAlignment="1">
      <alignment horizontal="left" vertical="center"/>
    </xf>
    <xf numFmtId="0" fontId="24" fillId="8" borderId="9" xfId="0" applyFont="1" applyFill="1" applyBorder="1" applyAlignment="1">
      <alignment wrapText="1"/>
    </xf>
    <xf numFmtId="0" fontId="13" fillId="8" borderId="9" xfId="0" applyFont="1" applyFill="1" applyBorder="1" applyAlignment="1">
      <alignment wrapText="1"/>
    </xf>
    <xf numFmtId="0" fontId="13" fillId="10" borderId="12" xfId="0" applyFont="1" applyFill="1" applyBorder="1"/>
    <xf numFmtId="0" fontId="13" fillId="10" borderId="31" xfId="0" applyFont="1" applyFill="1" applyBorder="1"/>
    <xf numFmtId="44" fontId="5" fillId="7" borderId="31" xfId="0" applyNumberFormat="1" applyFont="1" applyFill="1" applyBorder="1"/>
    <xf numFmtId="165" fontId="38" fillId="9" borderId="4" xfId="0" applyNumberFormat="1" applyFont="1" applyFill="1" applyBorder="1" applyAlignment="1">
      <alignment vertical="top"/>
    </xf>
    <xf numFmtId="0" fontId="39" fillId="9" borderId="5" xfId="0" applyFont="1" applyFill="1" applyBorder="1"/>
    <xf numFmtId="165" fontId="38" fillId="9" borderId="6" xfId="0" applyNumberFormat="1" applyFont="1" applyFill="1" applyBorder="1" applyAlignment="1">
      <alignment vertical="top"/>
    </xf>
    <xf numFmtId="165" fontId="40" fillId="9" borderId="0" xfId="0" applyNumberFormat="1" applyFont="1" applyFill="1" applyAlignment="1">
      <alignment vertical="center"/>
    </xf>
    <xf numFmtId="0" fontId="40" fillId="9" borderId="0" xfId="0" applyFont="1" applyFill="1" applyAlignment="1">
      <alignment horizontal="left"/>
    </xf>
    <xf numFmtId="0" fontId="40" fillId="9" borderId="17" xfId="0" applyFont="1" applyFill="1" applyBorder="1" applyAlignment="1">
      <alignment horizontal="left"/>
    </xf>
    <xf numFmtId="0" fontId="38" fillId="9" borderId="2" xfId="0" applyFont="1" applyFill="1" applyBorder="1"/>
    <xf numFmtId="0" fontId="38" fillId="9" borderId="1" xfId="0" applyFont="1" applyFill="1" applyBorder="1" applyAlignment="1">
      <alignment horizontal="left"/>
    </xf>
    <xf numFmtId="0" fontId="3" fillId="0" borderId="0" xfId="0" applyFont="1" applyAlignment="1">
      <alignment horizontal="left" vertical="center"/>
    </xf>
    <xf numFmtId="0" fontId="9" fillId="9" borderId="0" xfId="0" applyFont="1" applyFill="1" applyAlignment="1">
      <alignment horizontal="left" vertical="center"/>
    </xf>
    <xf numFmtId="0" fontId="13" fillId="9" borderId="0" xfId="0" applyFont="1" applyFill="1"/>
    <xf numFmtId="0" fontId="13" fillId="9" borderId="15" xfId="0" applyFont="1" applyFill="1" applyBorder="1" applyAlignment="1">
      <alignment wrapText="1"/>
    </xf>
    <xf numFmtId="0" fontId="13" fillId="9" borderId="15" xfId="0" applyFont="1" applyFill="1" applyBorder="1"/>
    <xf numFmtId="44" fontId="5" fillId="7" borderId="32" xfId="0" applyNumberFormat="1" applyFont="1" applyFill="1" applyBorder="1"/>
    <xf numFmtId="0" fontId="5" fillId="7" borderId="34" xfId="0" applyFont="1" applyFill="1" applyBorder="1"/>
    <xf numFmtId="44" fontId="5" fillId="7" borderId="35" xfId="0" applyNumberFormat="1" applyFont="1" applyFill="1" applyBorder="1"/>
    <xf numFmtId="0" fontId="13" fillId="9" borderId="29" xfId="0" applyFont="1" applyFill="1" applyBorder="1"/>
    <xf numFmtId="0" fontId="13" fillId="8" borderId="36" xfId="0" applyFont="1" applyFill="1" applyBorder="1"/>
    <xf numFmtId="0" fontId="37" fillId="9" borderId="29" xfId="0" applyFont="1" applyFill="1" applyBorder="1"/>
    <xf numFmtId="0" fontId="37" fillId="9" borderId="29" xfId="0" applyFont="1" applyFill="1" applyBorder="1" applyAlignment="1">
      <alignment horizontal="center"/>
    </xf>
    <xf numFmtId="0" fontId="13" fillId="8" borderId="21" xfId="0" applyFont="1" applyFill="1" applyBorder="1"/>
    <xf numFmtId="0" fontId="13" fillId="8" borderId="37" xfId="0" applyFont="1" applyFill="1" applyBorder="1"/>
    <xf numFmtId="0" fontId="20" fillId="12" borderId="0" xfId="0" applyFont="1" applyFill="1"/>
    <xf numFmtId="0" fontId="20" fillId="12" borderId="0" xfId="0" applyFont="1" applyFill="1" applyAlignment="1">
      <alignment horizontal="left"/>
    </xf>
    <xf numFmtId="44" fontId="21" fillId="12" borderId="0" xfId="0" applyNumberFormat="1" applyFont="1" applyFill="1" applyAlignment="1">
      <alignment vertical="center"/>
    </xf>
    <xf numFmtId="0" fontId="0" fillId="12" borderId="0" xfId="0" applyFill="1"/>
    <xf numFmtId="0" fontId="30" fillId="12" borderId="17" xfId="0" applyFont="1" applyFill="1" applyBorder="1" applyAlignment="1">
      <alignment horizontal="right" vertical="top" wrapText="1"/>
    </xf>
    <xf numFmtId="0" fontId="19" fillId="12" borderId="0" xfId="0" applyFont="1" applyFill="1" applyAlignment="1">
      <alignment horizontal="left" vertical="top" wrapText="1"/>
    </xf>
    <xf numFmtId="0" fontId="11" fillId="12" borderId="0" xfId="0" applyFont="1" applyFill="1"/>
    <xf numFmtId="0" fontId="5" fillId="12" borderId="0" xfId="0" applyFont="1" applyFill="1"/>
    <xf numFmtId="0" fontId="18" fillId="3" borderId="0" xfId="0" applyFont="1" applyFill="1" applyProtection="1">
      <protection locked="0"/>
    </xf>
    <xf numFmtId="49" fontId="18" fillId="3" borderId="0" xfId="0" applyNumberFormat="1" applyFont="1" applyFill="1" applyProtection="1">
      <protection locked="0"/>
    </xf>
    <xf numFmtId="0" fontId="18" fillId="6" borderId="0" xfId="0" applyFont="1" applyFill="1" applyProtection="1">
      <protection locked="0"/>
    </xf>
    <xf numFmtId="0" fontId="5" fillId="6" borderId="14" xfId="0" applyFont="1" applyFill="1" applyBorder="1" applyProtection="1">
      <protection locked="0"/>
    </xf>
    <xf numFmtId="0" fontId="5" fillId="7" borderId="25" xfId="0" applyFont="1" applyFill="1" applyBorder="1" applyProtection="1">
      <protection locked="0"/>
    </xf>
    <xf numFmtId="0" fontId="3" fillId="6" borderId="14" xfId="0" applyFont="1" applyFill="1" applyBorder="1" applyProtection="1">
      <protection locked="0"/>
    </xf>
    <xf numFmtId="44" fontId="3" fillId="7" borderId="25" xfId="1" applyFont="1" applyFill="1" applyBorder="1" applyProtection="1">
      <protection locked="0"/>
    </xf>
    <xf numFmtId="44" fontId="5" fillId="7" borderId="25" xfId="0" applyNumberFormat="1" applyFont="1" applyFill="1" applyBorder="1" applyProtection="1">
      <protection locked="0"/>
    </xf>
    <xf numFmtId="0" fontId="3" fillId="7" borderId="25" xfId="0" applyFont="1" applyFill="1" applyBorder="1" applyAlignment="1" applyProtection="1">
      <alignment horizontal="center"/>
      <protection locked="0"/>
    </xf>
    <xf numFmtId="0" fontId="3" fillId="7" borderId="14" xfId="0" applyFont="1" applyFill="1" applyBorder="1" applyAlignment="1" applyProtection="1">
      <alignment horizontal="center"/>
      <protection locked="0"/>
    </xf>
    <xf numFmtId="0" fontId="5" fillId="7" borderId="25" xfId="0" applyFont="1" applyFill="1" applyBorder="1" applyAlignment="1" applyProtection="1">
      <alignment wrapText="1"/>
      <protection locked="0"/>
    </xf>
    <xf numFmtId="44" fontId="5" fillId="7" borderId="25" xfId="1" applyFont="1" applyFill="1" applyBorder="1" applyProtection="1">
      <protection locked="0"/>
    </xf>
    <xf numFmtId="44" fontId="5" fillId="7" borderId="12" xfId="0" applyNumberFormat="1" applyFont="1" applyFill="1" applyBorder="1" applyProtection="1">
      <protection locked="0"/>
    </xf>
    <xf numFmtId="44" fontId="5" fillId="7" borderId="31" xfId="0" applyNumberFormat="1" applyFont="1" applyFill="1" applyBorder="1" applyProtection="1">
      <protection locked="0"/>
    </xf>
    <xf numFmtId="0" fontId="5" fillId="7" borderId="22" xfId="0" applyFont="1" applyFill="1" applyBorder="1" applyProtection="1">
      <protection locked="0"/>
    </xf>
    <xf numFmtId="0" fontId="5" fillId="7" borderId="23" xfId="0" applyFont="1" applyFill="1" applyBorder="1" applyProtection="1">
      <protection locked="0"/>
    </xf>
    <xf numFmtId="0" fontId="5" fillId="7" borderId="24" xfId="0" applyFont="1" applyFill="1" applyBorder="1" applyProtection="1">
      <protection locked="0"/>
    </xf>
    <xf numFmtId="0" fontId="5" fillId="7" borderId="20" xfId="0" applyFont="1" applyFill="1" applyBorder="1" applyProtection="1">
      <protection locked="0"/>
    </xf>
    <xf numFmtId="0" fontId="5" fillId="7" borderId="13" xfId="0" applyFont="1" applyFill="1" applyBorder="1" applyProtection="1">
      <protection locked="0"/>
    </xf>
    <xf numFmtId="0" fontId="5" fillId="7" borderId="11" xfId="0" applyFont="1" applyFill="1" applyBorder="1" applyProtection="1">
      <protection locked="0"/>
    </xf>
    <xf numFmtId="0" fontId="5" fillId="7" borderId="28" xfId="0" applyFont="1" applyFill="1" applyBorder="1" applyProtection="1">
      <protection locked="0"/>
    </xf>
    <xf numFmtId="0" fontId="5" fillId="7" borderId="30" xfId="0" applyFont="1" applyFill="1" applyBorder="1" applyProtection="1">
      <protection locked="0"/>
    </xf>
    <xf numFmtId="0" fontId="5" fillId="7" borderId="32" xfId="0" applyFont="1" applyFill="1" applyBorder="1" applyProtection="1">
      <protection locked="0"/>
    </xf>
    <xf numFmtId="0" fontId="0" fillId="7" borderId="14" xfId="0" applyFill="1" applyBorder="1" applyAlignment="1" applyProtection="1">
      <alignment horizontal="center"/>
      <protection locked="0"/>
    </xf>
    <xf numFmtId="0" fontId="3" fillId="2" borderId="0" xfId="3" applyFont="1" applyFill="1"/>
    <xf numFmtId="0" fontId="8" fillId="0" borderId="0" xfId="3" applyFont="1" applyAlignment="1">
      <alignment wrapText="1"/>
    </xf>
    <xf numFmtId="0" fontId="17" fillId="0" borderId="0" xfId="3" applyFont="1" applyAlignment="1">
      <alignment vertical="center"/>
    </xf>
    <xf numFmtId="0" fontId="12" fillId="0" borderId="0" xfId="0" applyFont="1" applyProtection="1">
      <protection locked="0"/>
    </xf>
    <xf numFmtId="0" fontId="0" fillId="0" borderId="0" xfId="0" applyProtection="1">
      <protection locked="0"/>
    </xf>
    <xf numFmtId="0" fontId="3" fillId="0" borderId="0" xfId="3" applyFont="1" applyProtection="1">
      <protection locked="0"/>
    </xf>
    <xf numFmtId="44" fontId="3" fillId="0" borderId="0" xfId="3" applyNumberFormat="1" applyFont="1" applyProtection="1">
      <protection locked="0"/>
    </xf>
    <xf numFmtId="0" fontId="5" fillId="7" borderId="24" xfId="0" applyFont="1" applyFill="1" applyBorder="1"/>
    <xf numFmtId="0" fontId="5" fillId="7" borderId="11" xfId="0" applyFont="1" applyFill="1" applyBorder="1"/>
    <xf numFmtId="0" fontId="5" fillId="7" borderId="32" xfId="0" applyFont="1" applyFill="1" applyBorder="1"/>
    <xf numFmtId="0" fontId="5" fillId="7" borderId="33" xfId="0" applyFont="1" applyFill="1" applyBorder="1"/>
    <xf numFmtId="0" fontId="42" fillId="0" borderId="0" xfId="0" applyFont="1"/>
    <xf numFmtId="0" fontId="13" fillId="9" borderId="9" xfId="3" applyFont="1" applyFill="1" applyBorder="1"/>
    <xf numFmtId="1" fontId="3" fillId="7" borderId="11" xfId="3" applyNumberFormat="1" applyFont="1" applyFill="1" applyBorder="1" applyAlignment="1">
      <alignment horizontal="left" vertical="top" wrapText="1" indent="1"/>
    </xf>
    <xf numFmtId="0" fontId="3" fillId="7" borderId="20" xfId="3" applyFont="1" applyFill="1" applyBorder="1" applyAlignment="1">
      <alignment horizontal="left" vertical="top" wrapText="1"/>
    </xf>
    <xf numFmtId="0" fontId="3" fillId="7" borderId="20" xfId="3" applyFont="1" applyFill="1" applyBorder="1" applyAlignment="1">
      <alignment vertical="top" wrapText="1"/>
    </xf>
    <xf numFmtId="0" fontId="18" fillId="0" borderId="0" xfId="0" applyFont="1" applyProtection="1">
      <protection locked="0"/>
    </xf>
    <xf numFmtId="0" fontId="0" fillId="13" borderId="0" xfId="0" applyFill="1"/>
    <xf numFmtId="10" fontId="5" fillId="7" borderId="25" xfId="2" applyNumberFormat="1" applyFont="1" applyFill="1" applyBorder="1" applyProtection="1">
      <protection locked="0"/>
    </xf>
    <xf numFmtId="0" fontId="13" fillId="9" borderId="19" xfId="0" applyFont="1" applyFill="1" applyBorder="1" applyAlignment="1">
      <alignment wrapText="1"/>
    </xf>
    <xf numFmtId="0" fontId="13" fillId="9" borderId="21" xfId="0" applyFont="1" applyFill="1" applyBorder="1" applyAlignment="1">
      <alignment wrapText="1"/>
    </xf>
    <xf numFmtId="0" fontId="3" fillId="7" borderId="25" xfId="0" applyFont="1" applyFill="1" applyBorder="1" applyAlignment="1" applyProtection="1">
      <alignment horizontal="left" wrapText="1"/>
      <protection locked="0"/>
    </xf>
    <xf numFmtId="0" fontId="3" fillId="7" borderId="14" xfId="0" applyFont="1" applyFill="1" applyBorder="1" applyAlignment="1" applyProtection="1">
      <alignment horizontal="left" wrapText="1"/>
      <protection locked="0"/>
    </xf>
    <xf numFmtId="0" fontId="40" fillId="9" borderId="0" xfId="0" applyFont="1" applyFill="1" applyAlignment="1">
      <alignment wrapText="1"/>
    </xf>
    <xf numFmtId="0" fontId="13" fillId="8" borderId="0" xfId="0" applyFont="1" applyFill="1" applyAlignment="1">
      <alignment wrapText="1"/>
    </xf>
    <xf numFmtId="0" fontId="13" fillId="8" borderId="15" xfId="0" applyFont="1" applyFill="1" applyBorder="1"/>
    <xf numFmtId="0" fontId="27" fillId="12" borderId="17" xfId="0" applyFont="1" applyFill="1" applyBorder="1" applyAlignment="1">
      <alignment horizontal="left" vertical="top" wrapText="1"/>
    </xf>
    <xf numFmtId="166" fontId="5" fillId="7" borderId="25" xfId="6" applyNumberFormat="1" applyFont="1" applyFill="1" applyBorder="1" applyProtection="1">
      <protection locked="0"/>
    </xf>
    <xf numFmtId="0" fontId="40" fillId="9" borderId="0" xfId="0" applyFont="1" applyFill="1"/>
    <xf numFmtId="0" fontId="12" fillId="0" borderId="0" xfId="0" applyFont="1" applyProtection="1">
      <protection hidden="1"/>
    </xf>
    <xf numFmtId="165" fontId="40" fillId="9" borderId="7" xfId="0" applyNumberFormat="1" applyFont="1" applyFill="1" applyBorder="1" applyAlignment="1" applyProtection="1">
      <alignment vertical="center"/>
      <protection hidden="1"/>
    </xf>
    <xf numFmtId="0" fontId="40" fillId="9" borderId="7" xfId="0" applyFont="1" applyFill="1" applyBorder="1" applyProtection="1">
      <protection hidden="1"/>
    </xf>
    <xf numFmtId="0" fontId="40" fillId="9" borderId="7" xfId="0" applyFont="1" applyFill="1" applyBorder="1" applyAlignment="1" applyProtection="1">
      <alignment horizontal="left" wrapText="1"/>
      <protection hidden="1"/>
    </xf>
    <xf numFmtId="0" fontId="40" fillId="9" borderId="16" xfId="0" applyFont="1" applyFill="1" applyBorder="1" applyProtection="1">
      <protection hidden="1"/>
    </xf>
    <xf numFmtId="0" fontId="40" fillId="9" borderId="7" xfId="0" applyFont="1" applyFill="1" applyBorder="1" applyAlignment="1" applyProtection="1">
      <alignment wrapText="1"/>
      <protection hidden="1"/>
    </xf>
    <xf numFmtId="0" fontId="40" fillId="9" borderId="16" xfId="0" applyFont="1" applyFill="1" applyBorder="1" applyAlignment="1" applyProtection="1">
      <alignment horizontal="left"/>
      <protection hidden="1"/>
    </xf>
    <xf numFmtId="44" fontId="40" fillId="9" borderId="8" xfId="0" applyNumberFormat="1" applyFont="1" applyFill="1" applyBorder="1" applyAlignment="1" applyProtection="1">
      <alignment vertical="center"/>
      <protection hidden="1"/>
    </xf>
    <xf numFmtId="44" fontId="40" fillId="9" borderId="18" xfId="0" applyNumberFormat="1" applyFont="1" applyFill="1" applyBorder="1" applyAlignment="1" applyProtection="1">
      <alignment vertical="center"/>
      <protection hidden="1"/>
    </xf>
    <xf numFmtId="44" fontId="38" fillId="9" borderId="3" xfId="0" applyNumberFormat="1" applyFont="1" applyFill="1" applyBorder="1" applyAlignment="1" applyProtection="1">
      <alignment vertical="center"/>
      <protection hidden="1"/>
    </xf>
    <xf numFmtId="0" fontId="24" fillId="8" borderId="0" xfId="0" applyFont="1" applyFill="1" applyProtection="1">
      <protection hidden="1"/>
    </xf>
    <xf numFmtId="44" fontId="13" fillId="9" borderId="26" xfId="0" applyNumberFormat="1" applyFont="1" applyFill="1" applyBorder="1" applyProtection="1">
      <protection hidden="1"/>
    </xf>
    <xf numFmtId="44" fontId="13" fillId="9" borderId="25" xfId="0" applyNumberFormat="1" applyFont="1" applyFill="1" applyBorder="1" applyProtection="1">
      <protection hidden="1"/>
    </xf>
    <xf numFmtId="44" fontId="13" fillId="9" borderId="27" xfId="0" applyNumberFormat="1" applyFont="1" applyFill="1" applyBorder="1" applyProtection="1">
      <protection hidden="1"/>
    </xf>
    <xf numFmtId="44" fontId="13" fillId="9" borderId="14" xfId="0" applyNumberFormat="1" applyFont="1" applyFill="1" applyBorder="1" applyProtection="1">
      <protection hidden="1"/>
    </xf>
    <xf numFmtId="10" fontId="9" fillId="10" borderId="12" xfId="2" applyNumberFormat="1" applyFont="1" applyFill="1" applyBorder="1" applyProtection="1">
      <protection hidden="1"/>
    </xf>
    <xf numFmtId="10" fontId="9" fillId="10" borderId="31" xfId="2" applyNumberFormat="1" applyFont="1" applyFill="1" applyBorder="1" applyProtection="1">
      <protection hidden="1"/>
    </xf>
    <xf numFmtId="44" fontId="13" fillId="8" borderId="36" xfId="0" applyNumberFormat="1" applyFont="1" applyFill="1" applyBorder="1" applyAlignment="1" applyProtection="1">
      <alignment wrapText="1"/>
      <protection hidden="1"/>
    </xf>
    <xf numFmtId="10" fontId="13" fillId="8" borderId="36" xfId="2" applyNumberFormat="1" applyFont="1" applyFill="1" applyBorder="1" applyAlignment="1" applyProtection="1">
      <alignment wrapText="1"/>
      <protection hidden="1"/>
    </xf>
    <xf numFmtId="44" fontId="13" fillId="8" borderId="10" xfId="0" applyNumberFormat="1" applyFont="1" applyFill="1" applyBorder="1" applyAlignment="1" applyProtection="1">
      <alignment wrapText="1"/>
      <protection hidden="1"/>
    </xf>
    <xf numFmtId="44" fontId="13" fillId="9" borderId="29" xfId="0" applyNumberFormat="1" applyFont="1" applyFill="1" applyBorder="1" applyProtection="1">
      <protection hidden="1"/>
    </xf>
    <xf numFmtId="0" fontId="13" fillId="9" borderId="14" xfId="0" applyFont="1" applyFill="1" applyBorder="1" applyProtection="1">
      <protection hidden="1"/>
    </xf>
    <xf numFmtId="0" fontId="18" fillId="2" borderId="0" xfId="3" applyFont="1" applyFill="1" applyProtection="1">
      <protection hidden="1"/>
    </xf>
    <xf numFmtId="0" fontId="5" fillId="7" borderId="24" xfId="0" applyFont="1" applyFill="1" applyBorder="1" applyProtection="1">
      <protection hidden="1"/>
    </xf>
    <xf numFmtId="44" fontId="13" fillId="10" borderId="11" xfId="0" applyNumberFormat="1" applyFont="1" applyFill="1" applyBorder="1" applyProtection="1">
      <protection hidden="1"/>
    </xf>
    <xf numFmtId="44" fontId="5" fillId="7" borderId="11" xfId="0" applyNumberFormat="1" applyFont="1" applyFill="1" applyBorder="1" applyProtection="1">
      <protection hidden="1"/>
    </xf>
    <xf numFmtId="0" fontId="5" fillId="7" borderId="11" xfId="0" applyFont="1" applyFill="1" applyBorder="1" applyProtection="1">
      <protection hidden="1"/>
    </xf>
    <xf numFmtId="0" fontId="5" fillId="7" borderId="32" xfId="0" applyFont="1" applyFill="1" applyBorder="1" applyProtection="1">
      <protection hidden="1"/>
    </xf>
    <xf numFmtId="44" fontId="13" fillId="10" borderId="32" xfId="0" applyNumberFormat="1" applyFont="1" applyFill="1" applyBorder="1" applyProtection="1">
      <protection hidden="1"/>
    </xf>
    <xf numFmtId="44" fontId="5" fillId="7" borderId="32" xfId="0" applyNumberFormat="1" applyFont="1" applyFill="1" applyBorder="1" applyProtection="1">
      <protection hidden="1"/>
    </xf>
    <xf numFmtId="44" fontId="13" fillId="8" borderId="9" xfId="0" applyNumberFormat="1" applyFont="1" applyFill="1" applyBorder="1" applyAlignment="1" applyProtection="1">
      <alignment wrapText="1"/>
      <protection hidden="1"/>
    </xf>
    <xf numFmtId="10" fontId="15" fillId="0" borderId="0" xfId="3" applyNumberFormat="1" applyFont="1" applyProtection="1">
      <protection hidden="1"/>
    </xf>
    <xf numFmtId="44" fontId="13" fillId="10" borderId="33" xfId="0" applyNumberFormat="1" applyFont="1" applyFill="1" applyBorder="1" applyProtection="1">
      <protection hidden="1"/>
    </xf>
    <xf numFmtId="44" fontId="5" fillId="7" borderId="33" xfId="0" applyNumberFormat="1" applyFont="1" applyFill="1" applyBorder="1" applyProtection="1">
      <protection hidden="1"/>
    </xf>
    <xf numFmtId="44" fontId="5" fillId="7" borderId="35" xfId="0" applyNumberFormat="1" applyFont="1" applyFill="1" applyBorder="1" applyProtection="1">
      <protection hidden="1"/>
    </xf>
    <xf numFmtId="10" fontId="0" fillId="7" borderId="25" xfId="0" applyNumberFormat="1" applyFill="1" applyBorder="1" applyAlignment="1" applyProtection="1">
      <alignment horizontal="right" indent="1"/>
      <protection locked="0"/>
    </xf>
    <xf numFmtId="0" fontId="13" fillId="8" borderId="9" xfId="0" applyFont="1" applyFill="1" applyBorder="1" applyProtection="1">
      <protection hidden="1"/>
    </xf>
    <xf numFmtId="0" fontId="0" fillId="0" borderId="0" xfId="0" quotePrefix="1"/>
    <xf numFmtId="0" fontId="0" fillId="13" borderId="0" xfId="0" applyFill="1" applyProtection="1">
      <protection hidden="1"/>
    </xf>
    <xf numFmtId="0" fontId="0" fillId="0" borderId="0" xfId="0" applyProtection="1">
      <protection hidden="1"/>
    </xf>
    <xf numFmtId="0" fontId="0" fillId="3" borderId="0" xfId="0" applyFill="1" applyProtection="1">
      <protection hidden="1"/>
    </xf>
    <xf numFmtId="0" fontId="13" fillId="9" borderId="19" xfId="0" applyFont="1" applyFill="1" applyBorder="1"/>
    <xf numFmtId="44" fontId="13" fillId="9" borderId="19" xfId="0" applyNumberFormat="1" applyFont="1" applyFill="1" applyBorder="1"/>
    <xf numFmtId="0" fontId="13" fillId="9" borderId="21" xfId="0" applyFont="1" applyFill="1" applyBorder="1"/>
    <xf numFmtId="0" fontId="13" fillId="9" borderId="38" xfId="0" applyFont="1" applyFill="1" applyBorder="1" applyProtection="1">
      <protection hidden="1"/>
    </xf>
    <xf numFmtId="0" fontId="0" fillId="7" borderId="38" xfId="0" applyFill="1" applyBorder="1" applyAlignment="1" applyProtection="1">
      <alignment horizontal="center"/>
      <protection locked="0"/>
    </xf>
    <xf numFmtId="0" fontId="13" fillId="9" borderId="13" xfId="0" applyFont="1" applyFill="1" applyBorder="1" applyProtection="1">
      <protection hidden="1"/>
    </xf>
    <xf numFmtId="0" fontId="0" fillId="7" borderId="13" xfId="0" applyFill="1" applyBorder="1" applyAlignment="1" applyProtection="1">
      <alignment horizontal="center"/>
      <protection locked="0"/>
    </xf>
    <xf numFmtId="10" fontId="0" fillId="7" borderId="39" xfId="0" applyNumberFormat="1" applyFill="1" applyBorder="1" applyAlignment="1" applyProtection="1">
      <alignment horizontal="right" indent="1"/>
      <protection locked="0"/>
    </xf>
    <xf numFmtId="44" fontId="13" fillId="9" borderId="39" xfId="0" applyNumberFormat="1" applyFont="1" applyFill="1" applyBorder="1" applyProtection="1">
      <protection hidden="1"/>
    </xf>
    <xf numFmtId="0" fontId="0" fillId="7" borderId="39" xfId="0" applyFill="1" applyBorder="1" applyAlignment="1" applyProtection="1">
      <alignment horizontal="center"/>
      <protection locked="0"/>
    </xf>
    <xf numFmtId="10" fontId="0" fillId="7" borderId="20" xfId="0" applyNumberFormat="1" applyFill="1" applyBorder="1" applyAlignment="1" applyProtection="1">
      <alignment horizontal="right" indent="1"/>
      <protection locked="0"/>
    </xf>
    <xf numFmtId="44" fontId="13" fillId="9" borderId="20" xfId="0" applyNumberFormat="1" applyFont="1" applyFill="1" applyBorder="1" applyProtection="1">
      <protection hidden="1"/>
    </xf>
    <xf numFmtId="0" fontId="0" fillId="7" borderId="20" xfId="0" applyFill="1" applyBorder="1" applyAlignment="1" applyProtection="1">
      <alignment horizontal="center"/>
      <protection locked="0"/>
    </xf>
    <xf numFmtId="0" fontId="3" fillId="6" borderId="13" xfId="0" applyFont="1" applyFill="1" applyBorder="1" applyProtection="1">
      <protection locked="0"/>
    </xf>
    <xf numFmtId="0" fontId="5" fillId="7" borderId="20" xfId="0" applyFont="1" applyFill="1" applyBorder="1" applyAlignment="1" applyProtection="1">
      <alignment wrapText="1"/>
      <protection locked="0"/>
    </xf>
    <xf numFmtId="44" fontId="5" fillId="7" borderId="20" xfId="1" applyFont="1" applyFill="1" applyBorder="1" applyProtection="1">
      <protection locked="0"/>
    </xf>
    <xf numFmtId="166" fontId="5" fillId="7" borderId="20" xfId="6" applyNumberFormat="1" applyFont="1" applyFill="1" applyBorder="1" applyProtection="1">
      <protection locked="0"/>
    </xf>
    <xf numFmtId="10" fontId="5" fillId="7" borderId="20" xfId="2" applyNumberFormat="1" applyFont="1" applyFill="1" applyBorder="1" applyProtection="1">
      <protection locked="0"/>
    </xf>
    <xf numFmtId="44" fontId="5" fillId="7" borderId="20" xfId="0" applyNumberFormat="1" applyFont="1" applyFill="1" applyBorder="1" applyProtection="1">
      <protection locked="0"/>
    </xf>
    <xf numFmtId="0" fontId="3" fillId="7" borderId="20" xfId="0" applyFont="1" applyFill="1" applyBorder="1" applyAlignment="1" applyProtection="1">
      <alignment horizontal="left" wrapText="1"/>
      <protection locked="0"/>
    </xf>
    <xf numFmtId="0" fontId="3" fillId="7" borderId="13" xfId="0" applyFont="1" applyFill="1" applyBorder="1" applyAlignment="1" applyProtection="1">
      <alignment horizontal="left" wrapText="1"/>
      <protection locked="0"/>
    </xf>
    <xf numFmtId="0" fontId="3" fillId="7" borderId="20" xfId="0" applyFont="1" applyFill="1" applyBorder="1" applyAlignment="1" applyProtection="1">
      <alignment horizontal="center"/>
      <protection locked="0"/>
    </xf>
    <xf numFmtId="0" fontId="3" fillId="7" borderId="13" xfId="0" applyFont="1" applyFill="1" applyBorder="1" applyAlignment="1" applyProtection="1">
      <alignment horizontal="center"/>
      <protection locked="0"/>
    </xf>
    <xf numFmtId="0" fontId="3" fillId="7" borderId="25" xfId="0" applyFont="1" applyFill="1" applyBorder="1" applyProtection="1">
      <protection locked="0"/>
    </xf>
    <xf numFmtId="166" fontId="3" fillId="7" borderId="25" xfId="6" applyNumberFormat="1" applyFont="1" applyFill="1" applyBorder="1" applyProtection="1">
      <protection locked="0"/>
    </xf>
    <xf numFmtId="10" fontId="3" fillId="7" borderId="25" xfId="2" applyNumberFormat="1" applyFont="1" applyFill="1" applyBorder="1" applyProtection="1">
      <protection locked="0"/>
    </xf>
    <xf numFmtId="0" fontId="5" fillId="6" borderId="13" xfId="0" applyFont="1" applyFill="1" applyBorder="1" applyProtection="1">
      <protection locked="0"/>
    </xf>
    <xf numFmtId="0" fontId="13" fillId="9" borderId="29" xfId="0" applyFont="1" applyFill="1" applyBorder="1" applyProtection="1">
      <protection locked="0"/>
    </xf>
    <xf numFmtId="44" fontId="13" fillId="9" borderId="29" xfId="0" applyNumberFormat="1" applyFont="1" applyFill="1" applyBorder="1" applyProtection="1">
      <protection locked="0"/>
    </xf>
    <xf numFmtId="44" fontId="13" fillId="9" borderId="29" xfId="0" applyNumberFormat="1" applyFont="1" applyFill="1" applyBorder="1"/>
    <xf numFmtId="166" fontId="13" fillId="9" borderId="29" xfId="6" applyNumberFormat="1" applyFont="1" applyFill="1" applyBorder="1" applyProtection="1"/>
    <xf numFmtId="10" fontId="13" fillId="9" borderId="29" xfId="2" applyNumberFormat="1" applyFont="1" applyFill="1" applyBorder="1" applyProtection="1"/>
    <xf numFmtId="1" fontId="18" fillId="0" borderId="38" xfId="3" applyNumberFormat="1" applyFont="1" applyBorder="1" applyAlignment="1" applyProtection="1">
      <alignment horizontal="right" indent="1"/>
      <protection locked="0"/>
    </xf>
    <xf numFmtId="0" fontId="18" fillId="0" borderId="38" xfId="3" applyFont="1" applyBorder="1" applyProtection="1">
      <protection locked="0"/>
    </xf>
    <xf numFmtId="1" fontId="18" fillId="0" borderId="13" xfId="3" applyNumberFormat="1" applyFont="1" applyBorder="1" applyAlignment="1" applyProtection="1">
      <alignment horizontal="right" indent="1"/>
      <protection locked="0"/>
    </xf>
    <xf numFmtId="0" fontId="18" fillId="0" borderId="13" xfId="3" applyFont="1" applyBorder="1" applyProtection="1">
      <protection locked="0"/>
    </xf>
    <xf numFmtId="1" fontId="18" fillId="0" borderId="14" xfId="3" applyNumberFormat="1" applyFont="1" applyBorder="1" applyAlignment="1" applyProtection="1">
      <alignment horizontal="right" indent="1"/>
      <protection locked="0"/>
    </xf>
    <xf numFmtId="0" fontId="18" fillId="0" borderId="14" xfId="3" applyFont="1" applyBorder="1" applyProtection="1">
      <protection locked="0"/>
    </xf>
    <xf numFmtId="0" fontId="22" fillId="9" borderId="21" xfId="3" applyFont="1" applyFill="1" applyBorder="1"/>
    <xf numFmtId="0" fontId="3" fillId="6" borderId="38" xfId="0" applyFont="1" applyFill="1" applyBorder="1" applyProtection="1">
      <protection locked="0"/>
    </xf>
    <xf numFmtId="0" fontId="5" fillId="7" borderId="39" xfId="0" applyFont="1" applyFill="1" applyBorder="1" applyProtection="1">
      <protection locked="0"/>
    </xf>
    <xf numFmtId="44" fontId="5" fillId="7" borderId="39" xfId="0" applyNumberFormat="1" applyFont="1" applyFill="1" applyBorder="1" applyProtection="1">
      <protection locked="0"/>
    </xf>
    <xf numFmtId="0" fontId="5" fillId="7" borderId="38" xfId="0" applyFont="1" applyFill="1" applyBorder="1" applyProtection="1">
      <protection locked="0"/>
    </xf>
    <xf numFmtId="166" fontId="5" fillId="7" borderId="39" xfId="6" applyNumberFormat="1" applyFont="1" applyFill="1" applyBorder="1" applyProtection="1">
      <protection locked="0"/>
    </xf>
    <xf numFmtId="0" fontId="3" fillId="7" borderId="39" xfId="0" applyFont="1" applyFill="1" applyBorder="1" applyAlignment="1" applyProtection="1">
      <alignment horizontal="left" wrapText="1"/>
      <protection locked="0"/>
    </xf>
    <xf numFmtId="0" fontId="3" fillId="7" borderId="38" xfId="0" applyFont="1" applyFill="1" applyBorder="1" applyAlignment="1" applyProtection="1">
      <alignment horizontal="left" wrapText="1"/>
      <protection locked="0"/>
    </xf>
    <xf numFmtId="0" fontId="5" fillId="7" borderId="39" xfId="0" applyFont="1" applyFill="1" applyBorder="1" applyAlignment="1" applyProtection="1">
      <alignment wrapText="1"/>
      <protection locked="0"/>
    </xf>
    <xf numFmtId="44" fontId="5" fillId="7" borderId="39" xfId="1" applyFont="1" applyFill="1" applyBorder="1" applyProtection="1">
      <protection locked="0"/>
    </xf>
    <xf numFmtId="10" fontId="5" fillId="7" borderId="39" xfId="2" applyNumberFormat="1" applyFont="1" applyFill="1" applyBorder="1" applyProtection="1">
      <protection locked="0"/>
    </xf>
    <xf numFmtId="0" fontId="13" fillId="9" borderId="40" xfId="0" applyFont="1" applyFill="1" applyBorder="1"/>
    <xf numFmtId="0" fontId="13" fillId="9" borderId="41" xfId="0" applyFont="1" applyFill="1" applyBorder="1" applyAlignment="1">
      <alignment wrapText="1"/>
    </xf>
    <xf numFmtId="0" fontId="13" fillId="9" borderId="41" xfId="0" applyFont="1" applyFill="1" applyBorder="1"/>
    <xf numFmtId="0" fontId="13" fillId="9" borderId="40" xfId="0" applyFont="1" applyFill="1" applyBorder="1" applyAlignment="1">
      <alignment wrapText="1"/>
    </xf>
    <xf numFmtId="0" fontId="13" fillId="8" borderId="40" xfId="0" applyFont="1" applyFill="1" applyBorder="1"/>
    <xf numFmtId="0" fontId="13" fillId="8" borderId="41" xfId="0" applyFont="1" applyFill="1" applyBorder="1" applyAlignment="1">
      <alignment wrapText="1"/>
    </xf>
    <xf numFmtId="0" fontId="13" fillId="8" borderId="41" xfId="0" applyFont="1" applyFill="1" applyBorder="1"/>
    <xf numFmtId="0" fontId="13" fillId="8" borderId="40" xfId="0" applyFont="1" applyFill="1" applyBorder="1" applyAlignment="1">
      <alignment wrapText="1"/>
    </xf>
    <xf numFmtId="0" fontId="5" fillId="6" borderId="38" xfId="0" applyFont="1" applyFill="1" applyBorder="1" applyProtection="1">
      <protection locked="0"/>
    </xf>
    <xf numFmtId="44" fontId="3" fillId="7" borderId="39" xfId="1" applyFont="1" applyFill="1" applyBorder="1" applyProtection="1">
      <protection locked="0"/>
    </xf>
    <xf numFmtId="44" fontId="3" fillId="7" borderId="20" xfId="1" applyFont="1" applyFill="1" applyBorder="1" applyProtection="1">
      <protection locked="0"/>
    </xf>
    <xf numFmtId="0" fontId="5" fillId="7" borderId="42" xfId="0" applyFont="1" applyFill="1" applyBorder="1" applyProtection="1">
      <protection hidden="1"/>
    </xf>
    <xf numFmtId="0" fontId="5" fillId="7" borderId="43" xfId="0" applyFont="1" applyFill="1" applyBorder="1" applyProtection="1">
      <protection hidden="1"/>
    </xf>
    <xf numFmtId="0" fontId="5" fillId="7" borderId="44" xfId="0" applyFont="1" applyFill="1" applyBorder="1" applyProtection="1">
      <protection hidden="1"/>
    </xf>
    <xf numFmtId="165" fontId="24" fillId="8" borderId="0" xfId="0" applyNumberFormat="1" applyFont="1" applyFill="1" applyProtection="1">
      <protection hidden="1"/>
    </xf>
    <xf numFmtId="0" fontId="0" fillId="3" borderId="39" xfId="0" applyFill="1" applyBorder="1" applyProtection="1">
      <protection locked="0"/>
    </xf>
    <xf numFmtId="0" fontId="0" fillId="3" borderId="20" xfId="0" applyFill="1" applyBorder="1" applyProtection="1">
      <protection locked="0"/>
    </xf>
    <xf numFmtId="44" fontId="0" fillId="3" borderId="20" xfId="0" applyNumberFormat="1" applyFill="1" applyBorder="1" applyProtection="1">
      <protection locked="0"/>
    </xf>
    <xf numFmtId="44" fontId="0" fillId="3" borderId="25" xfId="0" applyNumberFormat="1" applyFill="1" applyBorder="1" applyProtection="1">
      <protection locked="0"/>
    </xf>
    <xf numFmtId="0" fontId="43" fillId="0" borderId="0" xfId="0" applyFont="1"/>
    <xf numFmtId="0" fontId="44" fillId="0" borderId="0" xfId="0" applyFont="1"/>
    <xf numFmtId="0" fontId="45" fillId="0" borderId="0" xfId="0" applyFont="1"/>
    <xf numFmtId="1" fontId="7" fillId="11" borderId="23" xfId="3" applyNumberFormat="1" applyFont="1" applyFill="1" applyBorder="1" applyAlignment="1">
      <alignment horizontal="left" vertical="top" wrapText="1"/>
    </xf>
    <xf numFmtId="0" fontId="2" fillId="4" borderId="0" xfId="0" applyFont="1" applyFill="1" applyAlignment="1">
      <alignment horizontal="center"/>
    </xf>
    <xf numFmtId="0" fontId="32" fillId="3" borderId="0" xfId="3" applyFont="1" applyFill="1" applyAlignment="1" applyProtection="1">
      <alignment horizontal="left" vertical="center" wrapText="1"/>
      <protection locked="0"/>
    </xf>
    <xf numFmtId="0" fontId="17" fillId="11" borderId="15" xfId="3" applyFont="1" applyFill="1" applyBorder="1" applyAlignment="1" applyProtection="1">
      <alignment horizontal="left" vertical="center"/>
      <protection locked="0"/>
    </xf>
    <xf numFmtId="0" fontId="17" fillId="11" borderId="0" xfId="3" applyFont="1" applyFill="1" applyAlignment="1" applyProtection="1">
      <alignment horizontal="left" vertical="center"/>
      <protection locked="0"/>
    </xf>
    <xf numFmtId="0" fontId="23" fillId="3" borderId="0" xfId="0" applyFont="1" applyFill="1" applyAlignment="1" applyProtection="1">
      <alignment horizontal="left"/>
      <protection locked="0"/>
    </xf>
    <xf numFmtId="0" fontId="25" fillId="5" borderId="0" xfId="0" applyFont="1" applyFill="1" applyAlignment="1" applyProtection="1">
      <alignment horizontal="left" vertical="top" wrapText="1"/>
      <protection hidden="1"/>
    </xf>
    <xf numFmtId="0" fontId="19" fillId="12" borderId="0" xfId="0" applyFont="1" applyFill="1" applyAlignment="1">
      <alignment horizontal="center" vertical="top" wrapText="1"/>
    </xf>
    <xf numFmtId="0" fontId="35" fillId="12" borderId="17" xfId="0" applyFont="1" applyFill="1" applyBorder="1" applyAlignment="1" applyProtection="1">
      <alignment horizontal="left" vertical="top" wrapText="1"/>
      <protection hidden="1"/>
    </xf>
    <xf numFmtId="0" fontId="18" fillId="6" borderId="0" xfId="0" applyFont="1" applyFill="1" applyAlignment="1" applyProtection="1">
      <alignment horizontal="left"/>
      <protection locked="0"/>
    </xf>
    <xf numFmtId="0" fontId="31" fillId="0" borderId="0" xfId="0" applyFont="1" applyAlignment="1" applyProtection="1">
      <alignment horizontal="left" vertical="top" wrapText="1"/>
      <protection hidden="1"/>
    </xf>
    <xf numFmtId="0" fontId="34" fillId="0" borderId="0" xfId="0" applyFont="1" applyAlignment="1">
      <alignment horizontal="center" vertical="top" wrapText="1"/>
    </xf>
    <xf numFmtId="0" fontId="33" fillId="5" borderId="0" xfId="0" quotePrefix="1" applyFont="1" applyFill="1" applyAlignment="1">
      <alignment horizontal="left" vertical="top" wrapText="1"/>
    </xf>
  </cellXfs>
  <cellStyles count="7">
    <cellStyle name="Komma" xfId="6" builtinId="3"/>
    <cellStyle name="Procent" xfId="2" builtinId="5"/>
    <cellStyle name="Procent 2" xfId="5" xr:uid="{01B037B6-DB6E-463F-9BB3-17578F194B3C}"/>
    <cellStyle name="Standaard" xfId="0" builtinId="0"/>
    <cellStyle name="Standaard 2" xfId="3" xr:uid="{B96A6388-B011-4A84-A267-200767DD34D6}"/>
    <cellStyle name="Valuta" xfId="1" builtinId="4"/>
    <cellStyle name="Valuta 2" xfId="4" xr:uid="{2821003F-85E0-4067-B3E8-0BA6CA937235}"/>
  </cellStyles>
  <dxfs count="58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rgb="FF9C0006"/>
      </font>
      <fill>
        <patternFill>
          <bgColor rgb="FFFFC7CE"/>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ill>
        <patternFill patternType="solid">
          <fgColor indexed="64"/>
          <bgColor theme="8" tint="0.79998168889431442"/>
        </patternFill>
      </fill>
    </dxf>
    <dxf>
      <numFmt numFmtId="0" formatCode="General"/>
      <fill>
        <patternFill patternType="solid">
          <fgColor indexed="64"/>
          <bgColor theme="8" tint="0.79998168889431442"/>
        </patternFill>
      </fill>
      <protection locked="1" hidden="1"/>
    </dxf>
    <dxf>
      <numFmt numFmtId="0" formatCode="General"/>
      <fill>
        <patternFill patternType="solid">
          <fgColor indexed="64"/>
          <bgColor theme="9" tint="0.79998168889431442"/>
        </patternFill>
      </fill>
      <protection locked="1" hidden="1"/>
    </dxf>
    <dxf>
      <fill>
        <patternFill patternType="solid">
          <fgColor indexed="64"/>
          <bgColor theme="9" tint="0.79998168889431442"/>
        </patternFill>
      </fill>
      <protection locked="1" hidden="1"/>
    </dxf>
    <dxf>
      <fill>
        <patternFill patternType="none">
          <fgColor indexed="64"/>
          <bgColor auto="1"/>
        </patternFill>
      </fill>
    </dxf>
    <dxf>
      <alignment horizontal="general" vertical="bottom" textRotation="0" wrapText="0" indent="0" justifyLastLine="0" shrinkToFit="0" readingOrder="0"/>
    </dxf>
    <dxf>
      <alignment horizontal="general" vertical="bottom" textRotation="0" wrapText="0" indent="0" justifyLastLine="0" shrinkToFit="0" readingOrder="0"/>
    </dxf>
    <dxf>
      <protection locked="1" hidden="1"/>
    </dxf>
    <dxf>
      <font>
        <b val="0"/>
        <i val="0"/>
        <strike val="0"/>
        <condense val="0"/>
        <extend val="0"/>
        <outline val="0"/>
        <shadow val="0"/>
        <u val="none"/>
        <vertAlign val="baseline"/>
        <sz val="10"/>
        <color theme="1"/>
        <name val="Trebuchet MS"/>
        <family val="2"/>
        <scheme val="none"/>
      </font>
      <protection locked="1" hidden="1"/>
    </dxf>
    <dxf>
      <font>
        <b val="0"/>
        <i val="0"/>
        <strike val="0"/>
        <condense val="0"/>
        <extend val="0"/>
        <outline val="0"/>
        <shadow val="0"/>
        <u val="none"/>
        <vertAlign val="baseline"/>
        <sz val="10"/>
        <color theme="1"/>
        <name val="Trebuchet MS"/>
        <family val="2"/>
        <scheme val="none"/>
      </font>
      <protection locked="1" hidden="1"/>
    </dxf>
    <dxf>
      <font>
        <b val="0"/>
        <i val="0"/>
        <strike val="0"/>
        <condense val="0"/>
        <extend val="0"/>
        <outline val="0"/>
        <shadow val="0"/>
        <u val="none"/>
        <vertAlign val="baseline"/>
        <sz val="10"/>
        <color theme="1"/>
        <name val="Trebuchet MS"/>
        <family val="2"/>
        <scheme val="none"/>
      </font>
      <protection locked="1" hidden="1"/>
    </dxf>
    <dxf>
      <protection locked="1" hidden="1"/>
    </dxf>
    <dxf>
      <protection locked="1" hidden="1"/>
    </dxf>
    <dxf>
      <font>
        <b val="0"/>
        <i val="0"/>
        <strike val="0"/>
        <condense val="0"/>
        <extend val="0"/>
        <outline val="0"/>
        <shadow val="0"/>
        <u val="none"/>
        <vertAlign val="baseline"/>
        <sz val="10"/>
        <color theme="1"/>
        <name val="Trebuchet MS"/>
        <family val="2"/>
        <scheme val="none"/>
      </font>
      <protection locked="1" hidden="1"/>
    </dxf>
    <dxf>
      <font>
        <strike val="0"/>
        <outline val="0"/>
        <shadow val="0"/>
        <u val="none"/>
        <vertAlign val="baseline"/>
        <sz val="11"/>
        <name val="Trebuchet MS"/>
        <family val="2"/>
        <scheme val="none"/>
      </font>
      <fill>
        <patternFill patternType="none">
          <fgColor indexed="64"/>
          <bgColor auto="1"/>
        </patternFill>
      </fill>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numFmt numFmtId="1" formatCode="0"/>
      <fill>
        <patternFill patternType="none">
          <fgColor indexed="64"/>
          <bgColor indexed="65"/>
        </patternFill>
      </fill>
      <alignment horizontal="right" vertical="bottom" textRotation="0" wrapText="0" relativeIndent="1" justifyLastLine="0" shrinkToFit="0" readingOrder="0"/>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fill>
        <patternFill patternType="none">
          <fgColor indexed="64"/>
          <bgColor auto="1"/>
        </patternFill>
      </fill>
      <protection locked="0" hidden="0"/>
    </dxf>
    <dxf>
      <border>
        <bottom style="thick">
          <color theme="0"/>
        </bottom>
      </border>
    </dxf>
    <dxf>
      <font>
        <strike val="0"/>
        <outline val="0"/>
        <shadow val="0"/>
        <u val="none"/>
        <vertAlign val="baseline"/>
        <sz val="11"/>
        <color theme="0"/>
        <name val="Trebuchet MS"/>
        <family val="2"/>
        <scheme val="none"/>
      </font>
      <fill>
        <patternFill patternType="solid">
          <fgColor indexed="64"/>
          <bgColor theme="9" tint="-0.249977111117893"/>
        </patternFill>
      </fill>
      <protection locked="1" hidden="0"/>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152399</xdr:colOff>
      <xdr:row>9</xdr:row>
      <xdr:rowOff>38100</xdr:rowOff>
    </xdr:from>
    <xdr:to>
      <xdr:col>2</xdr:col>
      <xdr:colOff>10226040</xdr:colOff>
      <xdr:row>20</xdr:row>
      <xdr:rowOff>1904999</xdr:rowOff>
    </xdr:to>
    <xdr:sp macro="" textlink="">
      <xdr:nvSpPr>
        <xdr:cNvPr id="2" name="Tekstvak 1">
          <a:extLst>
            <a:ext uri="{FF2B5EF4-FFF2-40B4-BE49-F238E27FC236}">
              <a16:creationId xmlns:a16="http://schemas.microsoft.com/office/drawing/2014/main" id="{A02E3DE6-EA0B-48B7-A8D2-349C9D8E2B75}"/>
            </a:ext>
          </a:extLst>
        </xdr:cNvPr>
        <xdr:cNvSpPr txBox="1"/>
      </xdr:nvSpPr>
      <xdr:spPr>
        <a:xfrm>
          <a:off x="152399" y="868680"/>
          <a:ext cx="13441681" cy="3878579"/>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a:solidFill>
                <a:schemeClr val="tx1">
                  <a:lumMod val="75000"/>
                  <a:lumOff val="25000"/>
                </a:schemeClr>
              </a:solidFill>
              <a:latin typeface="Trebuchet MS" panose="020B0603020202020204" pitchFamily="34" charset="0"/>
            </a:rPr>
            <a:t>Introductie</a:t>
          </a:r>
        </a:p>
        <a:p>
          <a:pPr algn="l"/>
          <a:r>
            <a:rPr lang="nl-NL" sz="1050">
              <a:solidFill>
                <a:schemeClr val="tx1">
                  <a:lumMod val="75000"/>
                  <a:lumOff val="25000"/>
                </a:schemeClr>
              </a:solidFill>
              <a:latin typeface="Trebuchet MS" panose="020B0603020202020204" pitchFamily="34" charset="0"/>
            </a:rPr>
            <a:t>Dit begrotingsformat</a:t>
          </a:r>
          <a:r>
            <a:rPr lang="nl-NL" sz="1050" baseline="0">
              <a:solidFill>
                <a:schemeClr val="tx1">
                  <a:lumMod val="75000"/>
                  <a:lumOff val="25000"/>
                </a:schemeClr>
              </a:solidFill>
              <a:latin typeface="Trebuchet MS" panose="020B0603020202020204" pitchFamily="34" charset="0"/>
            </a:rPr>
            <a:t> ondersteunt u bij het aanvragen </a:t>
          </a:r>
          <a:r>
            <a:rPr lang="nl-NL" sz="1050">
              <a:solidFill>
                <a:schemeClr val="tx1">
                  <a:lumMod val="75000"/>
                  <a:lumOff val="25000"/>
                </a:schemeClr>
              </a:solidFill>
              <a:latin typeface="Trebuchet MS" panose="020B0603020202020204" pitchFamily="34" charset="0"/>
            </a:rPr>
            <a:t>van JTF-subsidie. Het</a:t>
          </a:r>
          <a:r>
            <a:rPr lang="nl-NL" sz="1050" baseline="0">
              <a:solidFill>
                <a:schemeClr val="tx1">
                  <a:lumMod val="75000"/>
                  <a:lumOff val="25000"/>
                </a:schemeClr>
              </a:solidFill>
              <a:latin typeface="Trebuchet MS" panose="020B0603020202020204" pitchFamily="34" charset="0"/>
            </a:rPr>
            <a:t> ingevulde format geeft per partner inzicht in de kosten, financiering en staatssteunoplossing zoals u die voorstelt. Wij adviseren u dit format te gebruiken, omdat de ervaring leert dat dit het aantal vragen in de technische toets vermindert. Hiermee verkort de doorlooptijd van het aanvraagtraject. Het is van belang dat de gegevens uit deze begroting overeenkomen met de gegevens die u invult in het webportaal bij indiening van de aanvraag. </a:t>
          </a:r>
        </a:p>
        <a:p>
          <a:endParaRPr lang="nl-NL" sz="1050" baseline="0">
            <a:solidFill>
              <a:schemeClr val="tx1">
                <a:lumMod val="75000"/>
                <a:lumOff val="25000"/>
              </a:schemeClr>
            </a:solidFill>
            <a:latin typeface="Trebuchet MS" panose="020B0603020202020204" pitchFamily="34" charset="0"/>
          </a:endParaRPr>
        </a:p>
        <a:p>
          <a:r>
            <a:rPr lang="nl-NL" sz="1050" baseline="0">
              <a:solidFill>
                <a:schemeClr val="tx1">
                  <a:lumMod val="75000"/>
                  <a:lumOff val="25000"/>
                </a:schemeClr>
              </a:solidFill>
              <a:latin typeface="Trebuchet MS" panose="020B0603020202020204" pitchFamily="34" charset="0"/>
            </a:rPr>
            <a:t>Op de tabbladen zijn toelichtingen aanwezig en kunt u op basis van </a:t>
          </a:r>
          <a:r>
            <a:rPr lang="nl-NL" sz="1050">
              <a:solidFill>
                <a:schemeClr val="tx1">
                  <a:lumMod val="75000"/>
                  <a:lumOff val="25000"/>
                </a:schemeClr>
              </a:solidFill>
              <a:latin typeface="Trebuchet MS" panose="020B0603020202020204" pitchFamily="34" charset="0"/>
            </a:rPr>
            <a:t>de kleurenlegenda zien welke</a:t>
          </a:r>
          <a:r>
            <a:rPr lang="nl-NL" sz="1050" baseline="0">
              <a:solidFill>
                <a:schemeClr val="tx1">
                  <a:lumMod val="75000"/>
                  <a:lumOff val="25000"/>
                </a:schemeClr>
              </a:solidFill>
              <a:latin typeface="Trebuchet MS" panose="020B0603020202020204" pitchFamily="34" charset="0"/>
            </a:rPr>
            <a:t> velden u handmatig moet invoeren, welke velden u kunt vullen met een keuzelijst en welke velden automatisch worden berekend.</a:t>
          </a:r>
          <a:br>
            <a:rPr lang="nl-NL" sz="1050" baseline="0">
              <a:solidFill>
                <a:schemeClr val="tx1">
                  <a:lumMod val="75000"/>
                  <a:lumOff val="25000"/>
                </a:schemeClr>
              </a:solidFill>
              <a:latin typeface="Trebuchet MS" panose="020B0603020202020204" pitchFamily="34" charset="0"/>
            </a:rPr>
          </a:br>
          <a:br>
            <a:rPr lang="nl-NL" sz="1050" baseline="0">
              <a:solidFill>
                <a:schemeClr val="tx1">
                  <a:lumMod val="75000"/>
                  <a:lumOff val="25000"/>
                </a:schemeClr>
              </a:solidFill>
              <a:latin typeface="Trebuchet MS" panose="020B0603020202020204" pitchFamily="34" charset="0"/>
            </a:rPr>
          </a:br>
          <a:r>
            <a:rPr lang="nl-NL" sz="1050" b="1" baseline="0">
              <a:solidFill>
                <a:schemeClr val="tx1">
                  <a:lumMod val="75000"/>
                  <a:lumOff val="25000"/>
                </a:schemeClr>
              </a:solidFill>
              <a:latin typeface="Trebuchet MS" panose="020B0603020202020204" pitchFamily="34" charset="0"/>
            </a:rPr>
            <a:t>Stappenplan voor invullen format</a:t>
          </a:r>
          <a:br>
            <a:rPr lang="nl-NL" sz="1050" baseline="0">
              <a:solidFill>
                <a:schemeClr val="tx1">
                  <a:lumMod val="75000"/>
                  <a:lumOff val="25000"/>
                </a:schemeClr>
              </a:solidFill>
              <a:latin typeface="Trebuchet MS" panose="020B0603020202020204" pitchFamily="34" charset="0"/>
            </a:rPr>
          </a:br>
          <a:r>
            <a:rPr lang="nl-NL" sz="1050" baseline="0">
              <a:solidFill>
                <a:schemeClr val="tx1">
                  <a:lumMod val="75000"/>
                  <a:lumOff val="25000"/>
                </a:schemeClr>
              </a:solidFill>
              <a:latin typeface="Trebuchet MS" panose="020B0603020202020204" pitchFamily="34" charset="0"/>
            </a:rPr>
            <a:t>1) Lees tabblad 'Instructie' door.</a:t>
          </a:r>
          <a:br>
            <a:rPr lang="nl-NL" sz="1050" baseline="0">
              <a:solidFill>
                <a:schemeClr val="tx1">
                  <a:lumMod val="75000"/>
                  <a:lumOff val="25000"/>
                </a:schemeClr>
              </a:solidFill>
              <a:latin typeface="Trebuchet MS" panose="020B0603020202020204" pitchFamily="34" charset="0"/>
            </a:rPr>
          </a:br>
          <a:r>
            <a:rPr lang="nl-NL" sz="1050" baseline="0">
              <a:solidFill>
                <a:schemeClr val="tx1">
                  <a:lumMod val="75000"/>
                  <a:lumOff val="25000"/>
                </a:schemeClr>
              </a:solidFill>
              <a:latin typeface="Trebuchet MS" panose="020B0603020202020204" pitchFamily="34" charset="0"/>
            </a:rPr>
            <a:t>2)</a:t>
          </a:r>
          <a:r>
            <a:rPr lang="nl-NL" sz="1050" baseline="0">
              <a:solidFill>
                <a:schemeClr val="tx1">
                  <a:lumMod val="75000"/>
                  <a:lumOff val="25000"/>
                </a:schemeClr>
              </a:solidFill>
              <a:latin typeface="Trebuchet MS" panose="020B0603020202020204" pitchFamily="34" charset="0"/>
              <a:ea typeface="+mn-ea"/>
              <a:cs typeface="+mn-cs"/>
            </a:rPr>
            <a:t> Vul in tabblad </a:t>
          </a:r>
          <a:r>
            <a:rPr lang="nl-NL" sz="1050">
              <a:solidFill>
                <a:schemeClr val="tx1">
                  <a:lumMod val="75000"/>
                  <a:lumOff val="25000"/>
                </a:schemeClr>
              </a:solidFill>
              <a:latin typeface="Trebuchet MS" panose="020B0603020202020204" pitchFamily="34" charset="0"/>
              <a:ea typeface="+mn-ea"/>
              <a:cs typeface="+mn-cs"/>
            </a:rPr>
            <a:t>'Projectinformatie</a:t>
          </a:r>
          <a:r>
            <a:rPr lang="nl-NL" sz="1050" baseline="0">
              <a:solidFill>
                <a:schemeClr val="tx1">
                  <a:lumMod val="75000"/>
                  <a:lumOff val="25000"/>
                </a:schemeClr>
              </a:solidFill>
              <a:latin typeface="Trebuchet MS" panose="020B0603020202020204" pitchFamily="34" charset="0"/>
              <a:ea typeface="+mn-ea"/>
              <a:cs typeface="+mn-cs"/>
            </a:rPr>
            <a:t>' de projectnaam en de werkpakketten in en kies één van de drie kostensoortopties. </a:t>
          </a:r>
          <a:r>
            <a:rPr lang="nl-NL" sz="1050" u="sng" baseline="0">
              <a:solidFill>
                <a:schemeClr val="tx1">
                  <a:lumMod val="75000"/>
                  <a:lumOff val="25000"/>
                </a:schemeClr>
              </a:solidFill>
              <a:latin typeface="Trebuchet MS" panose="020B0603020202020204" pitchFamily="34" charset="0"/>
              <a:ea typeface="+mn-ea"/>
              <a:cs typeface="+mn-cs"/>
            </a:rPr>
            <a:t>Tip</a:t>
          </a:r>
          <a:r>
            <a:rPr lang="nl-NL" sz="1050" baseline="0">
              <a:solidFill>
                <a:schemeClr val="tx1">
                  <a:lumMod val="75000"/>
                  <a:lumOff val="25000"/>
                </a:schemeClr>
              </a:solidFill>
              <a:latin typeface="Trebuchet MS" panose="020B0603020202020204" pitchFamily="34" charset="0"/>
              <a:ea typeface="+mn-ea"/>
              <a:cs typeface="+mn-cs"/>
            </a:rPr>
            <a:t>: zorg ervoor dat de ingegeven informatie definitief is, voordat de partnerbladen worden ingevuld (i.v.m. kans op doorrekenfouten).</a:t>
          </a:r>
        </a:p>
        <a:p>
          <a:r>
            <a:rPr lang="nl-NL" sz="1050" baseline="0">
              <a:solidFill>
                <a:schemeClr val="tx1">
                  <a:lumMod val="75000"/>
                  <a:lumOff val="25000"/>
                </a:schemeClr>
              </a:solidFill>
              <a:latin typeface="Trebuchet MS" panose="020B0603020202020204" pitchFamily="34" charset="0"/>
              <a:ea typeface="+mn-ea"/>
              <a:cs typeface="+mn-cs"/>
            </a:rPr>
            <a:t>3) Vul per projectpartner een eigen tabblad in (voor de penvoerder is het tabblad 'penvoerder' bedoeld, de overige partners hebben de tabbladen beginnend met 'PP'). Er is ruimte voor maximaal twintig projectpartners, lichtgroene tabbladen die u niet nodig heeft kunt u leeg laten. Nadat bovenaan het tabblad partnergegevens zijn ingevuld, komen op basis van de ingevulde projectinformatie (zie stap 2) de tabellen in beeld die van toepassing zijn. Vul de van toepassing zijnde kostensoorten (de 'kostenbegroting invoertabellen') in, samen met de financieringstabel en staatssteunanalyse. </a:t>
          </a:r>
          <a:r>
            <a:rPr lang="nl-NL" sz="1050" u="sng" baseline="0">
              <a:solidFill>
                <a:schemeClr val="tx1">
                  <a:lumMod val="75000"/>
                  <a:lumOff val="25000"/>
                </a:schemeClr>
              </a:solidFill>
              <a:latin typeface="Trebuchet MS" panose="020B0603020202020204" pitchFamily="34" charset="0"/>
              <a:ea typeface="+mn-ea"/>
              <a:cs typeface="+mn-cs"/>
            </a:rPr>
            <a:t>Let op</a:t>
          </a:r>
          <a:r>
            <a:rPr lang="nl-NL" sz="1050" baseline="0">
              <a:solidFill>
                <a:schemeClr val="tx1">
                  <a:lumMod val="75000"/>
                  <a:lumOff val="25000"/>
                </a:schemeClr>
              </a:solidFill>
              <a:latin typeface="Trebuchet MS" panose="020B0603020202020204" pitchFamily="34" charset="0"/>
              <a:ea typeface="+mn-ea"/>
              <a:cs typeface="+mn-cs"/>
            </a:rPr>
            <a:t>: scroll volledig door naar onderen, zodat u alle benodigde gegevens invult!</a:t>
          </a:r>
        </a:p>
        <a:p>
          <a:r>
            <a:rPr lang="nl-NL" sz="1050" baseline="0">
              <a:solidFill>
                <a:schemeClr val="tx1">
                  <a:lumMod val="75000"/>
                  <a:lumOff val="25000"/>
                </a:schemeClr>
              </a:solidFill>
              <a:latin typeface="Trebuchet MS" panose="020B0603020202020204" pitchFamily="34" charset="0"/>
              <a:ea typeface="+mn-ea"/>
              <a:cs typeface="+mn-cs"/>
            </a:rPr>
            <a:t>4) De tabbladen 'Totale begroting', 'Totale financiering' en 'Totale staatssteunanalyse' geven op projectniveau de totaaloverzichten. Deze tabbladen worden automatisch gevuld op basis van de ingevulde gegevens bij tabblad 'Projectinformatie' en de tabbladen per partner. U hoeft op deze tabbladen zelf niets in te vullen.</a:t>
          </a:r>
        </a:p>
        <a:p>
          <a:r>
            <a:rPr lang="nl-NL" sz="1050" baseline="0">
              <a:solidFill>
                <a:schemeClr val="tx1">
                  <a:lumMod val="75000"/>
                  <a:lumOff val="25000"/>
                </a:schemeClr>
              </a:solidFill>
              <a:latin typeface="Trebuchet MS" panose="020B0603020202020204" pitchFamily="34" charset="0"/>
              <a:ea typeface="+mn-ea"/>
              <a:cs typeface="+mn-cs"/>
            </a:rPr>
            <a:t>5) Check in tabblad 'Totale financiering' of de financiering sluitend is (staat aangegeven).</a:t>
          </a:r>
        </a:p>
        <a:p>
          <a:r>
            <a:rPr lang="nl-NL" sz="1050" baseline="0">
              <a:solidFill>
                <a:schemeClr val="tx1">
                  <a:lumMod val="75000"/>
                  <a:lumOff val="25000"/>
                </a:schemeClr>
              </a:solidFill>
              <a:latin typeface="Trebuchet MS" panose="020B0603020202020204" pitchFamily="34" charset="0"/>
              <a:ea typeface="+mn-ea"/>
              <a:cs typeface="+mn-cs"/>
            </a:rPr>
            <a:t>6) Check in tabblad 'Totale staatssteunanalyse' of de staatssteunoplossing passend (indicatief) is (staat aangegeven).</a:t>
          </a:r>
        </a:p>
        <a:p>
          <a:endParaRPr lang="nl-NL" sz="1050" b="1" baseline="0">
            <a:solidFill>
              <a:schemeClr val="tx1">
                <a:lumMod val="75000"/>
                <a:lumOff val="25000"/>
              </a:schemeClr>
            </a:solidFill>
            <a:latin typeface="Trebuchet MS" panose="020B0603020202020204" pitchFamily="34" charset="0"/>
          </a:endParaRPr>
        </a:p>
        <a:p>
          <a:r>
            <a:rPr lang="nl-NL" sz="1050" b="1" baseline="0">
              <a:solidFill>
                <a:srgbClr val="FF0000"/>
              </a:solidFill>
              <a:latin typeface="Trebuchet MS" panose="020B0603020202020204" pitchFamily="34" charset="0"/>
            </a:rPr>
            <a:t>Disclaimer</a:t>
          </a:r>
          <a:endParaRPr lang="nl-NL" sz="1050" baseline="0">
            <a:solidFill>
              <a:srgbClr val="FF0000"/>
            </a:solidFill>
            <a:latin typeface="Trebuchet MS" panose="020B0603020202020204" pitchFamily="34" charset="0"/>
          </a:endParaRPr>
        </a:p>
        <a:p>
          <a:r>
            <a:rPr lang="nl-NL" sz="1050" u="none" baseline="0">
              <a:solidFill>
                <a:srgbClr val="FF0000"/>
              </a:solidFill>
              <a:latin typeface="Trebuchet MS" panose="020B0603020202020204" pitchFamily="34" charset="0"/>
            </a:rPr>
            <a:t>Dit format is een hulpmiddel bij het opstellen van uw aanvraag. Aan het format kunnen geen rechten worden ontleend. De beoordeling over de juistheid en volledigheid van de ingevulde gegevens ligt bij de subsidieverstrekker. De subsidieverstrekker toetst de validiteit en subsidiabiliteit op basis van de ingevulde gegevens. Dit kan mogelijk tot aanpassing leiden.</a:t>
          </a:r>
        </a:p>
        <a:p>
          <a:endParaRPr lang="nl-NL" sz="1050" u="none" baseline="0">
            <a:solidFill>
              <a:srgbClr val="FF0000"/>
            </a:solidFill>
          </a:endParaRPr>
        </a:p>
        <a:p>
          <a:endParaRPr lang="nl-NL" sz="1100"/>
        </a:p>
        <a:p>
          <a:endParaRPr lang="nl-NL" sz="1100"/>
        </a:p>
        <a:p>
          <a:endParaRPr lang="nl-NL" sz="1100"/>
        </a:p>
      </xdr:txBody>
    </xdr:sp>
    <xdr:clientData/>
  </xdr:twoCellAnchor>
  <xdr:twoCellAnchor>
    <xdr:from>
      <xdr:col>1</xdr:col>
      <xdr:colOff>0</xdr:colOff>
      <xdr:row>37</xdr:row>
      <xdr:rowOff>9525</xdr:rowOff>
    </xdr:from>
    <xdr:to>
      <xdr:col>3</xdr:col>
      <xdr:colOff>28575</xdr:colOff>
      <xdr:row>45</xdr:row>
      <xdr:rowOff>180975</xdr:rowOff>
    </xdr:to>
    <xdr:sp macro="" textlink="">
      <xdr:nvSpPr>
        <xdr:cNvPr id="4" name="Tekstvak 3">
          <a:extLst>
            <a:ext uri="{FF2B5EF4-FFF2-40B4-BE49-F238E27FC236}">
              <a16:creationId xmlns:a16="http://schemas.microsoft.com/office/drawing/2014/main" id="{8F3D9B0B-2ED2-4D2A-80D8-0ECE0ED92956}"/>
            </a:ext>
          </a:extLst>
        </xdr:cNvPr>
        <xdr:cNvSpPr txBox="1"/>
      </xdr:nvSpPr>
      <xdr:spPr>
        <a:xfrm>
          <a:off x="209550" y="13258800"/>
          <a:ext cx="13382625" cy="1714500"/>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a:solidFill>
                <a:schemeClr val="tx1">
                  <a:lumMod val="75000"/>
                  <a:lumOff val="25000"/>
                </a:schemeClr>
              </a:solidFill>
              <a:latin typeface="Trebuchet MS" panose="020B0603020202020204" pitchFamily="34" charset="0"/>
            </a:rPr>
            <a:t>Uitleg</a:t>
          </a:r>
          <a:r>
            <a:rPr lang="nl-NL" sz="1050" b="1" baseline="0">
              <a:solidFill>
                <a:schemeClr val="tx1">
                  <a:lumMod val="75000"/>
                  <a:lumOff val="25000"/>
                </a:schemeClr>
              </a:solidFill>
              <a:latin typeface="Trebuchet MS" panose="020B0603020202020204" pitchFamily="34" charset="0"/>
            </a:rPr>
            <a:t> toevoegen rijen aan invoertabellen van de kostenbegroting</a:t>
          </a:r>
          <a:endParaRPr lang="nl-NL" sz="1050" b="1">
            <a:solidFill>
              <a:schemeClr val="tx1">
                <a:lumMod val="75000"/>
                <a:lumOff val="25000"/>
              </a:schemeClr>
            </a:solidFill>
            <a:latin typeface="Trebuchet MS" panose="020B0603020202020204" pitchFamily="34" charset="0"/>
          </a:endParaRPr>
        </a:p>
        <a:p>
          <a:pPr algn="l"/>
          <a:r>
            <a:rPr lang="nl-NL" sz="1050">
              <a:solidFill>
                <a:schemeClr val="tx1">
                  <a:lumMod val="75000"/>
                  <a:lumOff val="25000"/>
                </a:schemeClr>
              </a:solidFill>
              <a:latin typeface="Trebuchet MS" panose="020B0603020202020204" pitchFamily="34" charset="0"/>
            </a:rPr>
            <a:t>Op</a:t>
          </a:r>
          <a:r>
            <a:rPr lang="nl-NL" sz="1050" baseline="0">
              <a:solidFill>
                <a:schemeClr val="tx1">
                  <a:lumMod val="75000"/>
                  <a:lumOff val="25000"/>
                </a:schemeClr>
              </a:solidFill>
              <a:latin typeface="Trebuchet MS" panose="020B0603020202020204" pitchFamily="34" charset="0"/>
            </a:rPr>
            <a:t> de partnertabbladen zijn per mogelijke kostensoort invoertabellen aanwezig, waarbij reeds ruimte is voor de invoer van diverse kostenregels. Mocht het aantal kostenregels voor een tabel niet voldoende zijn, dan kunt u zelf rijen aan de tabel toevoegen. Volg voor het toevoegen van de rijen onderstaande uitleg nauwkeurig op, om te voorkomen dat het toevoegen van de rijen leidt tot doorrekenfouten!</a:t>
          </a:r>
        </a:p>
        <a:p>
          <a:pPr algn="l"/>
          <a:endParaRPr lang="nl-NL" sz="1050" baseline="0">
            <a:solidFill>
              <a:schemeClr val="tx1">
                <a:lumMod val="75000"/>
                <a:lumOff val="25000"/>
              </a:schemeClr>
            </a:solidFill>
            <a:latin typeface="Trebuchet MS" panose="020B0603020202020204" pitchFamily="34" charset="0"/>
          </a:endParaRPr>
        </a:p>
        <a:p>
          <a:pPr algn="l"/>
          <a:r>
            <a:rPr lang="nl-NL" sz="1050" baseline="0">
              <a:solidFill>
                <a:schemeClr val="tx1">
                  <a:lumMod val="75000"/>
                  <a:lumOff val="25000"/>
                </a:schemeClr>
              </a:solidFill>
              <a:latin typeface="Trebuchet MS" panose="020B0603020202020204" pitchFamily="34" charset="0"/>
            </a:rPr>
            <a:t>1) Verwijder de beveiliging van het tabblad door in het lint te klikken op Controleren -&gt; Blad beveiliging opheffen -&gt; Ok.</a:t>
          </a:r>
        </a:p>
        <a:p>
          <a:pPr algn="l"/>
          <a:r>
            <a:rPr lang="nl-NL" sz="1050" baseline="0">
              <a:solidFill>
                <a:schemeClr val="tx1">
                  <a:lumMod val="75000"/>
                  <a:lumOff val="25000"/>
                </a:schemeClr>
              </a:solidFill>
              <a:latin typeface="Trebuchet MS" panose="020B0603020202020204" pitchFamily="34" charset="0"/>
            </a:rPr>
            <a:t>2) Selecteer een volledige rij in de tabel waar een rij moet worden ingevoegd (</a:t>
          </a:r>
          <a:r>
            <a:rPr lang="nl-NL" sz="1050" b="1" baseline="0">
              <a:solidFill>
                <a:schemeClr val="tx1">
                  <a:lumMod val="75000"/>
                  <a:lumOff val="25000"/>
                </a:schemeClr>
              </a:solidFill>
              <a:latin typeface="Trebuchet MS" panose="020B0603020202020204" pitchFamily="34" charset="0"/>
            </a:rPr>
            <a:t>niet de eerste of laatste rij!</a:t>
          </a:r>
          <a:r>
            <a:rPr lang="nl-NL" sz="1050" baseline="0">
              <a:solidFill>
                <a:schemeClr val="tx1">
                  <a:lumMod val="75000"/>
                  <a:lumOff val="25000"/>
                </a:schemeClr>
              </a:solidFill>
              <a:latin typeface="Trebuchet MS" panose="020B0603020202020204" pitchFamily="34" charset="0"/>
            </a:rPr>
            <a:t>) en kopieer deze rij. Dit gaat het snelst door met de rechtermuisknop van de cursor op het betreffende rijnummer te klikken en dan 'Kopiëren' te selecteren.</a:t>
          </a:r>
        </a:p>
        <a:p>
          <a:pPr algn="l"/>
          <a:r>
            <a:rPr lang="nl-NL" sz="1050" baseline="0">
              <a:solidFill>
                <a:schemeClr val="tx1">
                  <a:lumMod val="75000"/>
                  <a:lumOff val="25000"/>
                </a:schemeClr>
              </a:solidFill>
              <a:latin typeface="Trebuchet MS" panose="020B0603020202020204" pitchFamily="34" charset="0"/>
            </a:rPr>
            <a:t>3) Voeg de gekopieerde cellen in op dezelfde plek. Dit gaat het snelst door wederom met de rechtermuisknop van de cursor op hetzelfde rijnummer te klikken en vervolgens 'Gekopieerde cellen invoegen' te selecteren.</a:t>
          </a:r>
          <a:endParaRPr lang="nl-NL" sz="1100" b="0" i="0" u="none" strike="noStrike" baseline="0">
            <a:solidFill>
              <a:schemeClr val="dk1"/>
            </a:solidFill>
            <a:effectLst/>
            <a:latin typeface="+mn-lt"/>
            <a:ea typeface="+mn-ea"/>
            <a:cs typeface="+mn-cs"/>
          </a:endParaRPr>
        </a:p>
        <a:p>
          <a:pPr algn="l"/>
          <a:r>
            <a:rPr lang="nl-NL" sz="1050" baseline="0">
              <a:solidFill>
                <a:schemeClr val="tx1">
                  <a:lumMod val="75000"/>
                  <a:lumOff val="25000"/>
                </a:schemeClr>
              </a:solidFill>
              <a:latin typeface="Trebuchet MS" panose="020B0603020202020204" pitchFamily="34" charset="0"/>
              <a:ea typeface="+mn-ea"/>
              <a:cs typeface="+mn-cs"/>
            </a:rPr>
            <a:t>4) Herhaal de stappen 2 en 3 totdat u genoeg rijen heeft.</a:t>
          </a:r>
        </a:p>
        <a:p>
          <a:pPr marL="0" marR="0" lvl="0" indent="0" algn="l" defTabSz="914400" eaLnBrk="1" fontAlgn="auto" latinLnBrk="0" hangingPunct="1">
            <a:lnSpc>
              <a:spcPct val="100000"/>
            </a:lnSpc>
            <a:spcBef>
              <a:spcPts val="0"/>
            </a:spcBef>
            <a:spcAft>
              <a:spcPts val="0"/>
            </a:spcAft>
            <a:buClrTx/>
            <a:buSzTx/>
            <a:buFontTx/>
            <a:buNone/>
            <a:tabLst/>
            <a:defRPr/>
          </a:pPr>
          <a:r>
            <a:rPr lang="nl-NL" sz="1050" baseline="0">
              <a:solidFill>
                <a:schemeClr val="tx1">
                  <a:lumMod val="75000"/>
                  <a:lumOff val="25000"/>
                </a:schemeClr>
              </a:solidFill>
              <a:latin typeface="Trebuchet MS" panose="020B0603020202020204" pitchFamily="34" charset="0"/>
              <a:ea typeface="+mn-ea"/>
              <a:cs typeface="+mn-cs"/>
            </a:rPr>
            <a:t>5) Plaats de beveiliging weer terug op het tabblad door in het lint te klikken op Controleren -&gt; Blad beveiligen -&gt; Ok. Dit is belangrijk, omdat de beveiliging borgt dat doorrekeningen niet (per ongeluk) aangetast worden.</a:t>
          </a:r>
        </a:p>
        <a:p>
          <a:pPr algn="l"/>
          <a:r>
            <a:rPr lang="nl-NL" sz="1050" baseline="0">
              <a:solidFill>
                <a:schemeClr val="tx1">
                  <a:lumMod val="75000"/>
                  <a:lumOff val="25000"/>
                </a:schemeClr>
              </a:solidFill>
              <a:latin typeface="Trebuchet MS" panose="020B0603020202020204" pitchFamily="34" charset="0"/>
            </a:rPr>
            <a:t> </a:t>
          </a:r>
          <a:endParaRPr lang="nl-NL" sz="1100"/>
        </a:p>
        <a:p>
          <a:endParaRPr lang="nl-NL" sz="1100"/>
        </a:p>
        <a:p>
          <a:endParaRPr lang="nl-NL" sz="1100"/>
        </a:p>
      </xdr:txBody>
    </xdr:sp>
    <xdr:clientData/>
  </xdr:twoCellAnchor>
  <xdr:twoCellAnchor editAs="oneCell">
    <xdr:from>
      <xdr:col>2</xdr:col>
      <xdr:colOff>7562850</xdr:colOff>
      <xdr:row>0</xdr:row>
      <xdr:rowOff>0</xdr:rowOff>
    </xdr:from>
    <xdr:to>
      <xdr:col>2</xdr:col>
      <xdr:colOff>10201274</xdr:colOff>
      <xdr:row>4</xdr:row>
      <xdr:rowOff>64848</xdr:rowOff>
    </xdr:to>
    <xdr:pic>
      <xdr:nvPicPr>
        <xdr:cNvPr id="5" name="Afbeelding 4">
          <a:extLst>
            <a:ext uri="{FF2B5EF4-FFF2-40B4-BE49-F238E27FC236}">
              <a16:creationId xmlns:a16="http://schemas.microsoft.com/office/drawing/2014/main" id="{2B6F833A-F589-4FD4-8477-725E5A3ACC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39450" y="0"/>
          <a:ext cx="2638424" cy="903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6588059</xdr:colOff>
      <xdr:row>0</xdr:row>
      <xdr:rowOff>142875</xdr:rowOff>
    </xdr:from>
    <xdr:to>
      <xdr:col>2</xdr:col>
      <xdr:colOff>7507172</xdr:colOff>
      <xdr:row>4</xdr:row>
      <xdr:rowOff>47625</xdr:rowOff>
    </xdr:to>
    <xdr:pic>
      <xdr:nvPicPr>
        <xdr:cNvPr id="7" name="Afbeelding 6">
          <a:extLst>
            <a:ext uri="{FF2B5EF4-FFF2-40B4-BE49-F238E27FC236}">
              <a16:creationId xmlns:a16="http://schemas.microsoft.com/office/drawing/2014/main" id="{EB298EA4-AD64-494F-8C41-138305B8F86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64659" y="142875"/>
          <a:ext cx="919113"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4B311725-5B0A-4FC7-B543-4C02A1FCD52D}"/>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F952361F-A8C7-4007-80F7-B9353D309BB9}"/>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7C5C4A7B-BFDA-4C88-B28B-BCA03A36A043}"/>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F5D309E3-D31B-4EA2-B156-0AEE1B5EA39E}"/>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A068322C-A1DE-4FFA-AE88-71094C438C48}"/>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39AD496B-10FC-4402-9F92-B97094D7AF14}"/>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6875A4E3-801E-4F38-BDF3-CCD5485E7A1C}"/>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D546D158-4D73-45C4-9526-1B2A0594F93E}"/>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91C6EC53-9613-4767-9A9A-6F187226EFE9}"/>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E1190EAC-466A-45D9-8970-FDA01D6984A5}"/>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209551</xdr:colOff>
      <xdr:row>25</xdr:row>
      <xdr:rowOff>180974</xdr:rowOff>
    </xdr:from>
    <xdr:to>
      <xdr:col>6</xdr:col>
      <xdr:colOff>1247775</xdr:colOff>
      <xdr:row>35</xdr:row>
      <xdr:rowOff>152400</xdr:rowOff>
    </xdr:to>
    <xdr:sp macro="" textlink="">
      <xdr:nvSpPr>
        <xdr:cNvPr id="2" name="Tekstvak 1">
          <a:extLst>
            <a:ext uri="{FF2B5EF4-FFF2-40B4-BE49-F238E27FC236}">
              <a16:creationId xmlns:a16="http://schemas.microsoft.com/office/drawing/2014/main" id="{2CBCE452-3865-442A-A212-26C303BC290D}"/>
            </a:ext>
          </a:extLst>
        </xdr:cNvPr>
        <xdr:cNvSpPr txBox="1"/>
      </xdr:nvSpPr>
      <xdr:spPr>
        <a:xfrm>
          <a:off x="209551" y="5457824"/>
          <a:ext cx="11382374" cy="1876426"/>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NL" sz="1100" b="1">
              <a:solidFill>
                <a:schemeClr val="tx1">
                  <a:lumMod val="75000"/>
                  <a:lumOff val="25000"/>
                </a:schemeClr>
              </a:solidFill>
            </a:rPr>
            <a:t>Keuzeopties</a:t>
          </a:r>
          <a:r>
            <a:rPr lang="nl-NL" sz="1100" b="1" baseline="0">
              <a:solidFill>
                <a:schemeClr val="tx1">
                  <a:lumMod val="75000"/>
                  <a:lumOff val="25000"/>
                </a:schemeClr>
              </a:solidFill>
            </a:rPr>
            <a:t> voor begroten en verantwoorden kosten</a:t>
          </a:r>
          <a:endParaRPr lang="nl-NL" sz="1100" b="1">
            <a:solidFill>
              <a:schemeClr val="tx1">
                <a:lumMod val="75000"/>
                <a:lumOff val="25000"/>
              </a:schemeClr>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chemeClr val="tx1">
                  <a:lumMod val="75000"/>
                  <a:lumOff val="25000"/>
                </a:schemeClr>
              </a:solidFill>
            </a:rPr>
            <a:t>Op projectniveau kent het programma drie opties voor het begroten en verantwoorden van kosten. De eerste optie is de methode van het apart begroten en verantwoorden van alle kosten, de tweede en derde optie zijn vereenvoudigde kostenopties om administratieve lasten te verminderen. Bovenstaand dient u uit deze opties een keuze te maken, </a:t>
          </a:r>
          <a:r>
            <a:rPr lang="nl-NL" sz="1100" u="sng">
              <a:solidFill>
                <a:schemeClr val="tx1">
                  <a:lumMod val="75000"/>
                  <a:lumOff val="25000"/>
                </a:schemeClr>
              </a:solidFill>
            </a:rPr>
            <a:t>voordat</a:t>
          </a:r>
          <a:r>
            <a:rPr lang="nl-NL" sz="1100">
              <a:solidFill>
                <a:schemeClr val="tx1">
                  <a:lumMod val="75000"/>
                  <a:lumOff val="25000"/>
                </a:schemeClr>
              </a:solidFill>
            </a:rPr>
            <a:t> u de begroting op de partnerbladen gaat invullen. De optiekeuze heeft namelijk invloed op de kostensoorten die in de partnerbegrotingen kunnen worden gebruikt! </a:t>
          </a:r>
          <a:r>
            <a:rPr lang="nl-NL" sz="1100" i="1">
              <a:solidFill>
                <a:schemeClr val="tx1">
                  <a:lumMod val="75000"/>
                  <a:lumOff val="25000"/>
                </a:schemeClr>
              </a:solidFill>
            </a:rPr>
            <a:t>Ons advies is om indien van toepassing deze optiekeuze tijdig met de projectpartners af te stemmen.</a:t>
          </a:r>
        </a:p>
        <a:p>
          <a:pPr marL="0" marR="0" lvl="0" indent="0" defTabSz="914400" eaLnBrk="1" fontAlgn="auto" latinLnBrk="0" hangingPunct="1">
            <a:lnSpc>
              <a:spcPct val="100000"/>
            </a:lnSpc>
            <a:spcBef>
              <a:spcPts val="0"/>
            </a:spcBef>
            <a:spcAft>
              <a:spcPts val="0"/>
            </a:spcAft>
            <a:buClrTx/>
            <a:buSzTx/>
            <a:buFontTx/>
            <a:buNone/>
            <a:tabLst/>
            <a:defRPr/>
          </a:pPr>
          <a:endParaRPr lang="nl-NL" sz="1100" i="1">
            <a:solidFill>
              <a:schemeClr val="tx1">
                <a:lumMod val="75000"/>
                <a:lumOff val="2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i="0">
              <a:solidFill>
                <a:schemeClr val="tx1">
                  <a:lumMod val="75000"/>
                  <a:lumOff val="25000"/>
                </a:schemeClr>
              </a:solidFill>
              <a:effectLst/>
              <a:latin typeface="+mn-lt"/>
              <a:ea typeface="+mn-ea"/>
              <a:cs typeface="+mn-cs"/>
            </a:rPr>
            <a:t>Optie 1, het apart begroten en verantwoorden van loonkosten en overige directe kosten (loonverletkosten,</a:t>
          </a:r>
          <a:r>
            <a:rPr lang="nl-NL" sz="1100" i="0" baseline="0">
              <a:solidFill>
                <a:schemeClr val="tx1">
                  <a:lumMod val="75000"/>
                  <a:lumOff val="25000"/>
                </a:schemeClr>
              </a:solidFill>
              <a:effectLst/>
              <a:latin typeface="+mn-lt"/>
              <a:ea typeface="+mn-ea"/>
              <a:cs typeface="+mn-cs"/>
            </a:rPr>
            <a:t> </a:t>
          </a:r>
          <a:r>
            <a:rPr lang="nl-NL" sz="1100" i="0">
              <a:solidFill>
                <a:schemeClr val="tx1">
                  <a:lumMod val="75000"/>
                  <a:lumOff val="25000"/>
                </a:schemeClr>
              </a:solidFill>
              <a:effectLst/>
              <a:latin typeface="+mn-lt"/>
              <a:ea typeface="+mn-ea"/>
              <a:cs typeface="+mn-cs"/>
            </a:rPr>
            <a:t>afschrijvingskosten, bijdragen in natura, overige kosten derden) kunt u altijd kiezen. Als </a:t>
          </a:r>
          <a:r>
            <a:rPr lang="nl-NL" sz="1100" i="1">
              <a:solidFill>
                <a:schemeClr val="tx1">
                  <a:lumMod val="75000"/>
                  <a:lumOff val="25000"/>
                </a:schemeClr>
              </a:solidFill>
              <a:effectLst/>
              <a:latin typeface="+mn-lt"/>
              <a:ea typeface="+mn-ea"/>
              <a:cs typeface="+mn-cs"/>
            </a:rPr>
            <a:t>alle</a:t>
          </a:r>
          <a:r>
            <a:rPr lang="nl-NL" sz="1100" i="0">
              <a:solidFill>
                <a:schemeClr val="tx1">
                  <a:lumMod val="75000"/>
                  <a:lumOff val="25000"/>
                </a:schemeClr>
              </a:solidFill>
              <a:effectLst/>
              <a:latin typeface="+mn-lt"/>
              <a:ea typeface="+mn-ea"/>
              <a:cs typeface="+mn-cs"/>
            </a:rPr>
            <a:t> partners in uw project zowel loonkosten als overige kosten verwachten te maken, kunt u ook kiezen uit de opties 2 en 3. Bij optie 2 worden de loonkosten begroot als forfait van 23% van de overige directe kosten. Het apart begroten en verantwoorden van loonkosten is daarmee niet nodig. Bij optie 3 worden de loonkosten en overige directe kosten gecombineerd begroot en verdisconteerd in een uurtarief/maandbedrag. Het apart begroten en verantwoorden van overige directe kosten is daarmee niet nodig. Let op: de gemaakte keuze is van toepassing op </a:t>
          </a:r>
          <a:r>
            <a:rPr lang="nl-NL" sz="1100" i="0" u="sng">
              <a:solidFill>
                <a:schemeClr val="tx1">
                  <a:lumMod val="75000"/>
                  <a:lumOff val="25000"/>
                </a:schemeClr>
              </a:solidFill>
              <a:effectLst/>
              <a:latin typeface="+mn-lt"/>
              <a:ea typeface="+mn-ea"/>
              <a:cs typeface="+mn-cs"/>
            </a:rPr>
            <a:t>elke</a:t>
          </a:r>
          <a:r>
            <a:rPr lang="nl-NL" sz="1100" i="0">
              <a:solidFill>
                <a:schemeClr val="tx1">
                  <a:lumMod val="75000"/>
                  <a:lumOff val="25000"/>
                </a:schemeClr>
              </a:solidFill>
              <a:effectLst/>
              <a:latin typeface="+mn-lt"/>
              <a:ea typeface="+mn-ea"/>
              <a:cs typeface="+mn-cs"/>
            </a:rPr>
            <a:t> partner!</a:t>
          </a:r>
        </a:p>
        <a:p>
          <a:endParaRPr lang="nl-NL" sz="1100">
            <a:solidFill>
              <a:schemeClr val="tx1">
                <a:lumMod val="75000"/>
                <a:lumOff val="25000"/>
              </a:schemeClr>
            </a:solidFill>
          </a:endParaRPr>
        </a:p>
      </xdr:txBody>
    </xdr:sp>
    <xdr:clientData/>
  </xdr:twoCellAnchor>
  <xdr:twoCellAnchor>
    <xdr:from>
      <xdr:col>0</xdr:col>
      <xdr:colOff>209550</xdr:colOff>
      <xdr:row>3</xdr:row>
      <xdr:rowOff>133351</xdr:rowOff>
    </xdr:from>
    <xdr:to>
      <xdr:col>6</xdr:col>
      <xdr:colOff>1133475</xdr:colOff>
      <xdr:row>7</xdr:row>
      <xdr:rowOff>152400</xdr:rowOff>
    </xdr:to>
    <xdr:sp macro="" textlink="">
      <xdr:nvSpPr>
        <xdr:cNvPr id="3" name="Tekstvak 2">
          <a:extLst>
            <a:ext uri="{FF2B5EF4-FFF2-40B4-BE49-F238E27FC236}">
              <a16:creationId xmlns:a16="http://schemas.microsoft.com/office/drawing/2014/main" id="{B79F1427-C52C-4546-AE76-FA0EFD36CFFA}"/>
            </a:ext>
          </a:extLst>
        </xdr:cNvPr>
        <xdr:cNvSpPr txBox="1"/>
      </xdr:nvSpPr>
      <xdr:spPr>
        <a:xfrm>
          <a:off x="209550" y="809626"/>
          <a:ext cx="11268075" cy="781049"/>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Benoemen</a:t>
          </a:r>
          <a:r>
            <a:rPr lang="nl-NL" sz="1100" b="1" baseline="0">
              <a:solidFill>
                <a:schemeClr val="tx1">
                  <a:lumMod val="65000"/>
                  <a:lumOff val="35000"/>
                </a:schemeClr>
              </a:solidFill>
            </a:rPr>
            <a:t> </a:t>
          </a:r>
          <a:r>
            <a:rPr lang="nl-NL" sz="1100" b="1" baseline="0">
              <a:solidFill>
                <a:schemeClr val="tx1">
                  <a:lumMod val="75000"/>
                  <a:lumOff val="25000"/>
                </a:schemeClr>
              </a:solidFill>
            </a:rPr>
            <a:t>werkpakketten</a:t>
          </a:r>
        </a:p>
        <a:p>
          <a:r>
            <a:rPr lang="nl-NL" sz="1100">
              <a:solidFill>
                <a:schemeClr val="tx1">
                  <a:lumMod val="65000"/>
                  <a:lumOff val="35000"/>
                </a:schemeClr>
              </a:solidFill>
            </a:rPr>
            <a:t>Nummer uw werkpakketten en geef ze een naam. U kunt maximaal tien werkpakketten benoemen. Als</a:t>
          </a:r>
          <a:r>
            <a:rPr lang="nl-NL" sz="1100" baseline="0">
              <a:solidFill>
                <a:schemeClr val="tx1">
                  <a:lumMod val="65000"/>
                  <a:lumOff val="35000"/>
                </a:schemeClr>
              </a:solidFill>
            </a:rPr>
            <a:t> u minder dan tien werkpakketten heeft, kunt u overige rijen leeg laten.</a:t>
          </a:r>
          <a:r>
            <a:rPr lang="nl-NL" sz="1100">
              <a:solidFill>
                <a:schemeClr val="tx1">
                  <a:lumMod val="65000"/>
                  <a:lumOff val="35000"/>
                </a:schemeClr>
              </a:solidFill>
            </a:rPr>
            <a:t> Alle kosten in de begroting</a:t>
          </a:r>
          <a:r>
            <a:rPr lang="nl-NL" sz="1100" baseline="0">
              <a:solidFill>
                <a:schemeClr val="tx1">
                  <a:lumMod val="65000"/>
                  <a:lumOff val="35000"/>
                </a:schemeClr>
              </a:solidFill>
            </a:rPr>
            <a:t> moeten binnen één van de werkpakketten onder te brengen zijn. </a:t>
          </a:r>
          <a:r>
            <a:rPr lang="nl-NL" sz="1100" u="sng" baseline="0">
              <a:solidFill>
                <a:schemeClr val="tx1">
                  <a:lumMod val="65000"/>
                  <a:lumOff val="35000"/>
                </a:schemeClr>
              </a:solidFill>
            </a:rPr>
            <a:t>Let op</a:t>
          </a:r>
          <a:r>
            <a:rPr lang="nl-NL" sz="1100" baseline="0">
              <a:solidFill>
                <a:schemeClr val="tx1">
                  <a:lumMod val="65000"/>
                  <a:lumOff val="35000"/>
                </a:schemeClr>
              </a:solidFill>
            </a:rPr>
            <a:t>: we raden het af de nummering en benaming van de werkpakketten nog aan te passen nadat begonnen is met het invullen van de partnerbegrotingen i.v.m. kans op doorrekenfouten. </a:t>
          </a:r>
          <a:endParaRPr lang="nl-NL" sz="1100">
            <a:solidFill>
              <a:schemeClr val="tx1">
                <a:lumMod val="65000"/>
                <a:lumOff val="35000"/>
              </a:schemeClr>
            </a:solidFill>
          </a:endParaRPr>
        </a:p>
      </xdr:txBody>
    </xdr:sp>
    <xdr:clientData/>
  </xdr:twoCellAnchor>
  <xdr:twoCellAnchor>
    <xdr:from>
      <xdr:col>5</xdr:col>
      <xdr:colOff>171450</xdr:colOff>
      <xdr:row>23</xdr:row>
      <xdr:rowOff>138642</xdr:rowOff>
    </xdr:from>
    <xdr:to>
      <xdr:col>5</xdr:col>
      <xdr:colOff>1143000</xdr:colOff>
      <xdr:row>25</xdr:row>
      <xdr:rowOff>161925</xdr:rowOff>
    </xdr:to>
    <xdr:sp macro="" textlink="">
      <xdr:nvSpPr>
        <xdr:cNvPr id="8" name="Vrije vorm: vorm 7">
          <a:extLst>
            <a:ext uri="{FF2B5EF4-FFF2-40B4-BE49-F238E27FC236}">
              <a16:creationId xmlns:a16="http://schemas.microsoft.com/office/drawing/2014/main" id="{E0DCC17B-4C5A-4438-9933-05D852BD6787}"/>
            </a:ext>
          </a:extLst>
        </xdr:cNvPr>
        <xdr:cNvSpPr/>
      </xdr:nvSpPr>
      <xdr:spPr>
        <a:xfrm>
          <a:off x="8772525" y="4853517"/>
          <a:ext cx="971550" cy="528108"/>
        </a:xfrm>
        <a:custGeom>
          <a:avLst/>
          <a:gdLst>
            <a:gd name="connsiteX0" fmla="*/ 0 w 971550"/>
            <a:gd name="connsiteY0" fmla="*/ 4233 h 528108"/>
            <a:gd name="connsiteX1" fmla="*/ 608353 w 971550"/>
            <a:gd name="connsiteY1" fmla="*/ 42333 h 528108"/>
            <a:gd name="connsiteX2" fmla="*/ 907990 w 971550"/>
            <a:gd name="connsiteY2" fmla="*/ 309033 h 528108"/>
            <a:gd name="connsiteX3" fmla="*/ 971550 w 971550"/>
            <a:gd name="connsiteY3" fmla="*/ 528108 h 528108"/>
          </a:gdLst>
          <a:ahLst/>
          <a:cxnLst>
            <a:cxn ang="0">
              <a:pos x="connsiteX0" y="connsiteY0"/>
            </a:cxn>
            <a:cxn ang="0">
              <a:pos x="connsiteX1" y="connsiteY1"/>
            </a:cxn>
            <a:cxn ang="0">
              <a:pos x="connsiteX2" y="connsiteY2"/>
            </a:cxn>
            <a:cxn ang="0">
              <a:pos x="connsiteX3" y="connsiteY3"/>
            </a:cxn>
          </a:cxnLst>
          <a:rect l="l" t="t" r="r" b="b"/>
          <a:pathLst>
            <a:path w="971550" h="528108" extrusionOk="0">
              <a:moveTo>
                <a:pt x="0" y="4233"/>
              </a:moveTo>
              <a:cubicBezTo>
                <a:pt x="227362" y="-8336"/>
                <a:pt x="448162" y="-22126"/>
                <a:pt x="608353" y="42333"/>
              </a:cubicBezTo>
              <a:cubicBezTo>
                <a:pt x="761092" y="109632"/>
                <a:pt x="858927" y="227315"/>
                <a:pt x="907990" y="309033"/>
              </a:cubicBezTo>
              <a:cubicBezTo>
                <a:pt x="960008" y="391872"/>
                <a:pt x="961575" y="458033"/>
                <a:pt x="971550" y="528108"/>
              </a:cubicBezTo>
            </a:path>
          </a:pathLst>
        </a:custGeom>
        <a:noFill/>
        <a:ln w="19050">
          <a:solidFill>
            <a:schemeClr val="bg2">
              <a:lumMod val="50000"/>
            </a:schemeClr>
          </a:solidFill>
          <a:headEnd type="arrow" w="med" len="med"/>
          <a:tailEnd type="none" w="med" len="med"/>
          <a:extLst>
            <a:ext uri="{C807C97D-BFC1-408E-A445-0C87EB9F89A2}">
              <ask:lineSketchStyleProps xmlns:ask="http://schemas.microsoft.com/office/drawing/2018/sketchyshapes" sd="2385780348">
                <a:custGeom>
                  <a:avLst/>
                  <a:gdLst>
                    <a:gd name="connsiteX0" fmla="*/ 0 w 1019175"/>
                    <a:gd name="connsiteY0" fmla="*/ 4233 h 528108"/>
                    <a:gd name="connsiteX1" fmla="*/ 638175 w 1019175"/>
                    <a:gd name="connsiteY1" fmla="*/ 42333 h 528108"/>
                    <a:gd name="connsiteX2" fmla="*/ 952500 w 1019175"/>
                    <a:gd name="connsiteY2" fmla="*/ 309033 h 528108"/>
                    <a:gd name="connsiteX3" fmla="*/ 1019175 w 1019175"/>
                    <a:gd name="connsiteY3" fmla="*/ 528108 h 528108"/>
                  </a:gdLst>
                  <a:ahLst/>
                  <a:cxnLst>
                    <a:cxn ang="0">
                      <a:pos x="connsiteX0" y="connsiteY0"/>
                    </a:cxn>
                    <a:cxn ang="0">
                      <a:pos x="connsiteX1" y="connsiteY1"/>
                    </a:cxn>
                    <a:cxn ang="0">
                      <a:pos x="connsiteX2" y="connsiteY2"/>
                    </a:cxn>
                    <a:cxn ang="0">
                      <a:pos x="connsiteX3" y="connsiteY3"/>
                    </a:cxn>
                  </a:cxnLst>
                  <a:rect l="l" t="t" r="r" b="b"/>
                  <a:pathLst>
                    <a:path w="1019175" h="528108">
                      <a:moveTo>
                        <a:pt x="0" y="4233"/>
                      </a:moveTo>
                      <a:cubicBezTo>
                        <a:pt x="239712" y="-2117"/>
                        <a:pt x="479425" y="-8467"/>
                        <a:pt x="638175" y="42333"/>
                      </a:cubicBezTo>
                      <a:cubicBezTo>
                        <a:pt x="796925" y="93133"/>
                        <a:pt x="889000" y="228071"/>
                        <a:pt x="952500" y="309033"/>
                      </a:cubicBezTo>
                      <a:cubicBezTo>
                        <a:pt x="1016000" y="389995"/>
                        <a:pt x="1017587" y="459051"/>
                        <a:pt x="1019175" y="528108"/>
                      </a:cubicBezTo>
                    </a:path>
                  </a:pathLst>
                </a:custGeom>
                <ask:type>
                  <ask:lineSketchCurved/>
                </ask:type>
              </ask:lineSketchStyleProps>
            </a:ext>
          </a:extLs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B843BCC8-32D4-4503-BF86-951FB3A6BF8A}"/>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04BF7A84-EA8F-4879-BEEE-11DF166D1D81}"/>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9F769674-87ED-4207-8954-46CA64F0F483}"/>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D7976BD4-366E-4AC7-A77F-4CF39EFEF510}"/>
            </a:ext>
          </a:extLst>
        </xdr:cNvPr>
        <xdr:cNvSpPr txBox="1"/>
      </xdr:nvSpPr>
      <xdr:spPr>
        <a:xfrm>
          <a:off x="645795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4816A066-A7E5-4CFC-AD51-1AB6D6A78315}"/>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65EC811B-0098-4905-A988-F650A231806D}"/>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EE39D0D2-379C-4314-AA46-853C86BEB3C1}"/>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FE9D9661-E3AE-4BDA-9E57-5D8A6CC1E041}"/>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FA89E044-FA38-4702-B8AD-E4DE55F839BF}"/>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488FF633-A9A2-4341-B1F8-D7903F74B67C}"/>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BDD6362-4205-4CBE-84AD-E7A09FBBD2F6}" name="Overzichtwerkpakketten" displayName="Overzichtwerkpakketten" ref="B9:C19" totalsRowShown="0" headerRowDxfId="587" dataDxfId="585" headerRowBorderDxfId="586">
  <tableColumns count="2">
    <tableColumn id="1" xr3:uid="{95532D70-453C-407A-81D3-F246B7D197EE}" name="Werkpakketnummer" dataDxfId="584" dataCellStyle="Standaard 2"/>
    <tableColumn id="2" xr3:uid="{47FE1DF0-8885-4122-BEF9-C7C645615605}" name="Werkpakketnaam" dataDxfId="583"/>
  </tableColumns>
  <tableStyleInfo name="TableStyleMedium14"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4D4CBD-2F29-414A-8AC7-283CD7AE50B1}" name="Keuze_Kostensoort" displayName="Keuze_Kostensoort" ref="K1:P12" totalsRowShown="0" dataDxfId="582">
  <autoFilter ref="K1:P12" xr:uid="{884D4CBD-2F29-414A-8AC7-283CD7AE50B1}"/>
  <tableColumns count="6">
    <tableColumn id="1" xr3:uid="{820113B4-A6FC-4E9E-917B-7638B2C52F60}" name="Optie 1" dataDxfId="581"/>
    <tableColumn id="2" xr3:uid="{D9EE2809-4D02-4E7A-9564-F22FA8D0564F}" name="Optie 1K" dataDxfId="580"/>
    <tableColumn id="3" xr3:uid="{8D2D508B-ABCD-4113-B901-448AEB0FB7FA}" name="Optie 2" dataDxfId="579"/>
    <tableColumn id="4" xr3:uid="{5DA6E923-448D-4E43-A486-E41B785A6EF7}" name="Optie 2K" dataDxfId="578"/>
    <tableColumn id="5" xr3:uid="{0D650C47-5802-4EA3-9315-AFB8853706B6}" name="Optie 3" dataDxfId="577"/>
    <tableColumn id="6" xr3:uid="{DB508A11-FD8D-4FF4-870B-751FD362640B}" name="Optie 3K" dataDxfId="576"/>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2105FB6-6031-4E73-B898-62446F77353B}" name="Alle_Kostensoorten" displayName="Alle_Kostensoorten" ref="G1:I13" totalsRowShown="0">
  <autoFilter ref="G1:I13" xr:uid="{12105FB6-6031-4E73-B898-62446F77353B}"/>
  <sortState xmlns:xlrd2="http://schemas.microsoft.com/office/spreadsheetml/2017/richdata2" ref="G2:I12">
    <sortCondition ref="I1:I12"/>
  </sortState>
  <tableColumns count="3">
    <tableColumn id="1" xr3:uid="{51FBF978-037F-45CE-B133-EF97F665A5CC}" name="Kostensoorten"/>
    <tableColumn id="2" xr3:uid="{549FD609-C3C6-4E17-A7FA-4BCF85BDDE53}" name="Toelichting" dataDxfId="575"/>
    <tableColumn id="3" xr3:uid="{C6694730-3D38-42A4-B7A1-DEDA706747BB}" name="Volgorde" dataDxfId="574"/>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3081816-A177-401C-9A48-5CE6A05146FE}" name="Type" displayName="Type" ref="A1:A20" totalsRowShown="0">
  <autoFilter ref="A1:A20" xr:uid="{03081816-A177-401C-9A48-5CE6A05146FE}"/>
  <sortState xmlns:xlrd2="http://schemas.microsoft.com/office/spreadsheetml/2017/richdata2" ref="A2:A18">
    <sortCondition ref="A2:A11"/>
  </sortState>
  <tableColumns count="1">
    <tableColumn id="1" xr3:uid="{2036E5DB-D712-40B9-B445-B46A6F8D21EB}" name="Type organisatie"/>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01834A2-1CFF-4CC3-A312-36A6C6106F0A}" name="Omvang" displayName="Omvang" ref="C1:C6" totalsRowShown="0">
  <autoFilter ref="C1:C6" xr:uid="{601834A2-1CFF-4CC3-A312-36A6C6106F0A}"/>
  <tableColumns count="1">
    <tableColumn id="1" xr3:uid="{23F746A6-B8D4-4B2A-B4F5-DAB866880DE5}" name="Omvang organisatie"/>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B650C28-2FAB-4CB2-90DC-5F057D50591B}" name="NN_Werkpakket" displayName="NN_Werkpakket" ref="V1:V11" totalsRowShown="0" headerRowDxfId="573" dataDxfId="572">
  <autoFilter ref="V1:V11" xr:uid="{9B650C28-2FAB-4CB2-90DC-5F057D50591B}"/>
  <tableColumns count="1">
    <tableColumn id="1" xr3:uid="{FB9C9853-A4F0-482F-B657-836999968AF4}" name="Nummer en naam werkpakket" dataDxfId="571">
      <calculatedColumnFormula>IF(AND(Projectinformatie!B10="",Projectinformatie!C10="")," ",CONCATENATE(Projectinformatie!B10," - ",Projectinformatie!C10))</calculatedColumnFormula>
    </tableColumn>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A2DD9D2-F1CE-438E-81DC-EAA319BB0937}" name="Keuzeopties" displayName="Keuzeopties" ref="R1:T4" totalsRowShown="0">
  <autoFilter ref="R1:T4" xr:uid="{0A2DD9D2-F1CE-438E-81DC-EAA319BB0937}"/>
  <tableColumns count="3">
    <tableColumn id="1" xr3:uid="{4C96BC9C-7F1C-4F41-99B3-B945610AC8B5}" name="Keuzeopties"/>
    <tableColumn id="2" xr3:uid="{AA657E4C-C050-4899-B741-9BAC8736FAA5}" name="Consequentie" dataDxfId="570">
      <calculatedColumnFormula>"Op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calculatedColumnFormula>
    </tableColumn>
    <tableColumn id="4" xr3:uid="{D1EDA658-CC41-405A-8AF3-EBE2435C9A2F}" name="Optie" dataDxfId="569"/>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0CC3CA9-D8DF-43C0-B3D0-0D65BB7479F9}" name="Staatssteunartikel" displayName="Staatssteunartikel" ref="E1:E5" totalsRowShown="0">
  <autoFilter ref="E1:E5" xr:uid="{10CC3CA9-D8DF-43C0-B3D0-0D65BB7479F9}"/>
  <tableColumns count="1">
    <tableColumn id="1" xr3:uid="{E014DACD-EED1-4C2A-A03F-F086E5FB43DB}" name="Staatssteunartikel"/>
  </tableColumns>
  <tableStyleInfo name="TableStyleLight9"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6.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C5CB-630C-439D-8F44-2206EF62CB68}">
  <sheetPr>
    <pageSetUpPr fitToPage="1"/>
  </sheetPr>
  <dimension ref="B2:D39"/>
  <sheetViews>
    <sheetView showGridLines="0" tabSelected="1" topLeftCell="B1" workbookViewId="0">
      <selection activeCell="B1" sqref="B1"/>
    </sheetView>
  </sheetViews>
  <sheetFormatPr defaultRowHeight="15" x14ac:dyDescent="0.25"/>
  <cols>
    <col min="1" max="1" width="3.140625" customWidth="1"/>
    <col min="2" max="2" width="46" customWidth="1"/>
    <col min="3" max="3" width="154.28515625" customWidth="1"/>
  </cols>
  <sheetData>
    <row r="2" spans="2:2" ht="21" x14ac:dyDescent="0.35">
      <c r="B2" s="125" t="s">
        <v>179</v>
      </c>
    </row>
    <row r="3" spans="2:2" x14ac:dyDescent="0.25">
      <c r="B3" s="252" t="s">
        <v>190</v>
      </c>
    </row>
    <row r="4" spans="2:2" x14ac:dyDescent="0.25">
      <c r="B4" s="27"/>
    </row>
    <row r="5" spans="2:2" s="1" customFormat="1" x14ac:dyDescent="0.3">
      <c r="B5" s="254" t="s">
        <v>193</v>
      </c>
    </row>
    <row r="6" spans="2:2" s="1" customFormat="1" x14ac:dyDescent="0.3">
      <c r="B6" s="253" t="s">
        <v>195</v>
      </c>
    </row>
    <row r="7" spans="2:2" s="1" customFormat="1" x14ac:dyDescent="0.3">
      <c r="B7" s="253" t="s">
        <v>196</v>
      </c>
    </row>
    <row r="8" spans="2:2" s="1" customFormat="1" x14ac:dyDescent="0.3">
      <c r="B8" s="253" t="s">
        <v>194</v>
      </c>
    </row>
    <row r="21" spans="2:4" ht="160.15" customHeight="1" x14ac:dyDescent="0.25"/>
    <row r="22" spans="2:4" ht="16.5" thickBot="1" x14ac:dyDescent="0.35">
      <c r="B22" s="126" t="s">
        <v>23</v>
      </c>
      <c r="C22" s="126" t="s">
        <v>34</v>
      </c>
      <c r="D22" s="2"/>
    </row>
    <row r="23" spans="2:4" ht="15.75" thickTop="1" x14ac:dyDescent="0.25">
      <c r="B23" s="255" t="s">
        <v>28</v>
      </c>
      <c r="C23" s="255"/>
      <c r="D23" s="2"/>
    </row>
    <row r="24" spans="2:4" ht="45" x14ac:dyDescent="0.25">
      <c r="B24" s="127" t="s">
        <v>183</v>
      </c>
      <c r="C24" s="128" t="s">
        <v>184</v>
      </c>
    </row>
    <row r="25" spans="2:4" ht="45" x14ac:dyDescent="0.25">
      <c r="B25" s="127" t="s">
        <v>191</v>
      </c>
      <c r="C25" s="128" t="s">
        <v>192</v>
      </c>
    </row>
    <row r="26" spans="2:4" ht="75" x14ac:dyDescent="0.25">
      <c r="B26" s="127" t="s">
        <v>24</v>
      </c>
      <c r="C26" s="128" t="s">
        <v>129</v>
      </c>
    </row>
    <row r="27" spans="2:4" x14ac:dyDescent="0.25">
      <c r="B27" s="127" t="s">
        <v>180</v>
      </c>
      <c r="C27" s="128" t="s">
        <v>181</v>
      </c>
    </row>
    <row r="28" spans="2:4" ht="45.75" thickBot="1" x14ac:dyDescent="0.3">
      <c r="B28" s="127" t="s">
        <v>25</v>
      </c>
      <c r="C28" s="128" t="s">
        <v>130</v>
      </c>
    </row>
    <row r="29" spans="2:4" ht="15.75" thickTop="1" x14ac:dyDescent="0.25">
      <c r="B29" s="255" t="s">
        <v>33</v>
      </c>
      <c r="C29" s="255"/>
    </row>
    <row r="30" spans="2:4" ht="60" x14ac:dyDescent="0.25">
      <c r="B30" s="127" t="s">
        <v>22</v>
      </c>
      <c r="C30" s="128" t="s">
        <v>131</v>
      </c>
    </row>
    <row r="31" spans="2:4" ht="191.45" customHeight="1" x14ac:dyDescent="0.25">
      <c r="B31" s="127" t="s">
        <v>26</v>
      </c>
      <c r="C31" s="129" t="s">
        <v>189</v>
      </c>
    </row>
    <row r="32" spans="2:4" ht="31.9" customHeight="1" x14ac:dyDescent="0.25">
      <c r="B32" s="127" t="s">
        <v>27</v>
      </c>
      <c r="C32" s="128" t="s">
        <v>128</v>
      </c>
    </row>
    <row r="33" spans="2:3" ht="30.75" thickBot="1" x14ac:dyDescent="0.3">
      <c r="B33" s="127" t="s">
        <v>147</v>
      </c>
      <c r="C33" s="128" t="s">
        <v>126</v>
      </c>
    </row>
    <row r="34" spans="2:3" ht="15.75" thickTop="1" x14ac:dyDescent="0.25">
      <c r="B34" s="255" t="s">
        <v>36</v>
      </c>
      <c r="C34" s="255"/>
    </row>
    <row r="35" spans="2:3" ht="60" x14ac:dyDescent="0.25">
      <c r="B35" s="127" t="s">
        <v>185</v>
      </c>
      <c r="C35" s="128" t="s">
        <v>187</v>
      </c>
    </row>
    <row r="36" spans="2:3" ht="46.15" customHeight="1" x14ac:dyDescent="0.25">
      <c r="B36" s="127" t="s">
        <v>186</v>
      </c>
      <c r="C36" s="128" t="s">
        <v>188</v>
      </c>
    </row>
    <row r="37" spans="2:3" ht="15.75" x14ac:dyDescent="0.3">
      <c r="B37" s="1"/>
      <c r="C37" s="1"/>
    </row>
    <row r="38" spans="2:3" ht="15.75" x14ac:dyDescent="0.3">
      <c r="B38" s="1"/>
      <c r="C38" s="1"/>
    </row>
    <row r="39" spans="2:3" ht="15.75" x14ac:dyDescent="0.3">
      <c r="B39" s="1"/>
      <c r="C39" s="1"/>
    </row>
  </sheetData>
  <sheetProtection sheet="1" objects="1" scenarios="1"/>
  <mergeCells count="3">
    <mergeCell ref="B23:C23"/>
    <mergeCell ref="B29:C29"/>
    <mergeCell ref="B34:C34"/>
  </mergeCells>
  <pageMargins left="0.7" right="0.7" top="0.75" bottom="0.75" header="0.3" footer="0.3"/>
  <pageSetup paperSize="9" scale="61" fitToHeight="0" orientation="landscape"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6B8EE-8E45-4ADA-8014-AE69113AE89E}">
  <sheetPr>
    <tabColor rgb="FF92D050"/>
    <pageSetUpPr fitToPage="1"/>
  </sheetPr>
  <dimension ref="A1:L797"/>
  <sheetViews>
    <sheetView showGridLines="0" workbookViewId="0">
      <selection activeCell="B24" sqref="B24:E24"/>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31</v>
      </c>
    </row>
    <row r="2" spans="1:9" ht="18.75" x14ac:dyDescent="0.3">
      <c r="B2" s="30" t="s">
        <v>153</v>
      </c>
      <c r="C2" s="260"/>
      <c r="D2" s="260"/>
      <c r="E2" s="260"/>
      <c r="I2" s="54" t="s">
        <v>30</v>
      </c>
    </row>
    <row r="3" spans="1:9" x14ac:dyDescent="0.3">
      <c r="B3" s="28"/>
      <c r="C3" s="29"/>
      <c r="D3" s="29"/>
      <c r="I3" s="69" t="s">
        <v>32</v>
      </c>
    </row>
    <row r="4" spans="1:9" ht="16.5" x14ac:dyDescent="0.3">
      <c r="B4" s="32" t="s">
        <v>80</v>
      </c>
      <c r="C4" s="90"/>
      <c r="D4"/>
      <c r="H4" s="68"/>
    </row>
    <row r="5" spans="1:9" ht="16.5" x14ac:dyDescent="0.3">
      <c r="B5" s="32" t="s">
        <v>103</v>
      </c>
      <c r="C5" s="91"/>
      <c r="D5"/>
      <c r="H5" s="68"/>
    </row>
    <row r="6" spans="1:9" ht="16.5" x14ac:dyDescent="0.3">
      <c r="B6" s="32" t="s">
        <v>78</v>
      </c>
      <c r="C6" s="264"/>
      <c r="D6" s="264"/>
      <c r="F6"/>
      <c r="G6"/>
      <c r="H6"/>
    </row>
    <row r="7" spans="1:9" ht="16.5" x14ac:dyDescent="0.3">
      <c r="B7" s="32" t="s">
        <v>79</v>
      </c>
      <c r="C7" s="92"/>
      <c r="D7"/>
      <c r="E7"/>
      <c r="F7"/>
      <c r="G7"/>
      <c r="H7"/>
    </row>
    <row r="8" spans="1:9" ht="16.5" x14ac:dyDescent="0.3">
      <c r="B8" s="32"/>
      <c r="C8" s="130"/>
      <c r="D8" s="130"/>
      <c r="E8" s="130"/>
      <c r="F8"/>
      <c r="G8"/>
      <c r="H8"/>
    </row>
    <row r="9" spans="1:9" x14ac:dyDescent="0.3">
      <c r="B9" s="3"/>
      <c r="C9" s="4"/>
      <c r="D9"/>
      <c r="E9"/>
      <c r="F9"/>
      <c r="G9"/>
      <c r="H9"/>
    </row>
    <row r="10" spans="1:9" ht="9" customHeight="1" x14ac:dyDescent="0.3">
      <c r="B10" s="20"/>
      <c r="C10" s="4"/>
      <c r="D10"/>
      <c r="E10"/>
      <c r="F10"/>
      <c r="G10"/>
      <c r="H10"/>
    </row>
    <row r="11" spans="1:9" ht="75" customHeight="1" x14ac:dyDescent="0.25">
      <c r="B11" s="265"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5"/>
      <c r="D11" s="265"/>
      <c r="E11" s="265"/>
      <c r="F11" s="265"/>
      <c r="G11" s="265"/>
      <c r="H11" s="265"/>
      <c r="I11" s="265"/>
    </row>
    <row r="12" spans="1:9" ht="15" customHeight="1" thickBot="1" x14ac:dyDescent="0.3">
      <c r="B12" s="36"/>
      <c r="C12" s="36"/>
      <c r="D12" s="36"/>
      <c r="E12" s="36"/>
      <c r="F12" s="36"/>
      <c r="G12" s="36"/>
      <c r="H12" s="36"/>
      <c r="I12" s="36"/>
    </row>
    <row r="13" spans="1:9" ht="6.75" customHeight="1" thickTop="1" x14ac:dyDescent="0.25">
      <c r="B13" s="87"/>
      <c r="C13" s="87"/>
      <c r="D13" s="87"/>
      <c r="E13" s="87"/>
      <c r="F13" s="87"/>
      <c r="G13" s="87"/>
      <c r="H13" s="85"/>
      <c r="I13" s="85"/>
    </row>
    <row r="14" spans="1:9" ht="42.75" customHeight="1" x14ac:dyDescent="0.25">
      <c r="B14" s="262" t="s">
        <v>127</v>
      </c>
      <c r="C14" s="262"/>
      <c r="D14" s="262"/>
      <c r="E14" s="262"/>
      <c r="F14" s="262"/>
      <c r="G14" s="262"/>
      <c r="H14" s="262"/>
      <c r="I14" s="85"/>
    </row>
    <row r="15" spans="1:9" ht="9.75" customHeight="1" thickBot="1" x14ac:dyDescent="0.35">
      <c r="B15" s="88"/>
      <c r="C15" s="89"/>
      <c r="D15" s="85"/>
      <c r="E15" s="85"/>
      <c r="F15" s="85"/>
      <c r="G15" s="85"/>
      <c r="H15" s="85"/>
      <c r="I15" s="85"/>
    </row>
    <row r="16" spans="1:9" ht="18.75" x14ac:dyDescent="0.3">
      <c r="A16" s="143">
        <f>IF(OR(COUNTA(C2:D8)&lt;5,Projectinformatie!B24=""),0,1)</f>
        <v>0</v>
      </c>
      <c r="B16" s="60" t="s">
        <v>58</v>
      </c>
      <c r="C16" s="61"/>
      <c r="D16" s="62" t="s">
        <v>0</v>
      </c>
      <c r="E16" s="85"/>
      <c r="F16" s="60" t="s">
        <v>2</v>
      </c>
      <c r="G16" s="61"/>
      <c r="H16" s="62" t="s">
        <v>0</v>
      </c>
      <c r="I16" s="85"/>
    </row>
    <row r="17" spans="1:12" x14ac:dyDescent="0.25">
      <c r="A17" s="143" t="str">
        <f>IFERROR(HLOOKUP(VLOOKUP(Projectinformatie!$B$24,Keuzeopties[#All],3,FALSE)&amp;IF($C$6="Kennisinstelling","K",""),Keuze_Kostensoort[#All],2,FALSE),0)</f>
        <v>Uurtarief € 60</v>
      </c>
      <c r="B17" s="144" t="str">
        <f>Hulpblad!G2</f>
        <v>Uurtarief € 60</v>
      </c>
      <c r="C17" s="63"/>
      <c r="D17" s="150">
        <f>IF(A17=0,0,SUM($E$38:$E$52))</f>
        <v>0</v>
      </c>
      <c r="E17" s="85"/>
      <c r="F17" s="144" t="str">
        <f>Hulpblad!V2</f>
        <v xml:space="preserve"> </v>
      </c>
      <c r="G17" s="63"/>
      <c r="H17" s="150" t="str">
        <f>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5"/>
    </row>
    <row r="18" spans="1:12" x14ac:dyDescent="0.25">
      <c r="A18" s="143" t="str">
        <f>IFERROR(HLOOKUP(VLOOKUP(Projectinformatie!$B$24,Keuzeopties[#All],3,FALSE)&amp;IF($C$6="Kennisinstelling","K",""),Keuze_Kostensoort[#All],3,FALSE),0)</f>
        <v>Maandbedrag € 8.600</v>
      </c>
      <c r="B18" s="144" t="str">
        <f>Hulpblad!G3</f>
        <v>Maandbedrag € 8.600</v>
      </c>
      <c r="C18" s="63"/>
      <c r="D18" s="150">
        <f>IF(A18=0,0,SUM($F$60:$F$74))</f>
        <v>0</v>
      </c>
      <c r="E18" s="85"/>
      <c r="F18" s="144" t="str">
        <f>Hulpblad!V3</f>
        <v xml:space="preserve"> </v>
      </c>
      <c r="G18" s="63"/>
      <c r="H18" s="150" t="str">
        <f t="shared" ref="H18:H26" si="0">IF(OR(F18="",F18=" "),"",SUMIFS($E$104:$E$118,$B$104:$B$118,F18)+SUMIFS($E$38:$E$52,$B$38:$B$52,F18)+SUMIFS($F$60:$F$74,$B$60:$B$74,F18)+SUMIFS($F$82:$F$96,$B$82:$B$96,F18)+SUMIFS($C$126:$C$135,$B$126:$B$135,F18)+SUMIFS($I$183:$I$190,$B$183:$B$190,F18)+SUMIFS($E$143:$E$151,$B$143:$B$151,F18)+SUMIFS($F$159:$F$175,$B$159:$B$175,F18)+SUMIFS($C$198:$C$207,$B$198:$B$207,F18)+SUMIFS($E$215:$E$230,$B$215:$B$230,F18)+SUMIFS($F$238:$F$252,$B$238:$B$252,F18))</f>
        <v/>
      </c>
      <c r="I18" s="85"/>
    </row>
    <row r="19" spans="1:12" x14ac:dyDescent="0.25">
      <c r="A19" s="143">
        <f>IFERROR(HLOOKUP(VLOOKUP(Projectinformatie!$B$24,Keuzeopties[#All],3,FALSE)&amp;IF($C$6="Kennisinstelling","K",""),Keuze_Kostensoort[#All],4,FALSE),0)</f>
        <v>0</v>
      </c>
      <c r="B19" s="144" t="str">
        <f>Hulpblad!G4</f>
        <v>IKS voor kennisinstellingen</v>
      </c>
      <c r="C19" s="63"/>
      <c r="D19" s="150">
        <f>IF(A19=0,0,SUM($F$82:$F$96))</f>
        <v>0</v>
      </c>
      <c r="E19" s="85"/>
      <c r="F19" s="144" t="str">
        <f>Hulpblad!V4</f>
        <v xml:space="preserve"> </v>
      </c>
      <c r="G19" s="63"/>
      <c r="H19" s="150" t="str">
        <f t="shared" si="0"/>
        <v/>
      </c>
      <c r="I19" s="85"/>
    </row>
    <row r="20" spans="1:12" x14ac:dyDescent="0.25">
      <c r="A20" s="143" t="str">
        <f>IFERROR(HLOOKUP(VLOOKUP(Projectinformatie!$B$24,Keuzeopties[#All],3,FALSE)&amp;IF($C$6="Kennisinstelling","K",""),Keuze_Kostensoort[#All],5,FALSE),0)</f>
        <v>Loonverletkosten</v>
      </c>
      <c r="B20" s="144" t="str">
        <f>Hulpblad!G5</f>
        <v>Loonverletkosten</v>
      </c>
      <c r="C20" s="63"/>
      <c r="D20" s="150">
        <f>IF(A20=0,0,SUM($E$104:$E$118))</f>
        <v>0</v>
      </c>
      <c r="E20" s="85"/>
      <c r="F20" s="144" t="str">
        <f>Hulpblad!V5</f>
        <v xml:space="preserve"> </v>
      </c>
      <c r="G20" s="63"/>
      <c r="H20" s="150" t="str">
        <f t="shared" si="0"/>
        <v/>
      </c>
      <c r="I20" s="85"/>
    </row>
    <row r="21" spans="1:12" x14ac:dyDescent="0.25">
      <c r="A21" s="143">
        <f>IFERROR(HLOOKUP(VLOOKUP(Projectinformatie!$B$24,Keuzeopties[#All],3,FALSE)&amp;IF($C$6="Kennisinstelling","K",""),Keuze_Kostensoort[#All],6,FALSE),0)</f>
        <v>0</v>
      </c>
      <c r="B21" s="144" t="str">
        <f>Hulpblad!G6</f>
        <v>Forfait 23% over overige directe kosten</v>
      </c>
      <c r="C21" s="63"/>
      <c r="D21" s="150">
        <f>IF(A21=0,0,SUM($C$126:$C$135))</f>
        <v>0</v>
      </c>
      <c r="E21" s="85"/>
      <c r="F21" s="144" t="str">
        <f>Hulpblad!V6</f>
        <v xml:space="preserve"> </v>
      </c>
      <c r="G21" s="63"/>
      <c r="H21" s="150" t="str">
        <f t="shared" si="0"/>
        <v/>
      </c>
      <c r="I21" s="85"/>
    </row>
    <row r="22" spans="1:12" x14ac:dyDescent="0.25">
      <c r="A22" s="143" t="str">
        <f>IFERROR(HLOOKUP(VLOOKUP(Projectinformatie!$B$24,Keuzeopties[#All],3,FALSE)&amp;IF($C$6="Kennisinstelling","K",""),Keuze_Kostensoort[#All],7,FALSE),0)</f>
        <v>Afschrijvingskosten</v>
      </c>
      <c r="B22" s="144" t="str">
        <f>Hulpblad!G7</f>
        <v>Afschrijvingskosten</v>
      </c>
      <c r="C22" s="63"/>
      <c r="D22" s="150">
        <f>IF(A22=0,0,SUM($I$183:$I$190))</f>
        <v>0</v>
      </c>
      <c r="E22" s="85"/>
      <c r="F22" s="144" t="str">
        <f>Hulpblad!V7</f>
        <v xml:space="preserve"> </v>
      </c>
      <c r="G22" s="63"/>
      <c r="H22" s="150" t="str">
        <f t="shared" si="0"/>
        <v/>
      </c>
      <c r="I22" s="85"/>
    </row>
    <row r="23" spans="1:12" x14ac:dyDescent="0.25">
      <c r="A23" s="143" t="str">
        <f>IFERROR(HLOOKUP(VLOOKUP(Projectinformatie!$B$24,Keuzeopties[#All],3,FALSE)&amp;IF($C$6="Kennisinstelling","K",""),Keuze_Kostensoort[#All],8,FALSE),0)</f>
        <v>Bijdragen in natura</v>
      </c>
      <c r="B23" s="144" t="str">
        <f>Hulpblad!G8</f>
        <v>Bijdragen in natura</v>
      </c>
      <c r="C23" s="63"/>
      <c r="D23" s="150">
        <f>IF(A23=0,0,SUM($E$143:$E$151))</f>
        <v>0</v>
      </c>
      <c r="E23" s="85"/>
      <c r="F23" s="144" t="str">
        <f>Hulpblad!V8</f>
        <v xml:space="preserve"> </v>
      </c>
      <c r="G23" s="63"/>
      <c r="H23" s="150" t="str">
        <f t="shared" si="0"/>
        <v/>
      </c>
      <c r="I23" s="85"/>
      <c r="L23" s="10"/>
    </row>
    <row r="24" spans="1:12" x14ac:dyDescent="0.25">
      <c r="A24" s="143" t="str">
        <f>IFERROR(HLOOKUP(VLOOKUP(Projectinformatie!$B$24,Keuzeopties[#All],3,FALSE)&amp;IF($C$6="Kennisinstelling","K",""),Keuze_Kostensoort[#All],9,FALSE),0)</f>
        <v>Overige kosten derden</v>
      </c>
      <c r="B24" s="144" t="str">
        <f>Hulpblad!G9</f>
        <v>Overige kosten derden</v>
      </c>
      <c r="C24" s="63"/>
      <c r="D24" s="150">
        <f>IF(A24=0,0,SUM($F$159:$F$175))</f>
        <v>0</v>
      </c>
      <c r="E24" s="85"/>
      <c r="F24" s="144" t="str">
        <f>Hulpblad!V9</f>
        <v xml:space="preserve"> </v>
      </c>
      <c r="G24" s="63"/>
      <c r="H24" s="150" t="str">
        <f t="shared" si="0"/>
        <v/>
      </c>
      <c r="I24" s="85"/>
    </row>
    <row r="25" spans="1:12" x14ac:dyDescent="0.25">
      <c r="A25" s="143" t="str">
        <f>IFERROR(HLOOKUP(VLOOKUP(Projectinformatie!$B$24,Keuzeopties[#All],3,FALSE)&amp;IF(C15="Kennisinstelling","K",""),Keuze_Kostensoort[#All],10,FALSE),0)</f>
        <v>Forfait kleine uitgaven &lt; € 250 (1% Overige kosten derden)</v>
      </c>
      <c r="B25" s="145" t="str">
        <f>Hulpblad!G10</f>
        <v>Forfait kleine uitgaven &lt; € 250 (1% Overige kosten derden)</v>
      </c>
      <c r="C25" s="142"/>
      <c r="D25" s="150">
        <f>IF(A25=0,0,SUM($C$198:$C$207))</f>
        <v>0</v>
      </c>
      <c r="E25" s="85"/>
      <c r="F25" s="148" t="str">
        <f>Hulpblad!V10</f>
        <v xml:space="preserve"> </v>
      </c>
      <c r="G25" s="137"/>
      <c r="H25" s="150" t="str">
        <f t="shared" si="0"/>
        <v/>
      </c>
      <c r="I25" s="85"/>
    </row>
    <row r="26" spans="1:12" x14ac:dyDescent="0.25">
      <c r="A26" s="143">
        <f>IFERROR(HLOOKUP(VLOOKUP(Projectinformatie!$B$24,Keuzeopties[#All],3,FALSE)&amp;IF(C16="Kennisinstelling","K",""),Keuze_Kostensoort[#All],11,FALSE),0)</f>
        <v>0</v>
      </c>
      <c r="B26" s="146" t="str">
        <f>Hulpblad!G11</f>
        <v>Uurtarief € 73</v>
      </c>
      <c r="C26" s="64"/>
      <c r="D26" s="150">
        <f>IF(A26=0,0,SUM($E$215:$E$230))</f>
        <v>0</v>
      </c>
      <c r="E26" s="85"/>
      <c r="F26" s="146" t="str">
        <f>Hulpblad!V11</f>
        <v xml:space="preserve"> </v>
      </c>
      <c r="G26" s="64"/>
      <c r="H26" s="150" t="str">
        <f t="shared" si="0"/>
        <v/>
      </c>
      <c r="I26" s="85"/>
    </row>
    <row r="27" spans="1:12" ht="16.5" thickBot="1" x14ac:dyDescent="0.3">
      <c r="A27" s="143">
        <f>IFERROR(HLOOKUP(VLOOKUP(Projectinformatie!$B$24,Keuzeopties[#All],3,FALSE)&amp;IF(C17="Kennisinstelling","K",""),Keuze_Kostensoort[#All],12,FALSE),0)</f>
        <v>0</v>
      </c>
      <c r="B27" s="147" t="str">
        <f>Hulpblad!G12</f>
        <v>Maandbedrag € 10.400</v>
      </c>
      <c r="C27" s="65"/>
      <c r="D27" s="151">
        <f>IF(A27=0,0,SUM($F$238:$F$252))</f>
        <v>0</v>
      </c>
      <c r="E27" s="85"/>
      <c r="F27" s="149"/>
      <c r="G27" s="65"/>
      <c r="H27" s="151"/>
      <c r="I27" s="85"/>
    </row>
    <row r="28" spans="1:12" ht="20.25" thickTop="1" thickBot="1" x14ac:dyDescent="0.35">
      <c r="B28" s="66" t="s">
        <v>90</v>
      </c>
      <c r="C28" s="67"/>
      <c r="D28" s="152">
        <f>SUM(D17:D27)</f>
        <v>0</v>
      </c>
      <c r="E28" s="85"/>
      <c r="F28" s="66" t="s">
        <v>90</v>
      </c>
      <c r="G28" s="67"/>
      <c r="H28" s="152">
        <f>SUM(H17:H27)</f>
        <v>0</v>
      </c>
      <c r="I28" s="85"/>
    </row>
    <row r="29" spans="1:12" ht="9" customHeight="1" x14ac:dyDescent="0.3">
      <c r="B29" s="82"/>
      <c r="C29" s="83"/>
      <c r="D29" s="84"/>
      <c r="E29" s="85"/>
      <c r="F29" s="82"/>
      <c r="G29" s="83"/>
      <c r="H29" s="84"/>
      <c r="I29" s="85"/>
    </row>
    <row r="30" spans="1:12" ht="49.5" customHeight="1" thickBot="1" x14ac:dyDescent="0.3">
      <c r="B30" s="86" t="s">
        <v>100</v>
      </c>
      <c r="C30" s="263"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3"/>
      <c r="E30" s="263"/>
      <c r="F30" s="263"/>
      <c r="G30" s="263"/>
      <c r="H30" s="263"/>
      <c r="I30" s="140"/>
    </row>
    <row r="31" spans="1:12" ht="13.5" customHeight="1" thickTop="1" x14ac:dyDescent="0.25">
      <c r="B31" s="38"/>
      <c r="C31" s="38"/>
      <c r="D31" s="38"/>
      <c r="E31" s="38"/>
      <c r="F31" s="38"/>
      <c r="G31" s="38"/>
      <c r="H31" s="38"/>
    </row>
    <row r="32" spans="1:12" ht="25.5" customHeight="1" x14ac:dyDescent="0.25">
      <c r="B32" s="266" t="s">
        <v>101</v>
      </c>
      <c r="C32" s="266"/>
      <c r="D32" s="266"/>
      <c r="E32" s="266"/>
      <c r="F32" s="266"/>
      <c r="G32" s="266"/>
      <c r="H32" s="266"/>
    </row>
    <row r="33" spans="1:8" ht="18.75" x14ac:dyDescent="0.3">
      <c r="B33" s="33"/>
      <c r="C33" s="34"/>
      <c r="D33" s="35"/>
      <c r="E33"/>
      <c r="F33" s="33"/>
      <c r="G33" s="34"/>
      <c r="H33" s="35"/>
    </row>
    <row r="34" spans="1:8" ht="21" x14ac:dyDescent="0.35">
      <c r="A34" s="143" t="str">
        <f>IF($A$16=0,"",IF(COUNTIFS($A$17:$A$27,B34)=1,1,"nvt"))</f>
        <v/>
      </c>
      <c r="B34" s="153" t="str">
        <f>B17</f>
        <v>Uurtarief € 60</v>
      </c>
      <c r="C34" s="50"/>
      <c r="D34"/>
      <c r="E34"/>
      <c r="F34"/>
      <c r="G34"/>
      <c r="H34"/>
    </row>
    <row r="35" spans="1:8" ht="15" customHeight="1" x14ac:dyDescent="0.25">
      <c r="B35" s="261" t="str">
        <f>IF(A34="nvt",VLOOKUP(A34,Alle_Kostensoorten[],2,FALSE),VLOOKUP(B34,Alle_Kostensoorten[],2,FALSE))</f>
        <v>Toelichting: Geen bijzonderheden</v>
      </c>
      <c r="C35" s="261"/>
      <c r="D35" s="261"/>
      <c r="E35" s="261"/>
      <c r="F35"/>
      <c r="G35"/>
      <c r="H35"/>
    </row>
    <row r="36" spans="1:8" ht="7.5" customHeight="1" x14ac:dyDescent="0.3">
      <c r="B36" s="3"/>
      <c r="C36" s="4"/>
      <c r="D36"/>
      <c r="E36"/>
      <c r="F36"/>
      <c r="G36"/>
      <c r="H36"/>
    </row>
    <row r="37" spans="1:8" ht="31.5" customHeight="1" thickBot="1" x14ac:dyDescent="0.35">
      <c r="B37" s="186" t="s">
        <v>2</v>
      </c>
      <c r="C37" s="133" t="s">
        <v>111</v>
      </c>
      <c r="D37" s="133" t="s">
        <v>72</v>
      </c>
      <c r="E37" s="184" t="s">
        <v>0</v>
      </c>
      <c r="F37"/>
      <c r="G37" s="10"/>
      <c r="H37"/>
    </row>
    <row r="38" spans="1:8" ht="15.75" customHeight="1" thickTop="1" x14ac:dyDescent="0.3">
      <c r="B38" s="241"/>
      <c r="C38" s="224"/>
      <c r="D38" s="227"/>
      <c r="E38" s="192">
        <f>IF($A$34=1,$D38*60,0)</f>
        <v>0</v>
      </c>
      <c r="F38"/>
      <c r="G38"/>
      <c r="H38"/>
    </row>
    <row r="39" spans="1:8" ht="15.75" customHeight="1" x14ac:dyDescent="0.3">
      <c r="B39" s="210"/>
      <c r="C39" s="107"/>
      <c r="D39" s="200"/>
      <c r="E39" s="195">
        <f>IF($A$34=1,$D39*60,0)</f>
        <v>0</v>
      </c>
      <c r="F39"/>
      <c r="G39"/>
      <c r="H39"/>
    </row>
    <row r="40" spans="1:8" ht="15.75" customHeight="1" x14ac:dyDescent="0.3">
      <c r="B40" s="210"/>
      <c r="C40" s="107"/>
      <c r="D40" s="200"/>
      <c r="E40" s="195">
        <f>IF($A$34=1,$D40*60,0)</f>
        <v>0</v>
      </c>
      <c r="F40"/>
      <c r="G40"/>
      <c r="H40"/>
    </row>
    <row r="41" spans="1:8" ht="15.75" customHeight="1" x14ac:dyDescent="0.3">
      <c r="B41" s="210"/>
      <c r="C41" s="107"/>
      <c r="D41" s="200"/>
      <c r="E41" s="195">
        <f>IF($A$34=1,$D41*60,0)</f>
        <v>0</v>
      </c>
      <c r="F41"/>
      <c r="G41"/>
      <c r="H41"/>
    </row>
    <row r="42" spans="1:8" ht="15.75" customHeight="1" x14ac:dyDescent="0.3">
      <c r="B42" s="210"/>
      <c r="C42" s="107"/>
      <c r="D42" s="200"/>
      <c r="E42" s="195">
        <f>IF($A$34=1,$D42*60,0)</f>
        <v>0</v>
      </c>
      <c r="F42"/>
      <c r="G42"/>
      <c r="H42"/>
    </row>
    <row r="43" spans="1:8" ht="15.75" customHeight="1" x14ac:dyDescent="0.3">
      <c r="B43" s="210"/>
      <c r="C43" s="107"/>
      <c r="D43" s="200"/>
      <c r="E43" s="195">
        <f>IF($A$34=1,$D43*60,0)</f>
        <v>0</v>
      </c>
      <c r="F43"/>
      <c r="G43"/>
      <c r="H43"/>
    </row>
    <row r="44" spans="1:8" ht="15.75" customHeight="1" x14ac:dyDescent="0.3">
      <c r="B44" s="210"/>
      <c r="C44" s="107"/>
      <c r="D44" s="200"/>
      <c r="E44" s="195">
        <f>IF($A$34=1,$D44*60,0)</f>
        <v>0</v>
      </c>
      <c r="F44"/>
      <c r="G44"/>
      <c r="H44"/>
    </row>
    <row r="45" spans="1:8" ht="15.75" customHeight="1" x14ac:dyDescent="0.3">
      <c r="B45" s="210"/>
      <c r="C45" s="107"/>
      <c r="D45" s="200"/>
      <c r="E45" s="195">
        <f>IF($A$34=1,$D45*60,0)</f>
        <v>0</v>
      </c>
      <c r="F45"/>
      <c r="G45"/>
      <c r="H45"/>
    </row>
    <row r="46" spans="1:8" ht="15.75" customHeight="1" x14ac:dyDescent="0.3">
      <c r="B46" s="210"/>
      <c r="C46" s="107"/>
      <c r="D46" s="200"/>
      <c r="E46" s="195">
        <f>IF($A$34=1,$D46*60,0)</f>
        <v>0</v>
      </c>
      <c r="F46"/>
      <c r="G46"/>
      <c r="H46"/>
    </row>
    <row r="47" spans="1:8" ht="15.75" customHeight="1" x14ac:dyDescent="0.3">
      <c r="B47" s="210"/>
      <c r="C47" s="107"/>
      <c r="D47" s="200"/>
      <c r="E47" s="195">
        <f>IF($A$34=1,$D47*60,0)</f>
        <v>0</v>
      </c>
      <c r="F47"/>
      <c r="G47"/>
      <c r="H47"/>
    </row>
    <row r="48" spans="1:8" ht="15.75" customHeight="1" x14ac:dyDescent="0.3">
      <c r="B48" s="210"/>
      <c r="C48" s="107"/>
      <c r="D48" s="200"/>
      <c r="E48" s="195">
        <f>IF($A$34=1,$D48*60,0)</f>
        <v>0</v>
      </c>
      <c r="F48"/>
      <c r="G48"/>
      <c r="H48"/>
    </row>
    <row r="49" spans="1:8" ht="15.75" customHeight="1" x14ac:dyDescent="0.3">
      <c r="B49" s="210"/>
      <c r="C49" s="107"/>
      <c r="D49" s="200"/>
      <c r="E49" s="195">
        <f>IF($A$34=1,$D49*60,0)</f>
        <v>0</v>
      </c>
      <c r="F49"/>
      <c r="G49"/>
      <c r="H49"/>
    </row>
    <row r="50" spans="1:8" ht="15.75" customHeight="1" x14ac:dyDescent="0.3">
      <c r="B50" s="210"/>
      <c r="C50" s="107"/>
      <c r="D50" s="200"/>
      <c r="E50" s="195">
        <f>IF($A$34=1,$D50*60,0)</f>
        <v>0</v>
      </c>
      <c r="F50"/>
      <c r="G50"/>
      <c r="H50"/>
    </row>
    <row r="51" spans="1:8" ht="15.75" customHeight="1" x14ac:dyDescent="0.3">
      <c r="B51" s="210"/>
      <c r="C51" s="107"/>
      <c r="D51" s="200"/>
      <c r="E51" s="195">
        <f>IF($A$34=1,$D51*60,0)</f>
        <v>0</v>
      </c>
      <c r="F51"/>
      <c r="G51"/>
      <c r="H51"/>
    </row>
    <row r="52" spans="1:8" ht="15.75" customHeight="1" thickBot="1" x14ac:dyDescent="0.35">
      <c r="B52" s="93"/>
      <c r="C52" s="94"/>
      <c r="D52" s="141"/>
      <c r="E52" s="155">
        <f>IF($A$34=1,$D52*60,0)</f>
        <v>0</v>
      </c>
      <c r="F52"/>
      <c r="G52"/>
      <c r="H52"/>
    </row>
    <row r="53" spans="1:8" ht="16.5" thickTop="1" x14ac:dyDescent="0.3">
      <c r="B53" s="76" t="s">
        <v>90</v>
      </c>
      <c r="C53" s="76"/>
      <c r="D53" s="214"/>
      <c r="E53" s="163">
        <f>SUM(E38:E52)</f>
        <v>0</v>
      </c>
      <c r="F53" s="8"/>
      <c r="G53"/>
      <c r="H53"/>
    </row>
    <row r="54" spans="1:8" x14ac:dyDescent="0.3">
      <c r="B54" s="1"/>
      <c r="C54" s="1"/>
      <c r="D54" s="1"/>
      <c r="E54" s="1"/>
      <c r="F54" s="7"/>
      <c r="G54" s="8"/>
      <c r="H54"/>
    </row>
    <row r="55" spans="1:8" x14ac:dyDescent="0.3">
      <c r="B55" s="1"/>
      <c r="C55" s="1"/>
      <c r="D55" s="1"/>
      <c r="E55" s="1"/>
      <c r="F55" s="7"/>
      <c r="G55" s="8"/>
      <c r="H55"/>
    </row>
    <row r="56" spans="1:8" ht="21" x14ac:dyDescent="0.35">
      <c r="A56" s="143" t="str">
        <f>IF($A$16=0,"",IF(COUNTIFS($A$17:$A$27,B56)=1,1,"nvt"))</f>
        <v/>
      </c>
      <c r="B56" s="153" t="str">
        <f>B18</f>
        <v>Maandbedrag € 8.600</v>
      </c>
      <c r="C56" s="50"/>
      <c r="D56" s="1"/>
      <c r="E56" s="1"/>
      <c r="F56" s="7"/>
      <c r="G56" s="8"/>
      <c r="H56"/>
    </row>
    <row r="57" spans="1:8" ht="15" customHeight="1" x14ac:dyDescent="0.25">
      <c r="B57" s="261" t="str">
        <f>IF(A56="nvt",VLOOKUP(A56,Alle_Kostensoorten[],2,FALSE),VLOOKUP(B56,Alle_Kostensoorten[],2,FALSE))</f>
        <v>Toelichting: Geen bijzonderheden</v>
      </c>
      <c r="C57" s="261"/>
      <c r="D57" s="261"/>
      <c r="E57" s="261"/>
      <c r="F57" s="261"/>
      <c r="G57"/>
      <c r="H57"/>
    </row>
    <row r="58" spans="1:8" ht="9" customHeight="1" x14ac:dyDescent="0.3">
      <c r="B58" s="1"/>
      <c r="C58" s="1"/>
      <c r="D58" s="1"/>
      <c r="E58" s="1"/>
      <c r="F58" s="7"/>
      <c r="G58" s="8"/>
      <c r="H58"/>
    </row>
    <row r="59" spans="1:8" ht="45.75" thickBot="1" x14ac:dyDescent="0.35">
      <c r="B59" s="186" t="s">
        <v>2</v>
      </c>
      <c r="C59" s="133" t="s">
        <v>111</v>
      </c>
      <c r="D59" s="133" t="s">
        <v>132</v>
      </c>
      <c r="E59" s="133" t="s">
        <v>175</v>
      </c>
      <c r="F59" s="184" t="s">
        <v>0</v>
      </c>
      <c r="G59"/>
      <c r="H59"/>
    </row>
    <row r="60" spans="1:8" ht="15.75" customHeight="1" thickTop="1" x14ac:dyDescent="0.3">
      <c r="B60" s="223"/>
      <c r="C60" s="224"/>
      <c r="D60" s="227"/>
      <c r="E60" s="232"/>
      <c r="F60" s="192">
        <f>IF($A$56=1,$D60*$E60*8600,0)</f>
        <v>0</v>
      </c>
      <c r="G60"/>
      <c r="H60"/>
    </row>
    <row r="61" spans="1:8" ht="15.75" customHeight="1" x14ac:dyDescent="0.3">
      <c r="B61" s="197"/>
      <c r="C61" s="107"/>
      <c r="D61" s="200"/>
      <c r="E61" s="201"/>
      <c r="F61" s="195">
        <f>IF($A$56=1,$D61*$E61*8600,0)</f>
        <v>0</v>
      </c>
      <c r="G61"/>
      <c r="H61"/>
    </row>
    <row r="62" spans="1:8" ht="15.75" customHeight="1" x14ac:dyDescent="0.3">
      <c r="B62" s="197"/>
      <c r="C62" s="107"/>
      <c r="D62" s="200"/>
      <c r="E62" s="201"/>
      <c r="F62" s="195">
        <f>IF($A$56=1,$D62*$E62*8600,0)</f>
        <v>0</v>
      </c>
      <c r="G62"/>
      <c r="H62"/>
    </row>
    <row r="63" spans="1:8" ht="15.75" customHeight="1" x14ac:dyDescent="0.3">
      <c r="B63" s="197"/>
      <c r="C63" s="107"/>
      <c r="D63" s="200"/>
      <c r="E63" s="201"/>
      <c r="F63" s="195">
        <f>IF($A$56=1,$D63*$E63*8600,0)</f>
        <v>0</v>
      </c>
      <c r="G63"/>
      <c r="H63"/>
    </row>
    <row r="64" spans="1:8" ht="15.75" customHeight="1" x14ac:dyDescent="0.3">
      <c r="B64" s="197"/>
      <c r="C64" s="107"/>
      <c r="D64" s="200"/>
      <c r="E64" s="201"/>
      <c r="F64" s="195">
        <f>IF($A$56=1,$D64*$E64*8600,0)</f>
        <v>0</v>
      </c>
      <c r="G64"/>
      <c r="H64"/>
    </row>
    <row r="65" spans="1:8" ht="15.75" customHeight="1" x14ac:dyDescent="0.3">
      <c r="B65" s="197"/>
      <c r="C65" s="107"/>
      <c r="D65" s="200"/>
      <c r="E65" s="201"/>
      <c r="F65" s="195">
        <f>IF($A$56=1,$D65*$E65*8600,0)</f>
        <v>0</v>
      </c>
      <c r="G65"/>
      <c r="H65"/>
    </row>
    <row r="66" spans="1:8" ht="15.75" customHeight="1" x14ac:dyDescent="0.3">
      <c r="B66" s="197"/>
      <c r="C66" s="107"/>
      <c r="D66" s="200"/>
      <c r="E66" s="201"/>
      <c r="F66" s="195">
        <f>IF($A$56=1,$D66*$E66*8600,0)</f>
        <v>0</v>
      </c>
      <c r="G66"/>
      <c r="H66"/>
    </row>
    <row r="67" spans="1:8" ht="15.75" customHeight="1" x14ac:dyDescent="0.3">
      <c r="B67" s="197"/>
      <c r="C67" s="107"/>
      <c r="D67" s="200"/>
      <c r="E67" s="201"/>
      <c r="F67" s="195">
        <f>IF($A$56=1,$D67*$E67*8600,0)</f>
        <v>0</v>
      </c>
      <c r="G67"/>
      <c r="H67"/>
    </row>
    <row r="68" spans="1:8" ht="15.75" customHeight="1" x14ac:dyDescent="0.3">
      <c r="B68" s="197"/>
      <c r="C68" s="107"/>
      <c r="D68" s="200"/>
      <c r="E68" s="201"/>
      <c r="F68" s="195">
        <f>IF($A$56=1,$D68*$E68*8600,0)</f>
        <v>0</v>
      </c>
      <c r="G68"/>
      <c r="H68"/>
    </row>
    <row r="69" spans="1:8" ht="15.75" customHeight="1" x14ac:dyDescent="0.3">
      <c r="B69" s="197"/>
      <c r="C69" s="107"/>
      <c r="D69" s="200"/>
      <c r="E69" s="201"/>
      <c r="F69" s="195">
        <f>IF($A$56=1,$D69*$E69*8600,0)</f>
        <v>0</v>
      </c>
      <c r="G69"/>
      <c r="H69"/>
    </row>
    <row r="70" spans="1:8" ht="15.75" customHeight="1" x14ac:dyDescent="0.3">
      <c r="B70" s="197"/>
      <c r="C70" s="107"/>
      <c r="D70" s="200"/>
      <c r="E70" s="201"/>
      <c r="F70" s="195">
        <f>IF($A$56=1,$D70*$E70*8600,0)</f>
        <v>0</v>
      </c>
      <c r="G70"/>
      <c r="H70"/>
    </row>
    <row r="71" spans="1:8" ht="15.75" customHeight="1" x14ac:dyDescent="0.3">
      <c r="B71" s="197"/>
      <c r="C71" s="107"/>
      <c r="D71" s="200"/>
      <c r="E71" s="201"/>
      <c r="F71" s="195">
        <f>IF($A$56=1,$D71*$E71*8600,0)</f>
        <v>0</v>
      </c>
      <c r="G71"/>
      <c r="H71"/>
    </row>
    <row r="72" spans="1:8" ht="15.75" customHeight="1" x14ac:dyDescent="0.3">
      <c r="B72" s="197"/>
      <c r="C72" s="107"/>
      <c r="D72" s="200"/>
      <c r="E72" s="201"/>
      <c r="F72" s="195">
        <f>IF($A$56=1,$D72*$E72*8600,0)</f>
        <v>0</v>
      </c>
      <c r="G72"/>
      <c r="H72"/>
    </row>
    <row r="73" spans="1:8" ht="15.75" customHeight="1" x14ac:dyDescent="0.3">
      <c r="B73" s="197"/>
      <c r="C73" s="107"/>
      <c r="D73" s="200"/>
      <c r="E73" s="201"/>
      <c r="F73" s="195">
        <f>IF($A$56=1,$D73*$E73*8600,0)</f>
        <v>0</v>
      </c>
      <c r="G73"/>
      <c r="H73"/>
    </row>
    <row r="74" spans="1:8" ht="15.75" customHeight="1" thickBot="1" x14ac:dyDescent="0.35">
      <c r="B74" s="95"/>
      <c r="C74" s="207"/>
      <c r="D74" s="208"/>
      <c r="E74" s="209"/>
      <c r="F74" s="155">
        <f>IF($A$56=1,$D74*$E74*8600,0)</f>
        <v>0</v>
      </c>
      <c r="G74"/>
      <c r="H74"/>
    </row>
    <row r="75" spans="1:8" ht="16.5" thickTop="1" x14ac:dyDescent="0.3">
      <c r="B75" s="76" t="s">
        <v>90</v>
      </c>
      <c r="C75" s="76"/>
      <c r="D75" s="214"/>
      <c r="E75" s="215"/>
      <c r="F75" s="163">
        <f>SUM(F60:F74)</f>
        <v>0</v>
      </c>
      <c r="G75"/>
      <c r="H75"/>
    </row>
    <row r="76" spans="1:8" x14ac:dyDescent="0.3">
      <c r="B76" s="6"/>
      <c r="C76" s="6"/>
      <c r="D76" s="6"/>
      <c r="E76" s="19"/>
      <c r="F76" s="19"/>
      <c r="G76" s="19"/>
      <c r="H76"/>
    </row>
    <row r="77" spans="1:8" x14ac:dyDescent="0.3">
      <c r="B77" s="1"/>
      <c r="C77" s="1"/>
      <c r="D77" s="1"/>
      <c r="E77" s="1"/>
      <c r="F77" s="7"/>
      <c r="G77" s="8"/>
      <c r="H77"/>
    </row>
    <row r="78" spans="1:8" ht="21" x14ac:dyDescent="0.35">
      <c r="A78" s="143" t="str">
        <f>IF($A$16=0,"",IF(COUNTIFS($A$17:$A$27,B78)=1,1,"nvt"))</f>
        <v/>
      </c>
      <c r="B78" s="153" t="str">
        <f>B19</f>
        <v>IKS voor kennisinstellingen</v>
      </c>
      <c r="C78" s="50"/>
      <c r="D78" s="1"/>
      <c r="E78" s="1"/>
      <c r="F78" s="7"/>
      <c r="G78" s="8"/>
      <c r="H78"/>
    </row>
    <row r="79" spans="1:8" ht="15" customHeight="1" x14ac:dyDescent="0.25">
      <c r="B79" s="261" t="e">
        <f>IF(A78=1,VLOOKUP(B78,Alle_Kostensoorten[],2,FALSE),VLOOKUP(A78,Alle_Kostensoorten[],2,FALSE))</f>
        <v>#N/A</v>
      </c>
      <c r="C79" s="261"/>
      <c r="D79" s="261"/>
      <c r="E79" s="261"/>
      <c r="F79" s="261"/>
      <c r="G79"/>
      <c r="H79"/>
    </row>
    <row r="80" spans="1:8" ht="11.25" customHeight="1" x14ac:dyDescent="0.3">
      <c r="B80" s="1"/>
      <c r="C80" s="1"/>
      <c r="D80" s="1"/>
      <c r="E80" s="1"/>
      <c r="F80" s="7"/>
      <c r="G80" s="8"/>
      <c r="H80"/>
    </row>
    <row r="81" spans="2:8" s="5" customFormat="1" ht="30.75" thickBot="1" x14ac:dyDescent="0.35">
      <c r="B81" s="186" t="s">
        <v>2</v>
      </c>
      <c r="C81" s="133" t="s">
        <v>176</v>
      </c>
      <c r="D81" s="133" t="s">
        <v>72</v>
      </c>
      <c r="E81" s="133" t="s">
        <v>53</v>
      </c>
      <c r="F81" s="184" t="s">
        <v>0</v>
      </c>
    </row>
    <row r="82" spans="2:8" ht="15.75" customHeight="1" thickTop="1" x14ac:dyDescent="0.3">
      <c r="B82" s="223"/>
      <c r="C82" s="224"/>
      <c r="D82" s="227"/>
      <c r="E82" s="242"/>
      <c r="F82" s="192">
        <f t="shared" ref="F82:F96" si="1">IF($A$78=1,$D82*$E82,0)</f>
        <v>0</v>
      </c>
      <c r="G82"/>
      <c r="H82"/>
    </row>
    <row r="83" spans="2:8" ht="15.75" customHeight="1" x14ac:dyDescent="0.3">
      <c r="B83" s="197"/>
      <c r="C83" s="107"/>
      <c r="D83" s="200"/>
      <c r="E83" s="242"/>
      <c r="F83" s="195">
        <f t="shared" si="1"/>
        <v>0</v>
      </c>
      <c r="G83"/>
      <c r="H83"/>
    </row>
    <row r="84" spans="2:8" ht="15.75" customHeight="1" x14ac:dyDescent="0.3">
      <c r="B84" s="197"/>
      <c r="C84" s="107"/>
      <c r="D84" s="200"/>
      <c r="E84" s="242"/>
      <c r="F84" s="195">
        <f t="shared" si="1"/>
        <v>0</v>
      </c>
      <c r="G84"/>
      <c r="H84"/>
    </row>
    <row r="85" spans="2:8" ht="15.75" customHeight="1" x14ac:dyDescent="0.3">
      <c r="B85" s="197"/>
      <c r="C85" s="107"/>
      <c r="D85" s="200"/>
      <c r="E85" s="242"/>
      <c r="F85" s="195">
        <f t="shared" si="1"/>
        <v>0</v>
      </c>
      <c r="G85"/>
      <c r="H85"/>
    </row>
    <row r="86" spans="2:8" ht="15.75" customHeight="1" x14ac:dyDescent="0.3">
      <c r="B86" s="197"/>
      <c r="C86" s="107"/>
      <c r="D86" s="200"/>
      <c r="E86" s="243"/>
      <c r="F86" s="195">
        <f t="shared" si="1"/>
        <v>0</v>
      </c>
      <c r="G86"/>
      <c r="H86"/>
    </row>
    <row r="87" spans="2:8" ht="15.75" customHeight="1" x14ac:dyDescent="0.3">
      <c r="B87" s="197"/>
      <c r="C87" s="107"/>
      <c r="D87" s="200"/>
      <c r="E87" s="243"/>
      <c r="F87" s="195">
        <f t="shared" si="1"/>
        <v>0</v>
      </c>
      <c r="G87"/>
      <c r="H87"/>
    </row>
    <row r="88" spans="2:8" ht="15.75" customHeight="1" x14ac:dyDescent="0.3">
      <c r="B88" s="197"/>
      <c r="C88" s="107"/>
      <c r="D88" s="200"/>
      <c r="E88" s="243"/>
      <c r="F88" s="195">
        <f t="shared" si="1"/>
        <v>0</v>
      </c>
      <c r="G88"/>
      <c r="H88"/>
    </row>
    <row r="89" spans="2:8" ht="15.75" customHeight="1" x14ac:dyDescent="0.3">
      <c r="B89" s="197"/>
      <c r="C89" s="107"/>
      <c r="D89" s="200"/>
      <c r="E89" s="243"/>
      <c r="F89" s="195">
        <f t="shared" si="1"/>
        <v>0</v>
      </c>
      <c r="G89"/>
      <c r="H89"/>
    </row>
    <row r="90" spans="2:8" ht="15.75" customHeight="1" x14ac:dyDescent="0.3">
      <c r="B90" s="197"/>
      <c r="C90" s="107"/>
      <c r="D90" s="200"/>
      <c r="E90" s="243"/>
      <c r="F90" s="195">
        <f t="shared" si="1"/>
        <v>0</v>
      </c>
      <c r="G90"/>
      <c r="H90"/>
    </row>
    <row r="91" spans="2:8" ht="15.75" customHeight="1" x14ac:dyDescent="0.3">
      <c r="B91" s="197"/>
      <c r="C91" s="107"/>
      <c r="D91" s="200"/>
      <c r="E91" s="243"/>
      <c r="F91" s="195">
        <f t="shared" si="1"/>
        <v>0</v>
      </c>
      <c r="G91"/>
      <c r="H91"/>
    </row>
    <row r="92" spans="2:8" ht="15.75" customHeight="1" x14ac:dyDescent="0.3">
      <c r="B92" s="197"/>
      <c r="C92" s="107"/>
      <c r="D92" s="200"/>
      <c r="E92" s="243"/>
      <c r="F92" s="195">
        <f t="shared" si="1"/>
        <v>0</v>
      </c>
      <c r="G92"/>
      <c r="H92"/>
    </row>
    <row r="93" spans="2:8" ht="15.75" customHeight="1" x14ac:dyDescent="0.3">
      <c r="B93" s="197"/>
      <c r="C93" s="107"/>
      <c r="D93" s="200"/>
      <c r="E93" s="243"/>
      <c r="F93" s="195">
        <f t="shared" si="1"/>
        <v>0</v>
      </c>
      <c r="G93"/>
      <c r="H93"/>
    </row>
    <row r="94" spans="2:8" ht="15.75" customHeight="1" x14ac:dyDescent="0.3">
      <c r="B94" s="197"/>
      <c r="C94" s="107"/>
      <c r="D94" s="200"/>
      <c r="E94" s="243"/>
      <c r="F94" s="195">
        <f t="shared" si="1"/>
        <v>0</v>
      </c>
      <c r="G94"/>
      <c r="H94"/>
    </row>
    <row r="95" spans="2:8" ht="15.75" customHeight="1" x14ac:dyDescent="0.3">
      <c r="B95" s="197"/>
      <c r="C95" s="107"/>
      <c r="D95" s="200"/>
      <c r="E95" s="243"/>
      <c r="F95" s="195">
        <f t="shared" si="1"/>
        <v>0</v>
      </c>
      <c r="G95"/>
      <c r="H95"/>
    </row>
    <row r="96" spans="2:8" ht="15.75" customHeight="1" thickBot="1" x14ac:dyDescent="0.35">
      <c r="B96" s="95"/>
      <c r="C96" s="207"/>
      <c r="D96" s="208"/>
      <c r="E96" s="96"/>
      <c r="F96" s="155">
        <f t="shared" si="1"/>
        <v>0</v>
      </c>
      <c r="G96"/>
      <c r="H96"/>
    </row>
    <row r="97" spans="1:8" ht="16.5" thickTop="1" x14ac:dyDescent="0.3">
      <c r="B97" s="76" t="s">
        <v>90</v>
      </c>
      <c r="C97" s="76"/>
      <c r="D97" s="214"/>
      <c r="E97" s="76"/>
      <c r="F97" s="163">
        <f>SUM(F82:F96)</f>
        <v>0</v>
      </c>
      <c r="G97"/>
      <c r="H97"/>
    </row>
    <row r="98" spans="1:8" x14ac:dyDescent="0.3">
      <c r="B98" s="1"/>
      <c r="C98" s="1"/>
      <c r="D98" s="1"/>
      <c r="E98" s="1"/>
      <c r="F98" s="7"/>
      <c r="G98" s="8"/>
      <c r="H98"/>
    </row>
    <row r="99" spans="1:8" x14ac:dyDescent="0.3">
      <c r="B99" s="1"/>
      <c r="C99" s="1"/>
      <c r="D99" s="1"/>
      <c r="E99" s="1"/>
      <c r="F99" s="7"/>
      <c r="G99" s="8"/>
      <c r="H99"/>
    </row>
    <row r="100" spans="1:8" ht="21" x14ac:dyDescent="0.35">
      <c r="A100" s="143" t="str">
        <f>IF($A$16=0,"",IF(COUNTIFS($A$17:$A$27,B100)=1,1,"nvt"))</f>
        <v/>
      </c>
      <c r="B100" s="247" t="str">
        <f>B20</f>
        <v>Loonverletkosten</v>
      </c>
      <c r="C100" s="50"/>
      <c r="D100"/>
      <c r="E100"/>
      <c r="F100" s="7"/>
      <c r="G100" s="8"/>
      <c r="H100"/>
    </row>
    <row r="101" spans="1:8" x14ac:dyDescent="0.3">
      <c r="B101" s="261" t="str">
        <f>IF(A100="nvt",VLOOKUP(A100,Alle_Kostensoorten[],2,FALSE),VLOOKUP(B100,Alle_Kostensoorten[],2,FALSE))</f>
        <v>Toelichting: Geen bijzonderheden.</v>
      </c>
      <c r="C101" s="261"/>
      <c r="D101" s="261"/>
      <c r="E101" s="261"/>
      <c r="F101" s="7"/>
      <c r="G101" s="8"/>
      <c r="H101"/>
    </row>
    <row r="102" spans="1:8" x14ac:dyDescent="0.3">
      <c r="B102" s="3"/>
      <c r="C102" s="4"/>
      <c r="D102"/>
      <c r="E102"/>
      <c r="F102" s="7"/>
      <c r="G102" s="8"/>
      <c r="H102"/>
    </row>
    <row r="103" spans="1:8" ht="16.5" thickBot="1" x14ac:dyDescent="0.35">
      <c r="B103" s="186" t="s">
        <v>2</v>
      </c>
      <c r="C103" s="133" t="s">
        <v>111</v>
      </c>
      <c r="D103" s="133" t="s">
        <v>72</v>
      </c>
      <c r="E103" s="184" t="s">
        <v>0</v>
      </c>
      <c r="F103" s="7"/>
      <c r="G103" s="8"/>
      <c r="H103"/>
    </row>
    <row r="104" spans="1:8" ht="16.5" thickTop="1" x14ac:dyDescent="0.3">
      <c r="B104" s="241"/>
      <c r="C104" s="224"/>
      <c r="D104" s="227"/>
      <c r="E104" s="192">
        <f>IF($A$100=1,$D104*23.91,0)</f>
        <v>0</v>
      </c>
      <c r="F104" s="7"/>
      <c r="G104" s="8"/>
      <c r="H104"/>
    </row>
    <row r="105" spans="1:8" x14ac:dyDescent="0.3">
      <c r="B105" s="210"/>
      <c r="C105" s="107"/>
      <c r="D105" s="200"/>
      <c r="E105" s="195">
        <f t="shared" ref="E105:E118" si="2">IF($A$100=1,$D105*23.91,0)</f>
        <v>0</v>
      </c>
      <c r="F105" s="7"/>
      <c r="G105" s="8"/>
      <c r="H105"/>
    </row>
    <row r="106" spans="1:8" x14ac:dyDescent="0.3">
      <c r="B106" s="210"/>
      <c r="C106" s="107"/>
      <c r="D106" s="200"/>
      <c r="E106" s="195">
        <f t="shared" si="2"/>
        <v>0</v>
      </c>
      <c r="F106" s="7"/>
      <c r="G106" s="8"/>
      <c r="H106"/>
    </row>
    <row r="107" spans="1:8" x14ac:dyDescent="0.3">
      <c r="B107" s="210"/>
      <c r="C107" s="107"/>
      <c r="D107" s="200"/>
      <c r="E107" s="195">
        <f t="shared" si="2"/>
        <v>0</v>
      </c>
      <c r="F107" s="7"/>
      <c r="G107" s="8"/>
      <c r="H107"/>
    </row>
    <row r="108" spans="1:8" x14ac:dyDescent="0.3">
      <c r="B108" s="210"/>
      <c r="C108" s="107"/>
      <c r="D108" s="200"/>
      <c r="E108" s="195">
        <f t="shared" si="2"/>
        <v>0</v>
      </c>
      <c r="F108" s="7"/>
      <c r="G108" s="8"/>
      <c r="H108"/>
    </row>
    <row r="109" spans="1:8" x14ac:dyDescent="0.3">
      <c r="B109" s="210"/>
      <c r="C109" s="107"/>
      <c r="D109" s="200"/>
      <c r="E109" s="195">
        <f t="shared" si="2"/>
        <v>0</v>
      </c>
      <c r="F109" s="7"/>
      <c r="G109" s="8"/>
      <c r="H109"/>
    </row>
    <row r="110" spans="1:8" x14ac:dyDescent="0.3">
      <c r="B110" s="210"/>
      <c r="C110" s="107"/>
      <c r="D110" s="200"/>
      <c r="E110" s="195">
        <f t="shared" si="2"/>
        <v>0</v>
      </c>
      <c r="F110" s="7"/>
      <c r="G110" s="8"/>
      <c r="H110"/>
    </row>
    <row r="111" spans="1:8" x14ac:dyDescent="0.3">
      <c r="B111" s="210"/>
      <c r="C111" s="107"/>
      <c r="D111" s="200"/>
      <c r="E111" s="195">
        <f t="shared" si="2"/>
        <v>0</v>
      </c>
      <c r="F111" s="7"/>
      <c r="G111" s="8"/>
      <c r="H111"/>
    </row>
    <row r="112" spans="1:8" x14ac:dyDescent="0.3">
      <c r="B112" s="210"/>
      <c r="C112" s="107"/>
      <c r="D112" s="200"/>
      <c r="E112" s="195">
        <f t="shared" si="2"/>
        <v>0</v>
      </c>
      <c r="F112" s="7"/>
      <c r="G112" s="8"/>
      <c r="H112"/>
    </row>
    <row r="113" spans="1:8" x14ac:dyDescent="0.3">
      <c r="B113" s="210"/>
      <c r="C113" s="107"/>
      <c r="D113" s="200"/>
      <c r="E113" s="195">
        <f t="shared" si="2"/>
        <v>0</v>
      </c>
      <c r="F113" s="7"/>
      <c r="G113" s="8"/>
      <c r="H113"/>
    </row>
    <row r="114" spans="1:8" x14ac:dyDescent="0.3">
      <c r="B114" s="210"/>
      <c r="C114" s="107"/>
      <c r="D114" s="200"/>
      <c r="E114" s="195">
        <f t="shared" si="2"/>
        <v>0</v>
      </c>
      <c r="F114" s="7"/>
      <c r="G114" s="8"/>
      <c r="H114"/>
    </row>
    <row r="115" spans="1:8" x14ac:dyDescent="0.3">
      <c r="B115" s="210"/>
      <c r="C115" s="107"/>
      <c r="D115" s="200"/>
      <c r="E115" s="195">
        <f t="shared" si="2"/>
        <v>0</v>
      </c>
      <c r="F115" s="7"/>
      <c r="G115" s="8"/>
      <c r="H115"/>
    </row>
    <row r="116" spans="1:8" x14ac:dyDescent="0.3">
      <c r="B116" s="210"/>
      <c r="C116" s="107"/>
      <c r="D116" s="200"/>
      <c r="E116" s="195">
        <f t="shared" si="2"/>
        <v>0</v>
      </c>
      <c r="F116" s="7"/>
      <c r="G116" s="8"/>
      <c r="H116"/>
    </row>
    <row r="117" spans="1:8" x14ac:dyDescent="0.3">
      <c r="B117" s="210"/>
      <c r="C117" s="107"/>
      <c r="D117" s="200"/>
      <c r="E117" s="195">
        <f t="shared" si="2"/>
        <v>0</v>
      </c>
      <c r="F117" s="7"/>
      <c r="G117" s="8"/>
      <c r="H117"/>
    </row>
    <row r="118" spans="1:8" ht="16.5" thickBot="1" x14ac:dyDescent="0.35">
      <c r="B118" s="93"/>
      <c r="C118" s="94"/>
      <c r="D118" s="141"/>
      <c r="E118" s="155">
        <f t="shared" si="2"/>
        <v>0</v>
      </c>
      <c r="F118" s="7"/>
      <c r="G118" s="8"/>
      <c r="H118"/>
    </row>
    <row r="119" spans="1:8" ht="16.5" thickTop="1" x14ac:dyDescent="0.3">
      <c r="B119" s="76" t="s">
        <v>90</v>
      </c>
      <c r="C119" s="76"/>
      <c r="D119" s="214"/>
      <c r="E119" s="163">
        <f>SUM(E104:E118)</f>
        <v>0</v>
      </c>
      <c r="F119" s="7"/>
      <c r="G119" s="8"/>
      <c r="H119"/>
    </row>
    <row r="120" spans="1:8" x14ac:dyDescent="0.3">
      <c r="B120" s="1"/>
      <c r="C120" s="1"/>
      <c r="D120" s="1"/>
      <c r="E120" s="1"/>
      <c r="F120" s="7"/>
      <c r="G120" s="8"/>
      <c r="H120"/>
    </row>
    <row r="121" spans="1:8" x14ac:dyDescent="0.3">
      <c r="B121" s="1"/>
      <c r="C121" s="1"/>
      <c r="D121" s="1"/>
      <c r="E121" s="1"/>
      <c r="F121" s="7"/>
      <c r="G121" s="8"/>
      <c r="H121"/>
    </row>
    <row r="122" spans="1:8" ht="21" x14ac:dyDescent="0.35">
      <c r="A122" s="143" t="str">
        <f>IF($A$16=0,"",IF(COUNTIFS($A$17:$A$27,B122)=1,1,"nvt"))</f>
        <v/>
      </c>
      <c r="B122" s="153" t="str">
        <f>B21</f>
        <v>Forfait 23% over overige directe kosten</v>
      </c>
      <c r="C122" s="50"/>
      <c r="D122" s="1"/>
      <c r="E122" s="1"/>
      <c r="F122" s="7"/>
      <c r="G122" s="8"/>
      <c r="H122"/>
    </row>
    <row r="123" spans="1:8" ht="15" x14ac:dyDescent="0.25">
      <c r="B123" s="261" t="e">
        <f>IF(A122=1,VLOOKUP(B122,Alle_Kostensoorten[],2,FALSE),VLOOKUP(A122,Alle_Kostensoorten[],2,FALSE))</f>
        <v>#N/A</v>
      </c>
      <c r="C123" s="261"/>
      <c r="D123" s="261"/>
      <c r="E123" s="261"/>
      <c r="F123" s="261"/>
      <c r="G123" s="261"/>
      <c r="H123"/>
    </row>
    <row r="124" spans="1:8" ht="9.75" customHeight="1" x14ac:dyDescent="0.3">
      <c r="B124" s="1"/>
      <c r="C124" s="1"/>
      <c r="D124" s="1"/>
      <c r="E124" s="1"/>
      <c r="F124" s="7"/>
      <c r="G124" s="8"/>
      <c r="H124"/>
    </row>
    <row r="125" spans="1:8" ht="16.5" thickBot="1" x14ac:dyDescent="0.35">
      <c r="B125" s="70" t="s">
        <v>2</v>
      </c>
      <c r="C125" s="71" t="s">
        <v>0</v>
      </c>
      <c r="D125" s="1"/>
      <c r="E125" s="7"/>
      <c r="F125" s="8"/>
      <c r="G125"/>
      <c r="H125"/>
    </row>
    <row r="126" spans="1:8" ht="15.75" customHeight="1" thickTop="1" x14ac:dyDescent="0.3">
      <c r="B126" s="156" t="str">
        <f>Hulpblad!V2</f>
        <v xml:space="preserve"> </v>
      </c>
      <c r="C126" s="154">
        <f t="shared" ref="C126:C135" si="3">IF(AND($A$122=1,$B126&lt;&gt;"",$B126&lt;&gt;" "),(SUMIFS($E$143:$E$151,$B$143:$B$151,$B126)+SUMIFS($F$159:$F$175,$B$159:$B$175,$B126)+SUMIFS($I$183:$I$190,$B$183:$B$190,$B126)+SUMIFS($C$198:$C$207,$B$198:$B$207,$B126))*0.23,0)</f>
        <v>0</v>
      </c>
      <c r="D126" s="1"/>
      <c r="E126" s="7"/>
      <c r="F126" s="8"/>
      <c r="G126"/>
      <c r="H126"/>
    </row>
    <row r="127" spans="1:8" ht="15.75" customHeight="1" x14ac:dyDescent="0.3">
      <c r="B127" s="157" t="str">
        <f>Hulpblad!V3</f>
        <v xml:space="preserve"> </v>
      </c>
      <c r="C127" s="155">
        <f t="shared" si="3"/>
        <v>0</v>
      </c>
      <c r="D127" s="1"/>
      <c r="E127" s="7"/>
      <c r="F127" s="8"/>
      <c r="G127"/>
      <c r="H127"/>
    </row>
    <row r="128" spans="1:8" ht="15.75" customHeight="1" x14ac:dyDescent="0.3">
      <c r="B128" s="157" t="str">
        <f>Hulpblad!V4</f>
        <v xml:space="preserve"> </v>
      </c>
      <c r="C128" s="155">
        <f t="shared" si="3"/>
        <v>0</v>
      </c>
      <c r="D128" s="1"/>
      <c r="E128" s="7"/>
      <c r="F128" s="8"/>
      <c r="G128"/>
      <c r="H128"/>
    </row>
    <row r="129" spans="1:9" ht="15.75" customHeight="1" x14ac:dyDescent="0.3">
      <c r="B129" s="157" t="str">
        <f>Hulpblad!V5</f>
        <v xml:space="preserve"> </v>
      </c>
      <c r="C129" s="155">
        <f t="shared" si="3"/>
        <v>0</v>
      </c>
      <c r="D129" s="1"/>
      <c r="E129" s="7"/>
      <c r="F129" s="8"/>
      <c r="G129"/>
      <c r="H129"/>
    </row>
    <row r="130" spans="1:9" ht="15.75" customHeight="1" x14ac:dyDescent="0.3">
      <c r="B130" s="157" t="str">
        <f>Hulpblad!V6</f>
        <v xml:space="preserve"> </v>
      </c>
      <c r="C130" s="155">
        <f t="shared" si="3"/>
        <v>0</v>
      </c>
      <c r="D130" s="1"/>
      <c r="E130" s="7"/>
      <c r="F130" s="8"/>
      <c r="G130"/>
      <c r="H130"/>
    </row>
    <row r="131" spans="1:9" ht="15.75" customHeight="1" x14ac:dyDescent="0.3">
      <c r="B131" s="157" t="str">
        <f>Hulpblad!V7</f>
        <v xml:space="preserve"> </v>
      </c>
      <c r="C131" s="155">
        <f t="shared" si="3"/>
        <v>0</v>
      </c>
      <c r="D131" s="1"/>
      <c r="E131" s="7"/>
      <c r="F131" s="8"/>
      <c r="G131"/>
      <c r="H131"/>
    </row>
    <row r="132" spans="1:9" ht="15.75" customHeight="1" x14ac:dyDescent="0.3">
      <c r="B132" s="157" t="str">
        <f>Hulpblad!V8</f>
        <v xml:space="preserve"> </v>
      </c>
      <c r="C132" s="155">
        <f t="shared" si="3"/>
        <v>0</v>
      </c>
      <c r="D132" s="1"/>
      <c r="E132" s="7"/>
      <c r="F132" s="8"/>
      <c r="G132"/>
      <c r="H132"/>
    </row>
    <row r="133" spans="1:9" ht="15.75" customHeight="1" x14ac:dyDescent="0.3">
      <c r="B133" s="157" t="str">
        <f>Hulpblad!V9</f>
        <v xml:space="preserve"> </v>
      </c>
      <c r="C133" s="155">
        <f t="shared" si="3"/>
        <v>0</v>
      </c>
      <c r="D133" s="1"/>
      <c r="E133" s="7"/>
      <c r="F133" s="8"/>
      <c r="G133"/>
      <c r="H133"/>
    </row>
    <row r="134" spans="1:9" ht="15.75" customHeight="1" x14ac:dyDescent="0.3">
      <c r="B134" s="157" t="str">
        <f>Hulpblad!V10</f>
        <v xml:space="preserve"> </v>
      </c>
      <c r="C134" s="155">
        <f t="shared" si="3"/>
        <v>0</v>
      </c>
      <c r="D134" s="1"/>
      <c r="E134" s="7"/>
      <c r="F134" s="8"/>
      <c r="G134"/>
      <c r="H134"/>
    </row>
    <row r="135" spans="1:9" ht="15.75" customHeight="1" thickBot="1" x14ac:dyDescent="0.35">
      <c r="B135" s="157" t="str">
        <f>Hulpblad!V11</f>
        <v xml:space="preserve"> </v>
      </c>
      <c r="C135" s="155">
        <f t="shared" si="3"/>
        <v>0</v>
      </c>
      <c r="D135" s="1"/>
      <c r="E135" s="7"/>
      <c r="F135" s="8"/>
      <c r="G135"/>
      <c r="H135"/>
    </row>
    <row r="136" spans="1:9" ht="16.5" thickTop="1" x14ac:dyDescent="0.3">
      <c r="B136" s="76" t="s">
        <v>90</v>
      </c>
      <c r="C136" s="163">
        <f>SUM(C126:C135)</f>
        <v>0</v>
      </c>
      <c r="D136" s="1"/>
      <c r="E136" s="1"/>
      <c r="F136" s="7"/>
      <c r="G136" s="8"/>
      <c r="H136"/>
    </row>
    <row r="137" spans="1:9" x14ac:dyDescent="0.3">
      <c r="B137" s="1"/>
      <c r="C137" s="1"/>
      <c r="D137" s="1"/>
      <c r="E137" s="1"/>
      <c r="F137" s="7"/>
      <c r="G137" s="8"/>
      <c r="H137"/>
    </row>
    <row r="138" spans="1:9" x14ac:dyDescent="0.3">
      <c r="B138" s="1"/>
      <c r="C138" s="1"/>
      <c r="D138" s="1"/>
      <c r="E138" s="1"/>
      <c r="F138" s="7"/>
      <c r="G138" s="8"/>
      <c r="H138"/>
    </row>
    <row r="139" spans="1:9" ht="21" x14ac:dyDescent="0.35">
      <c r="A139" s="143" t="str">
        <f>IF($A$16=0,"",IF(COUNTIFS($A$17:$A$27,B139)=1,1,"nvt"))</f>
        <v/>
      </c>
      <c r="B139" s="153" t="str">
        <f>B23</f>
        <v>Bijdragen in natura</v>
      </c>
      <c r="C139" s="50"/>
      <c r="D139" s="12"/>
      <c r="E139" s="12"/>
      <c r="F139" s="9"/>
      <c r="G139"/>
      <c r="H139"/>
    </row>
    <row r="140" spans="1:9" ht="18" customHeight="1" x14ac:dyDescent="0.25">
      <c r="B140" s="261"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c r="G141"/>
      <c r="H141"/>
    </row>
    <row r="142" spans="1:9" ht="16.5" customHeight="1" thickBot="1" x14ac:dyDescent="0.35">
      <c r="B142" s="237" t="s">
        <v>2</v>
      </c>
      <c r="C142" s="238" t="s">
        <v>114</v>
      </c>
      <c r="D142" s="238" t="s">
        <v>6</v>
      </c>
      <c r="E142" s="239" t="s">
        <v>0</v>
      </c>
      <c r="F142" s="239" t="s">
        <v>48</v>
      </c>
      <c r="G142" s="240"/>
      <c r="H142" s="240"/>
      <c r="I142" s="240"/>
    </row>
    <row r="143" spans="1:9" ht="15.75" customHeight="1" thickTop="1" x14ac:dyDescent="0.3">
      <c r="B143" s="223"/>
      <c r="C143" s="224"/>
      <c r="D143" s="225"/>
      <c r="E143" s="192">
        <f t="shared" ref="E143:E151" si="4">IF($A$139=1,$D143,0)</f>
        <v>0</v>
      </c>
      <c r="F143" s="224"/>
      <c r="G143" s="226"/>
      <c r="H143" s="226"/>
      <c r="I143" s="226"/>
    </row>
    <row r="144" spans="1:9" ht="15.75" customHeight="1" x14ac:dyDescent="0.3">
      <c r="B144" s="197"/>
      <c r="C144" s="107"/>
      <c r="D144" s="225"/>
      <c r="E144" s="195">
        <f t="shared" si="4"/>
        <v>0</v>
      </c>
      <c r="F144" s="205"/>
      <c r="G144" s="206"/>
      <c r="H144" s="206"/>
      <c r="I144" s="206"/>
    </row>
    <row r="145" spans="1:9" ht="15.75" customHeight="1" x14ac:dyDescent="0.3">
      <c r="B145" s="197"/>
      <c r="C145" s="107"/>
      <c r="D145" s="225"/>
      <c r="E145" s="195">
        <f t="shared" si="4"/>
        <v>0</v>
      </c>
      <c r="F145" s="205"/>
      <c r="G145" s="206"/>
      <c r="H145" s="206"/>
      <c r="I145" s="206"/>
    </row>
    <row r="146" spans="1:9" ht="15.75" customHeight="1" x14ac:dyDescent="0.3">
      <c r="B146" s="197"/>
      <c r="C146" s="107"/>
      <c r="D146" s="225"/>
      <c r="E146" s="195">
        <f t="shared" si="4"/>
        <v>0</v>
      </c>
      <c r="F146" s="205"/>
      <c r="G146" s="206"/>
      <c r="H146" s="206"/>
      <c r="I146" s="206"/>
    </row>
    <row r="147" spans="1:9" ht="15.75" customHeight="1" x14ac:dyDescent="0.3">
      <c r="B147" s="197"/>
      <c r="C147" s="107"/>
      <c r="D147" s="225"/>
      <c r="E147" s="195">
        <f t="shared" si="4"/>
        <v>0</v>
      </c>
      <c r="F147" s="205"/>
      <c r="G147" s="206"/>
      <c r="H147" s="206"/>
      <c r="I147" s="206"/>
    </row>
    <row r="148" spans="1:9" ht="15.75" customHeight="1" x14ac:dyDescent="0.3">
      <c r="B148" s="197"/>
      <c r="C148" s="107"/>
      <c r="D148" s="202"/>
      <c r="E148" s="195">
        <f t="shared" si="4"/>
        <v>0</v>
      </c>
      <c r="F148" s="205"/>
      <c r="G148" s="206"/>
      <c r="H148" s="206"/>
      <c r="I148" s="206"/>
    </row>
    <row r="149" spans="1:9" ht="15.75" customHeight="1" x14ac:dyDescent="0.3">
      <c r="B149" s="197"/>
      <c r="C149" s="107"/>
      <c r="D149" s="202"/>
      <c r="E149" s="195">
        <f t="shared" si="4"/>
        <v>0</v>
      </c>
      <c r="F149" s="205"/>
      <c r="G149" s="206"/>
      <c r="H149" s="206"/>
      <c r="I149" s="206"/>
    </row>
    <row r="150" spans="1:9" ht="15.75" customHeight="1" x14ac:dyDescent="0.3">
      <c r="B150" s="197"/>
      <c r="C150" s="107"/>
      <c r="D150" s="202"/>
      <c r="E150" s="195">
        <f t="shared" si="4"/>
        <v>0</v>
      </c>
      <c r="F150" s="205"/>
      <c r="G150" s="206"/>
      <c r="H150" s="206"/>
      <c r="I150" s="206"/>
    </row>
    <row r="151" spans="1:9" ht="15.75" customHeight="1" thickBot="1" x14ac:dyDescent="0.35">
      <c r="B151" s="95"/>
      <c r="C151" s="94"/>
      <c r="D151" s="97"/>
      <c r="E151" s="155">
        <f t="shared" si="4"/>
        <v>0</v>
      </c>
      <c r="F151" s="98"/>
      <c r="G151" s="99"/>
      <c r="H151" s="99"/>
      <c r="I151" s="99"/>
    </row>
    <row r="152" spans="1:9" ht="16.5" thickTop="1" x14ac:dyDescent="0.3">
      <c r="B152" s="76" t="s">
        <v>90</v>
      </c>
      <c r="C152" s="76"/>
      <c r="D152" s="76"/>
      <c r="E152" s="163">
        <f>SUM(E143:E151)</f>
        <v>0</v>
      </c>
      <c r="F152" s="213"/>
      <c r="G152" s="213"/>
      <c r="H152" s="213"/>
      <c r="I152" s="213"/>
    </row>
    <row r="153" spans="1:9" x14ac:dyDescent="0.3">
      <c r="B153" s="6"/>
      <c r="C153" s="6"/>
      <c r="D153" s="6"/>
      <c r="E153" s="19"/>
      <c r="F153" s="19"/>
      <c r="G153" s="10"/>
      <c r="H153"/>
    </row>
    <row r="154" spans="1:9" x14ac:dyDescent="0.3">
      <c r="B154" s="1"/>
      <c r="C154" s="1"/>
      <c r="D154" s="1"/>
      <c r="E154" s="1"/>
      <c r="F154" s="9"/>
      <c r="G154" s="10"/>
      <c r="H154"/>
    </row>
    <row r="155" spans="1:9" ht="21" x14ac:dyDescent="0.35">
      <c r="A155" s="143" t="str">
        <f>IF($A$16=0,"",IF(COUNTIFS($A$17:$A$27,B155)=1,1,"nvt"))</f>
        <v/>
      </c>
      <c r="B155" s="153" t="str">
        <f>B24</f>
        <v>Overige kosten derden</v>
      </c>
      <c r="C155" s="50"/>
      <c r="D155" s="1"/>
      <c r="E155" s="1"/>
      <c r="F155" s="9"/>
      <c r="G155" s="10"/>
      <c r="H155"/>
    </row>
    <row r="156" spans="1:9" ht="18" customHeight="1" x14ac:dyDescent="0.25">
      <c r="B156" s="261"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c r="H157"/>
    </row>
    <row r="158" spans="1:9" ht="16.5" customHeight="1" thickBot="1" x14ac:dyDescent="0.35">
      <c r="B158" s="233" t="s">
        <v>2</v>
      </c>
      <c r="C158" s="235" t="s">
        <v>114</v>
      </c>
      <c r="D158" s="235" t="s">
        <v>177</v>
      </c>
      <c r="E158" s="234" t="s">
        <v>148</v>
      </c>
      <c r="F158" s="235" t="s">
        <v>0</v>
      </c>
      <c r="G158" s="234" t="s">
        <v>34</v>
      </c>
      <c r="H158" s="236"/>
      <c r="I158" s="236"/>
    </row>
    <row r="159" spans="1:9" ht="15.75" customHeight="1" thickTop="1" x14ac:dyDescent="0.3">
      <c r="B159" s="223"/>
      <c r="C159" s="224"/>
      <c r="D159" s="227"/>
      <c r="E159" s="225"/>
      <c r="F159" s="192">
        <f>IF($A$155=1,$D159*$E159,0)</f>
        <v>0</v>
      </c>
      <c r="G159" s="228"/>
      <c r="H159" s="229"/>
      <c r="I159" s="229"/>
    </row>
    <row r="160" spans="1:9" ht="15.75" customHeight="1" x14ac:dyDescent="0.3">
      <c r="B160" s="197"/>
      <c r="C160" s="107"/>
      <c r="D160" s="200"/>
      <c r="E160" s="202"/>
      <c r="F160" s="195">
        <f t="shared" ref="F160:F175" si="5">IF($A$155=1,$D160*$E160,0)</f>
        <v>0</v>
      </c>
      <c r="G160" s="203"/>
      <c r="H160" s="204"/>
      <c r="I160" s="204"/>
    </row>
    <row r="161" spans="2:9" ht="15.75" customHeight="1" x14ac:dyDescent="0.3">
      <c r="B161" s="197"/>
      <c r="C161" s="107"/>
      <c r="D161" s="200"/>
      <c r="E161" s="202"/>
      <c r="F161" s="195">
        <f t="shared" si="5"/>
        <v>0</v>
      </c>
      <c r="G161" s="203"/>
      <c r="H161" s="204"/>
      <c r="I161" s="204"/>
    </row>
    <row r="162" spans="2:9" ht="15.75" customHeight="1" x14ac:dyDescent="0.3">
      <c r="B162" s="197"/>
      <c r="C162" s="107"/>
      <c r="D162" s="200"/>
      <c r="E162" s="202"/>
      <c r="F162" s="195">
        <f t="shared" si="5"/>
        <v>0</v>
      </c>
      <c r="G162" s="203"/>
      <c r="H162" s="204"/>
      <c r="I162" s="204"/>
    </row>
    <row r="163" spans="2:9" ht="15.75" customHeight="1" x14ac:dyDescent="0.3">
      <c r="B163" s="197"/>
      <c r="C163" s="107"/>
      <c r="D163" s="200"/>
      <c r="E163" s="202"/>
      <c r="F163" s="195">
        <f t="shared" si="5"/>
        <v>0</v>
      </c>
      <c r="G163" s="203"/>
      <c r="H163" s="204"/>
      <c r="I163" s="204"/>
    </row>
    <row r="164" spans="2:9" ht="15.75" customHeight="1" x14ac:dyDescent="0.3">
      <c r="B164" s="197"/>
      <c r="C164" s="107"/>
      <c r="D164" s="200"/>
      <c r="E164" s="202"/>
      <c r="F164" s="195">
        <f t="shared" si="5"/>
        <v>0</v>
      </c>
      <c r="G164" s="203"/>
      <c r="H164" s="204"/>
      <c r="I164" s="204"/>
    </row>
    <row r="165" spans="2:9" ht="15.75" customHeight="1" x14ac:dyDescent="0.3">
      <c r="B165" s="197"/>
      <c r="C165" s="107"/>
      <c r="D165" s="200"/>
      <c r="E165" s="202"/>
      <c r="F165" s="195">
        <f t="shared" si="5"/>
        <v>0</v>
      </c>
      <c r="G165" s="203"/>
      <c r="H165" s="204"/>
      <c r="I165" s="204"/>
    </row>
    <row r="166" spans="2:9" ht="15.75" customHeight="1" x14ac:dyDescent="0.3">
      <c r="B166" s="197"/>
      <c r="C166" s="107"/>
      <c r="D166" s="200"/>
      <c r="E166" s="202"/>
      <c r="F166" s="195">
        <f t="shared" si="5"/>
        <v>0</v>
      </c>
      <c r="G166" s="203"/>
      <c r="H166" s="204"/>
      <c r="I166" s="204"/>
    </row>
    <row r="167" spans="2:9" ht="15.75" customHeight="1" x14ac:dyDescent="0.3">
      <c r="B167" s="197"/>
      <c r="C167" s="107"/>
      <c r="D167" s="200"/>
      <c r="E167" s="202"/>
      <c r="F167" s="195">
        <f t="shared" si="5"/>
        <v>0</v>
      </c>
      <c r="G167" s="203"/>
      <c r="H167" s="204"/>
      <c r="I167" s="204"/>
    </row>
    <row r="168" spans="2:9" ht="15.75" customHeight="1" x14ac:dyDescent="0.3">
      <c r="B168" s="197"/>
      <c r="C168" s="107"/>
      <c r="D168" s="200"/>
      <c r="E168" s="202"/>
      <c r="F168" s="195">
        <f t="shared" si="5"/>
        <v>0</v>
      </c>
      <c r="G168" s="203"/>
      <c r="H168" s="204"/>
      <c r="I168" s="204"/>
    </row>
    <row r="169" spans="2:9" ht="15.75" customHeight="1" x14ac:dyDescent="0.3">
      <c r="B169" s="197"/>
      <c r="C169" s="107"/>
      <c r="D169" s="200"/>
      <c r="E169" s="202"/>
      <c r="F169" s="195">
        <f t="shared" si="5"/>
        <v>0</v>
      </c>
      <c r="G169" s="203"/>
      <c r="H169" s="204"/>
      <c r="I169" s="204"/>
    </row>
    <row r="170" spans="2:9" ht="15.75" customHeight="1" x14ac:dyDescent="0.3">
      <c r="B170" s="197"/>
      <c r="C170" s="107"/>
      <c r="D170" s="200"/>
      <c r="E170" s="202"/>
      <c r="F170" s="195">
        <f t="shared" si="5"/>
        <v>0</v>
      </c>
      <c r="G170" s="203"/>
      <c r="H170" s="204"/>
      <c r="I170" s="204"/>
    </row>
    <row r="171" spans="2:9" ht="15.75" customHeight="1" x14ac:dyDescent="0.3">
      <c r="B171" s="197"/>
      <c r="C171" s="107"/>
      <c r="D171" s="200"/>
      <c r="E171" s="202"/>
      <c r="F171" s="195">
        <f t="shared" si="5"/>
        <v>0</v>
      </c>
      <c r="G171" s="203"/>
      <c r="H171" s="204"/>
      <c r="I171" s="204"/>
    </row>
    <row r="172" spans="2:9" ht="15.75" customHeight="1" x14ac:dyDescent="0.3">
      <c r="B172" s="197"/>
      <c r="C172" s="107"/>
      <c r="D172" s="200"/>
      <c r="E172" s="202"/>
      <c r="F172" s="195">
        <f t="shared" si="5"/>
        <v>0</v>
      </c>
      <c r="G172" s="203"/>
      <c r="H172" s="204"/>
      <c r="I172" s="204"/>
    </row>
    <row r="173" spans="2:9" ht="15.75" customHeight="1" x14ac:dyDescent="0.3">
      <c r="B173" s="197"/>
      <c r="C173" s="107"/>
      <c r="D173" s="200"/>
      <c r="E173" s="202"/>
      <c r="F173" s="195">
        <f t="shared" si="5"/>
        <v>0</v>
      </c>
      <c r="G173" s="203"/>
      <c r="H173" s="204"/>
      <c r="I173" s="204"/>
    </row>
    <row r="174" spans="2:9" ht="15.75" customHeight="1" x14ac:dyDescent="0.3">
      <c r="B174" s="197"/>
      <c r="C174" s="107"/>
      <c r="D174" s="200"/>
      <c r="E174" s="202"/>
      <c r="F174" s="195">
        <f t="shared" si="5"/>
        <v>0</v>
      </c>
      <c r="G174" s="203"/>
      <c r="H174" s="204"/>
      <c r="I174" s="204"/>
    </row>
    <row r="175" spans="2:9" ht="15.75" customHeight="1" thickBot="1" x14ac:dyDescent="0.35">
      <c r="B175" s="95"/>
      <c r="C175" s="94"/>
      <c r="D175" s="141"/>
      <c r="E175" s="97"/>
      <c r="F175" s="155">
        <f t="shared" si="5"/>
        <v>0</v>
      </c>
      <c r="G175" s="135"/>
      <c r="H175" s="136"/>
      <c r="I175" s="136"/>
    </row>
    <row r="176" spans="2:9" ht="16.149999999999999" customHeight="1" thickTop="1" x14ac:dyDescent="0.3">
      <c r="B176" s="76" t="s">
        <v>90</v>
      </c>
      <c r="C176" s="76"/>
      <c r="D176" s="76"/>
      <c r="E176" s="76"/>
      <c r="F176" s="163">
        <f>SUM(F159:F175)</f>
        <v>0</v>
      </c>
      <c r="G176" s="213"/>
      <c r="H176" s="213"/>
      <c r="I176" s="213"/>
    </row>
    <row r="177" spans="1:9" ht="16.149999999999999" customHeight="1" x14ac:dyDescent="0.3">
      <c r="B177" s="1"/>
      <c r="C177" s="4"/>
      <c r="D177" s="7"/>
      <c r="E177" s="7"/>
      <c r="F177" s="11"/>
      <c r="G177"/>
      <c r="H177"/>
    </row>
    <row r="178" spans="1:9" x14ac:dyDescent="0.3">
      <c r="B178" s="1"/>
      <c r="C178" s="1"/>
      <c r="D178" s="4"/>
      <c r="E178" s="13"/>
      <c r="F178" s="13"/>
      <c r="G178" s="9"/>
      <c r="H178"/>
    </row>
    <row r="179" spans="1:9" ht="21" x14ac:dyDescent="0.35">
      <c r="A179" s="143" t="str">
        <f>IF($A$16=0,"",IF(COUNTIFS($A$17:$A$27,B179)=1,1,"nvt"))</f>
        <v/>
      </c>
      <c r="B179" s="50" t="s">
        <v>22</v>
      </c>
      <c r="C179" s="50"/>
      <c r="D179" s="1"/>
      <c r="E179" s="1"/>
      <c r="F179" s="9"/>
      <c r="G179" s="8"/>
      <c r="H179"/>
    </row>
    <row r="180" spans="1:9" ht="15" customHeight="1" x14ac:dyDescent="0.25">
      <c r="B180" s="261"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c r="H181"/>
    </row>
    <row r="182" spans="1:9" ht="48.75" customHeight="1" thickBot="1" x14ac:dyDescent="0.35">
      <c r="B182" s="233" t="s">
        <v>2</v>
      </c>
      <c r="C182" s="234" t="s">
        <v>108</v>
      </c>
      <c r="D182" s="234" t="s">
        <v>3</v>
      </c>
      <c r="E182" s="234" t="s">
        <v>149</v>
      </c>
      <c r="F182" s="234" t="s">
        <v>4</v>
      </c>
      <c r="G182" s="234" t="s">
        <v>133</v>
      </c>
      <c r="H182" s="234" t="s">
        <v>5</v>
      </c>
      <c r="I182" s="234" t="s">
        <v>0</v>
      </c>
    </row>
    <row r="183" spans="1:9" ht="15.75" customHeight="1" thickTop="1" x14ac:dyDescent="0.3">
      <c r="B183" s="223"/>
      <c r="C183" s="230"/>
      <c r="D183" s="231"/>
      <c r="E183" s="231"/>
      <c r="F183" s="227"/>
      <c r="G183" s="227"/>
      <c r="H183" s="232"/>
      <c r="I183" s="192">
        <f>IFERROR(IF($A$179=1,(D183-E183)*(G183/F183)*H183,0),0)</f>
        <v>0</v>
      </c>
    </row>
    <row r="184" spans="1:9" ht="15.75" customHeight="1" x14ac:dyDescent="0.3">
      <c r="B184" s="197"/>
      <c r="C184" s="198"/>
      <c r="D184" s="199"/>
      <c r="E184" s="199"/>
      <c r="F184" s="200"/>
      <c r="G184" s="200"/>
      <c r="H184" s="201"/>
      <c r="I184" s="195">
        <f t="shared" ref="I184:I190" si="6">IFERROR(IF($A$179=1,(D184-E184)*(G184/F184)*H184,0),0)</f>
        <v>0</v>
      </c>
    </row>
    <row r="185" spans="1:9" ht="15.75" customHeight="1" x14ac:dyDescent="0.3">
      <c r="B185" s="197"/>
      <c r="C185" s="198"/>
      <c r="D185" s="199"/>
      <c r="E185" s="199"/>
      <c r="F185" s="200"/>
      <c r="G185" s="200"/>
      <c r="H185" s="201"/>
      <c r="I185" s="195">
        <f t="shared" si="6"/>
        <v>0</v>
      </c>
    </row>
    <row r="186" spans="1:9" ht="15.75" customHeight="1" x14ac:dyDescent="0.3">
      <c r="B186" s="197"/>
      <c r="C186" s="198"/>
      <c r="D186" s="199"/>
      <c r="E186" s="199"/>
      <c r="F186" s="200"/>
      <c r="G186" s="200"/>
      <c r="H186" s="201"/>
      <c r="I186" s="195">
        <f t="shared" si="6"/>
        <v>0</v>
      </c>
    </row>
    <row r="187" spans="1:9" ht="15.75" customHeight="1" x14ac:dyDescent="0.3">
      <c r="B187" s="197"/>
      <c r="C187" s="198"/>
      <c r="D187" s="199"/>
      <c r="E187" s="199"/>
      <c r="F187" s="200"/>
      <c r="G187" s="200"/>
      <c r="H187" s="201"/>
      <c r="I187" s="195">
        <f t="shared" si="6"/>
        <v>0</v>
      </c>
    </row>
    <row r="188" spans="1:9" ht="15.75" customHeight="1" x14ac:dyDescent="0.3">
      <c r="B188" s="197"/>
      <c r="C188" s="198"/>
      <c r="D188" s="199"/>
      <c r="E188" s="199"/>
      <c r="F188" s="200"/>
      <c r="G188" s="200"/>
      <c r="H188" s="201"/>
      <c r="I188" s="195">
        <f t="shared" si="6"/>
        <v>0</v>
      </c>
    </row>
    <row r="189" spans="1:9" ht="15.75" customHeight="1" x14ac:dyDescent="0.3">
      <c r="B189" s="197"/>
      <c r="C189" s="198"/>
      <c r="D189" s="199"/>
      <c r="E189" s="199"/>
      <c r="F189" s="200"/>
      <c r="G189" s="200"/>
      <c r="H189" s="201"/>
      <c r="I189" s="195">
        <f t="shared" si="6"/>
        <v>0</v>
      </c>
    </row>
    <row r="190" spans="1:9" ht="15.75" customHeight="1" thickBot="1" x14ac:dyDescent="0.35">
      <c r="B190" s="95"/>
      <c r="C190" s="100"/>
      <c r="D190" s="101"/>
      <c r="E190" s="101"/>
      <c r="F190" s="141"/>
      <c r="G190" s="141"/>
      <c r="H190" s="132"/>
      <c r="I190" s="155">
        <f t="shared" si="6"/>
        <v>0</v>
      </c>
    </row>
    <row r="191" spans="1:9" ht="16.5" thickTop="1" x14ac:dyDescent="0.3">
      <c r="B191" s="76" t="s">
        <v>90</v>
      </c>
      <c r="C191" s="76"/>
      <c r="D191" s="76"/>
      <c r="E191" s="76"/>
      <c r="F191" s="76"/>
      <c r="G191" s="76"/>
      <c r="H191" s="213"/>
      <c r="I191" s="163">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x14ac:dyDescent="0.35">
      <c r="A194" s="143" t="str">
        <f>IF($A$16=0,"",IF(COUNTIFS($A$17:$A$27,B194)=1,1,"nvt"))</f>
        <v/>
      </c>
      <c r="B194" s="153" t="str">
        <f>B25</f>
        <v>Forfait kleine uitgaven &lt; € 250 (1% Overige kosten derden)</v>
      </c>
      <c r="C194" s="50"/>
      <c r="D194" s="50"/>
      <c r="E194" s="50"/>
      <c r="F194" s="9"/>
      <c r="G194"/>
      <c r="H194"/>
    </row>
    <row r="195" spans="1:8" ht="15" customHeight="1" x14ac:dyDescent="0.25">
      <c r="B195" s="261" t="e">
        <f>IF(A194=1,VLOOKUP(B194,Alle_Kostensoorten[],2,FALSE),VLOOKUP(A194,Alle_Kostensoorten[],2,FALSE))</f>
        <v>#N/A</v>
      </c>
      <c r="C195" s="261"/>
      <c r="D195" s="261"/>
      <c r="E195" s="261"/>
      <c r="F195" s="261"/>
      <c r="G195" s="261"/>
      <c r="H195"/>
    </row>
    <row r="196" spans="1:8" ht="9.75" customHeight="1" x14ac:dyDescent="0.3">
      <c r="B196" s="3"/>
      <c r="C196" s="4"/>
      <c r="D196" s="12"/>
      <c r="E196" s="12"/>
      <c r="F196" s="9"/>
      <c r="G196"/>
      <c r="H196"/>
    </row>
    <row r="197" spans="1:8" ht="31.9" customHeight="1" thickBot="1" x14ac:dyDescent="0.35">
      <c r="B197" s="70" t="s">
        <v>2</v>
      </c>
      <c r="C197" s="72" t="s">
        <v>0</v>
      </c>
      <c r="D197"/>
      <c r="E197"/>
      <c r="F197"/>
      <c r="G197"/>
      <c r="H197"/>
    </row>
    <row r="198" spans="1:8" ht="15.75" customHeight="1" thickTop="1" x14ac:dyDescent="0.3">
      <c r="B198" s="156" t="str">
        <f>Hulpblad!V2</f>
        <v xml:space="preserve"> </v>
      </c>
      <c r="C198" s="154">
        <f t="shared" ref="C198:C207" si="7">IF(AND($A$194=1,B198&lt;&gt;"",B198&lt;&gt;" "),SUMIFS($F$159:$F$175,$B$159:$B$175,$B198)*0.01,0)</f>
        <v>0</v>
      </c>
      <c r="D198"/>
      <c r="E198"/>
      <c r="F198"/>
      <c r="G198"/>
      <c r="H198"/>
    </row>
    <row r="199" spans="1:8" ht="15.75" customHeight="1" x14ac:dyDescent="0.3">
      <c r="B199" s="157" t="str">
        <f>Hulpblad!V3</f>
        <v xml:space="preserve"> </v>
      </c>
      <c r="C199" s="155">
        <f t="shared" si="7"/>
        <v>0</v>
      </c>
      <c r="D199"/>
      <c r="E199"/>
      <c r="F199"/>
      <c r="G199"/>
      <c r="H199"/>
    </row>
    <row r="200" spans="1:8" ht="15.75" customHeight="1" x14ac:dyDescent="0.3">
      <c r="B200" s="157" t="str">
        <f>Hulpblad!V4</f>
        <v xml:space="preserve"> </v>
      </c>
      <c r="C200" s="155">
        <f t="shared" si="7"/>
        <v>0</v>
      </c>
      <c r="D200"/>
      <c r="E200"/>
      <c r="F200"/>
      <c r="G200"/>
      <c r="H200"/>
    </row>
    <row r="201" spans="1:8" ht="15.75" customHeight="1" x14ac:dyDescent="0.3">
      <c r="B201" s="157" t="str">
        <f>Hulpblad!V5</f>
        <v xml:space="preserve"> </v>
      </c>
      <c r="C201" s="155">
        <f t="shared" si="7"/>
        <v>0</v>
      </c>
      <c r="D201"/>
      <c r="E201"/>
      <c r="F201"/>
      <c r="G201"/>
      <c r="H201"/>
    </row>
    <row r="202" spans="1:8" ht="15.75" customHeight="1" x14ac:dyDescent="0.3">
      <c r="B202" s="157" t="str">
        <f>Hulpblad!V6</f>
        <v xml:space="preserve"> </v>
      </c>
      <c r="C202" s="155">
        <f t="shared" si="7"/>
        <v>0</v>
      </c>
      <c r="D202"/>
      <c r="E202"/>
      <c r="F202"/>
      <c r="G202"/>
      <c r="H202"/>
    </row>
    <row r="203" spans="1:8" ht="15.75" customHeight="1" x14ac:dyDescent="0.3">
      <c r="B203" s="157" t="str">
        <f>Hulpblad!V7</f>
        <v xml:space="preserve"> </v>
      </c>
      <c r="C203" s="155">
        <f t="shared" si="7"/>
        <v>0</v>
      </c>
      <c r="D203"/>
      <c r="E203"/>
      <c r="F203"/>
      <c r="G203"/>
      <c r="H203"/>
    </row>
    <row r="204" spans="1:8" ht="15.75" customHeight="1" x14ac:dyDescent="0.3">
      <c r="B204" s="157" t="str">
        <f>Hulpblad!V8</f>
        <v xml:space="preserve"> </v>
      </c>
      <c r="C204" s="155">
        <f t="shared" si="7"/>
        <v>0</v>
      </c>
      <c r="D204"/>
      <c r="E204"/>
      <c r="F204"/>
      <c r="G204"/>
      <c r="H204"/>
    </row>
    <row r="205" spans="1:8" ht="15.75" customHeight="1" x14ac:dyDescent="0.3">
      <c r="B205" s="157" t="str">
        <f>Hulpblad!V9</f>
        <v xml:space="preserve"> </v>
      </c>
      <c r="C205" s="155">
        <f t="shared" si="7"/>
        <v>0</v>
      </c>
      <c r="D205"/>
      <c r="E205"/>
      <c r="F205"/>
      <c r="G205"/>
      <c r="H205"/>
    </row>
    <row r="206" spans="1:8" ht="15.75" customHeight="1" x14ac:dyDescent="0.3">
      <c r="B206" s="157" t="str">
        <f>Hulpblad!V10</f>
        <v xml:space="preserve"> </v>
      </c>
      <c r="C206" s="155">
        <f t="shared" si="7"/>
        <v>0</v>
      </c>
      <c r="D206"/>
      <c r="E206"/>
      <c r="F206"/>
      <c r="G206"/>
      <c r="H206"/>
    </row>
    <row r="207" spans="1:8" ht="15.75" customHeight="1" thickBot="1" x14ac:dyDescent="0.35">
      <c r="B207" s="157" t="str">
        <f>Hulpblad!V11</f>
        <v xml:space="preserve"> </v>
      </c>
      <c r="C207" s="155">
        <f t="shared" si="7"/>
        <v>0</v>
      </c>
      <c r="D207"/>
      <c r="E207"/>
      <c r="F207"/>
      <c r="G207"/>
      <c r="H207"/>
    </row>
    <row r="208" spans="1:8" ht="16.5" thickTop="1" x14ac:dyDescent="0.3">
      <c r="B208" s="76" t="s">
        <v>90</v>
      </c>
      <c r="C208" s="163">
        <f>SUM(C198:C207)</f>
        <v>0</v>
      </c>
      <c r="D208" s="1"/>
      <c r="E208" s="1"/>
      <c r="F208" s="9"/>
      <c r="G208" s="10"/>
      <c r="H208"/>
    </row>
    <row r="209" spans="1:8" x14ac:dyDescent="0.3">
      <c r="B209" s="3"/>
      <c r="C209" s="1"/>
      <c r="D209" s="1"/>
      <c r="E209" s="1"/>
      <c r="F209" s="9"/>
      <c r="G209" s="10"/>
      <c r="H209"/>
    </row>
    <row r="210" spans="1:8" x14ac:dyDescent="0.3">
      <c r="B210" s="3"/>
      <c r="C210" s="1"/>
      <c r="D210" s="1"/>
      <c r="E210" s="1"/>
      <c r="F210" s="9"/>
      <c r="G210" s="10"/>
      <c r="H210"/>
    </row>
    <row r="211" spans="1:8" ht="21" x14ac:dyDescent="0.35">
      <c r="A211" s="143" t="str">
        <f>IF($A$16=0,"",IF(COUNTIFS($A$17:$A$27,B211)=1,1,"nvt"))</f>
        <v/>
      </c>
      <c r="B211" s="153" t="str">
        <f>B26</f>
        <v>Uurtarief € 73</v>
      </c>
      <c r="C211" s="50"/>
      <c r="D211"/>
      <c r="E211"/>
      <c r="F211"/>
      <c r="G211"/>
      <c r="H211"/>
    </row>
    <row r="212" spans="1:8" ht="14.25" customHeight="1" x14ac:dyDescent="0.25">
      <c r="B212" s="261" t="str">
        <f>IF(A211="nvt",VLOOKUP(A211,Alle_Kostensoorten[],2,FALSE),VLOOKUP(B211,Alle_Kostensoorten[],2,FALSE))</f>
        <v>Toelichting: Geen bijzonderheden</v>
      </c>
      <c r="C212" s="261"/>
      <c r="D212" s="261"/>
      <c r="E212" s="261"/>
      <c r="F212"/>
      <c r="G212"/>
      <c r="H212"/>
    </row>
    <row r="213" spans="1:8" ht="9" customHeight="1" x14ac:dyDescent="0.3">
      <c r="B213" s="3"/>
      <c r="C213" s="4"/>
      <c r="D213"/>
      <c r="E213"/>
      <c r="F213"/>
      <c r="G213"/>
      <c r="H213"/>
    </row>
    <row r="214" spans="1:8" ht="16.5" thickBot="1" x14ac:dyDescent="0.35">
      <c r="B214" s="186" t="s">
        <v>2</v>
      </c>
      <c r="C214" s="133" t="s">
        <v>111</v>
      </c>
      <c r="D214" s="133" t="s">
        <v>72</v>
      </c>
      <c r="E214" s="184" t="s">
        <v>0</v>
      </c>
      <c r="F214"/>
      <c r="G214"/>
      <c r="H214"/>
    </row>
    <row r="215" spans="1:8" ht="15.75" customHeight="1" thickTop="1" x14ac:dyDescent="0.3">
      <c r="B215" s="241"/>
      <c r="C215" s="224"/>
      <c r="D215" s="227"/>
      <c r="E215" s="192">
        <f>IF($A$211=1,$D215*73,0)</f>
        <v>0</v>
      </c>
      <c r="F215"/>
      <c r="G215"/>
      <c r="H215"/>
    </row>
    <row r="216" spans="1:8" ht="15.75" customHeight="1" x14ac:dyDescent="0.3">
      <c r="B216" s="210"/>
      <c r="C216" s="107"/>
      <c r="D216" s="227"/>
      <c r="E216" s="195">
        <f>IF($A$211=1,$D216*73,0)</f>
        <v>0</v>
      </c>
      <c r="F216"/>
      <c r="G216"/>
      <c r="H216"/>
    </row>
    <row r="217" spans="1:8" ht="15.75" customHeight="1" x14ac:dyDescent="0.3">
      <c r="B217" s="210"/>
      <c r="C217" s="107"/>
      <c r="D217" s="227"/>
      <c r="E217" s="195">
        <f>IF($A$211=1,$D217*73,0)</f>
        <v>0</v>
      </c>
      <c r="F217"/>
      <c r="G217"/>
      <c r="H217"/>
    </row>
    <row r="218" spans="1:8" ht="15.75" customHeight="1" x14ac:dyDescent="0.3">
      <c r="B218" s="210"/>
      <c r="C218" s="107"/>
      <c r="D218" s="227"/>
      <c r="E218" s="195">
        <f>IF($A$211=1,$D218*73,0)</f>
        <v>0</v>
      </c>
      <c r="F218"/>
      <c r="G218"/>
      <c r="H218"/>
    </row>
    <row r="219" spans="1:8" ht="15.75" customHeight="1" x14ac:dyDescent="0.3">
      <c r="B219" s="210"/>
      <c r="C219" s="107"/>
      <c r="D219" s="227"/>
      <c r="E219" s="195">
        <f>IF($A$211=1,$D219*73,0)</f>
        <v>0</v>
      </c>
      <c r="F219"/>
      <c r="G219"/>
      <c r="H219"/>
    </row>
    <row r="220" spans="1:8" ht="15.75" customHeight="1" x14ac:dyDescent="0.3">
      <c r="B220" s="210"/>
      <c r="C220" s="107"/>
      <c r="D220" s="227"/>
      <c r="E220" s="195">
        <f>IF($A$211=1,$D220*73,0)</f>
        <v>0</v>
      </c>
      <c r="F220"/>
      <c r="G220"/>
      <c r="H220"/>
    </row>
    <row r="221" spans="1:8" ht="15.75" customHeight="1" x14ac:dyDescent="0.3">
      <c r="B221" s="210"/>
      <c r="C221" s="107"/>
      <c r="D221" s="200"/>
      <c r="E221" s="195">
        <f>IF($A$211=1,$D221*73,0)</f>
        <v>0</v>
      </c>
      <c r="F221"/>
      <c r="G221"/>
      <c r="H221"/>
    </row>
    <row r="222" spans="1:8" ht="15.75" customHeight="1" x14ac:dyDescent="0.3">
      <c r="B222" s="210"/>
      <c r="C222" s="107"/>
      <c r="D222" s="200"/>
      <c r="E222" s="195">
        <f>IF($A$211=1,$D222*73,0)</f>
        <v>0</v>
      </c>
      <c r="F222"/>
      <c r="G222"/>
      <c r="H222"/>
    </row>
    <row r="223" spans="1:8" ht="15.75" customHeight="1" x14ac:dyDescent="0.3">
      <c r="B223" s="210"/>
      <c r="C223" s="107"/>
      <c r="D223" s="200"/>
      <c r="E223" s="195">
        <f>IF($A$211=1,$D223*73,0)</f>
        <v>0</v>
      </c>
      <c r="F223"/>
      <c r="G223"/>
      <c r="H223"/>
    </row>
    <row r="224" spans="1:8" ht="15.75" customHeight="1" x14ac:dyDescent="0.3">
      <c r="B224" s="210"/>
      <c r="C224" s="107"/>
      <c r="D224" s="200"/>
      <c r="E224" s="195">
        <f>IF($A$211=1,$D224*73,0)</f>
        <v>0</v>
      </c>
      <c r="F224"/>
      <c r="G224"/>
      <c r="H224"/>
    </row>
    <row r="225" spans="1:8" ht="15.75" customHeight="1" x14ac:dyDescent="0.3">
      <c r="B225" s="210"/>
      <c r="C225" s="107"/>
      <c r="D225" s="200"/>
      <c r="E225" s="195">
        <f>IF($A$211=1,$D225*73,0)</f>
        <v>0</v>
      </c>
      <c r="F225"/>
      <c r="G225"/>
      <c r="H225"/>
    </row>
    <row r="226" spans="1:8" ht="15.75" customHeight="1" x14ac:dyDescent="0.3">
      <c r="B226" s="210"/>
      <c r="C226" s="107"/>
      <c r="D226" s="200"/>
      <c r="E226" s="195">
        <f>IF($A$211=1,$D226*73,0)</f>
        <v>0</v>
      </c>
      <c r="F226"/>
      <c r="G226"/>
      <c r="H226"/>
    </row>
    <row r="227" spans="1:8" ht="15.75" customHeight="1" x14ac:dyDescent="0.3">
      <c r="B227" s="210"/>
      <c r="C227" s="107"/>
      <c r="D227" s="200"/>
      <c r="E227" s="195">
        <f>IF($A$211=1,$D227*73,0)</f>
        <v>0</v>
      </c>
      <c r="F227"/>
      <c r="G227"/>
      <c r="H227"/>
    </row>
    <row r="228" spans="1:8" ht="15.75" customHeight="1" x14ac:dyDescent="0.3">
      <c r="B228" s="210"/>
      <c r="C228" s="107"/>
      <c r="D228" s="200"/>
      <c r="E228" s="195">
        <f>IF($A$211=1,$D228*73,0)</f>
        <v>0</v>
      </c>
      <c r="F228"/>
      <c r="G228"/>
      <c r="H228"/>
    </row>
    <row r="229" spans="1:8" ht="15.75" customHeight="1" x14ac:dyDescent="0.3">
      <c r="B229" s="210"/>
      <c r="C229" s="107"/>
      <c r="D229" s="200"/>
      <c r="E229" s="195">
        <f>IF($A$211=1,$D229*73,0)</f>
        <v>0</v>
      </c>
      <c r="F229"/>
      <c r="G229"/>
      <c r="H229"/>
    </row>
    <row r="230" spans="1:8" ht="15.75" customHeight="1" thickBot="1" x14ac:dyDescent="0.35">
      <c r="B230" s="93"/>
      <c r="C230" s="94"/>
      <c r="D230" s="141"/>
      <c r="E230" s="155">
        <f>IF($A$211=1,$D230*73,0)</f>
        <v>0</v>
      </c>
      <c r="F230"/>
      <c r="G230"/>
      <c r="H230"/>
    </row>
    <row r="231" spans="1:8" ht="16.5" thickTop="1" x14ac:dyDescent="0.3">
      <c r="B231" s="211" t="s">
        <v>90</v>
      </c>
      <c r="C231" s="211"/>
      <c r="D231" s="212"/>
      <c r="E231" s="163">
        <f>SUM(E215:E230)</f>
        <v>0</v>
      </c>
      <c r="F231" s="8"/>
      <c r="G231"/>
      <c r="H231"/>
    </row>
    <row r="232" spans="1:8" x14ac:dyDescent="0.3">
      <c r="B232" s="1"/>
      <c r="C232" s="1"/>
      <c r="D232" s="1"/>
      <c r="E232" s="1"/>
      <c r="F232" s="7"/>
      <c r="G232" s="8"/>
      <c r="H232"/>
    </row>
    <row r="233" spans="1:8" x14ac:dyDescent="0.3">
      <c r="B233" s="1"/>
      <c r="C233" s="1"/>
      <c r="D233" s="1"/>
      <c r="E233" s="1"/>
      <c r="F233" s="7"/>
      <c r="G233" s="8"/>
      <c r="H233"/>
    </row>
    <row r="234" spans="1:8" ht="21" x14ac:dyDescent="0.35">
      <c r="A234" s="143" t="str">
        <f>IF($A$16=0,"",IF(COUNTIFS($A$17:$A$27,B234)=1,1,"nvt"))</f>
        <v/>
      </c>
      <c r="B234" s="153" t="str">
        <f>B27</f>
        <v>Maandbedrag € 10.400</v>
      </c>
      <c r="C234" s="50"/>
      <c r="D234" s="1"/>
      <c r="E234" s="1"/>
      <c r="F234" s="7"/>
      <c r="G234" s="8"/>
      <c r="H234"/>
    </row>
    <row r="235" spans="1:8" ht="14.25" customHeight="1" x14ac:dyDescent="0.25">
      <c r="B235" s="261" t="str">
        <f>IF(A234="nvt",VLOOKUP(A234,Alle_Kostensoorten[],2,FALSE),VLOOKUP(B234,Alle_Kostensoorten[],2,FALSE))</f>
        <v>Toelichting: Geen bijzonderheden</v>
      </c>
      <c r="C235" s="261"/>
      <c r="D235" s="261"/>
      <c r="E235" s="261"/>
      <c r="F235" s="261"/>
      <c r="G235"/>
      <c r="H235"/>
    </row>
    <row r="236" spans="1:8" ht="9.75" customHeight="1" x14ac:dyDescent="0.3">
      <c r="B236" s="1"/>
      <c r="C236" s="1"/>
      <c r="D236" s="1"/>
      <c r="E236" s="1"/>
      <c r="F236" s="7"/>
      <c r="G236" s="8"/>
      <c r="H236"/>
    </row>
    <row r="237" spans="1:8" ht="45.75" thickBot="1" x14ac:dyDescent="0.35">
      <c r="B237" s="186" t="s">
        <v>2</v>
      </c>
      <c r="C237" s="133" t="s">
        <v>111</v>
      </c>
      <c r="D237" s="133" t="s">
        <v>132</v>
      </c>
      <c r="E237" s="133" t="s">
        <v>175</v>
      </c>
      <c r="F237" s="184" t="s">
        <v>0</v>
      </c>
      <c r="G237"/>
      <c r="H237"/>
    </row>
    <row r="238" spans="1:8" ht="15.75" customHeight="1" thickTop="1" x14ac:dyDescent="0.3">
      <c r="B238" s="223"/>
      <c r="C238" s="224"/>
      <c r="D238" s="227"/>
      <c r="E238" s="232"/>
      <c r="F238" s="192">
        <f>IF($A$234=1,$D238*$E238*10400,0)</f>
        <v>0</v>
      </c>
      <c r="G238"/>
      <c r="H238"/>
    </row>
    <row r="239" spans="1:8" ht="15.75" customHeight="1" x14ac:dyDescent="0.3">
      <c r="B239" s="197"/>
      <c r="C239" s="107"/>
      <c r="D239" s="227"/>
      <c r="E239" s="201"/>
      <c r="F239" s="195">
        <f>IF($A$234=1,$D239*$E239*10400,0)</f>
        <v>0</v>
      </c>
      <c r="G239"/>
      <c r="H239"/>
    </row>
    <row r="240" spans="1:8" ht="15.75" customHeight="1" x14ac:dyDescent="0.3">
      <c r="B240" s="197"/>
      <c r="C240" s="107"/>
      <c r="D240" s="227"/>
      <c r="E240" s="201"/>
      <c r="F240" s="195">
        <f>IF($A$234=1,$D240*$E240*10400,0)</f>
        <v>0</v>
      </c>
      <c r="G240"/>
      <c r="H240"/>
    </row>
    <row r="241" spans="2:9" ht="15.75" customHeight="1" x14ac:dyDescent="0.3">
      <c r="B241" s="197"/>
      <c r="C241" s="107"/>
      <c r="D241" s="227"/>
      <c r="E241" s="201"/>
      <c r="F241" s="195">
        <f>IF($A$234=1,$D241*$E241*10400,0)</f>
        <v>0</v>
      </c>
      <c r="G241"/>
      <c r="H241"/>
    </row>
    <row r="242" spans="2:9" ht="15.75" customHeight="1" x14ac:dyDescent="0.3">
      <c r="B242" s="197"/>
      <c r="C242" s="107"/>
      <c r="D242" s="227"/>
      <c r="E242" s="201"/>
      <c r="F242" s="195">
        <f>IF($A$234=1,$D242*$E242*10400,0)</f>
        <v>0</v>
      </c>
      <c r="G242"/>
      <c r="H242"/>
    </row>
    <row r="243" spans="2:9" ht="15.75" customHeight="1" x14ac:dyDescent="0.3">
      <c r="B243" s="197"/>
      <c r="C243" s="107"/>
      <c r="D243" s="200"/>
      <c r="E243" s="201"/>
      <c r="F243" s="195">
        <f>IF($A$234=1,$D243*$E243*10400,0)</f>
        <v>0</v>
      </c>
      <c r="G243"/>
      <c r="H243"/>
    </row>
    <row r="244" spans="2:9" ht="15.75" customHeight="1" x14ac:dyDescent="0.3">
      <c r="B244" s="197"/>
      <c r="C244" s="107"/>
      <c r="D244" s="200"/>
      <c r="E244" s="201"/>
      <c r="F244" s="195">
        <f>IF($A$234=1,$D244*$E244*10400,0)</f>
        <v>0</v>
      </c>
      <c r="G244"/>
      <c r="H244"/>
    </row>
    <row r="245" spans="2:9" ht="15.75" customHeight="1" x14ac:dyDescent="0.3">
      <c r="B245" s="197"/>
      <c r="C245" s="107"/>
      <c r="D245" s="200"/>
      <c r="E245" s="201"/>
      <c r="F245" s="195">
        <f>IF($A$234=1,$D245*$E245*10400,0)</f>
        <v>0</v>
      </c>
      <c r="G245"/>
      <c r="H245"/>
    </row>
    <row r="246" spans="2:9" ht="15.75" customHeight="1" x14ac:dyDescent="0.3">
      <c r="B246" s="197"/>
      <c r="C246" s="107"/>
      <c r="D246" s="200"/>
      <c r="E246" s="201"/>
      <c r="F246" s="195">
        <f>IF($A$234=1,$D246*$E246*10400,0)</f>
        <v>0</v>
      </c>
      <c r="G246"/>
      <c r="H246"/>
    </row>
    <row r="247" spans="2:9" ht="15.75" customHeight="1" x14ac:dyDescent="0.3">
      <c r="B247" s="197"/>
      <c r="C247" s="107"/>
      <c r="D247" s="200"/>
      <c r="E247" s="201"/>
      <c r="F247" s="195">
        <f>IF($A$234=1,$D247*$E247*10400,0)</f>
        <v>0</v>
      </c>
      <c r="G247"/>
      <c r="H247"/>
    </row>
    <row r="248" spans="2:9" ht="15.75" customHeight="1" x14ac:dyDescent="0.3">
      <c r="B248" s="197"/>
      <c r="C248" s="107"/>
      <c r="D248" s="200"/>
      <c r="E248" s="201"/>
      <c r="F248" s="195">
        <f>IF($A$234=1,$D248*$E248*10400,0)</f>
        <v>0</v>
      </c>
      <c r="G248"/>
      <c r="H248"/>
    </row>
    <row r="249" spans="2:9" ht="15.75" customHeight="1" x14ac:dyDescent="0.3">
      <c r="B249" s="197"/>
      <c r="C249" s="107"/>
      <c r="D249" s="200"/>
      <c r="E249" s="201"/>
      <c r="F249" s="195">
        <f>IF($A$234=1,$D249*$E249*10400,0)</f>
        <v>0</v>
      </c>
      <c r="G249"/>
      <c r="H249"/>
    </row>
    <row r="250" spans="2:9" ht="15.75" customHeight="1" x14ac:dyDescent="0.3">
      <c r="B250" s="197"/>
      <c r="C250" s="107"/>
      <c r="D250" s="200"/>
      <c r="E250" s="201"/>
      <c r="F250" s="195">
        <f>IF($A$234=1,$D250*$E250*10400,0)</f>
        <v>0</v>
      </c>
      <c r="G250"/>
      <c r="H250"/>
    </row>
    <row r="251" spans="2:9" ht="15.75" customHeight="1" x14ac:dyDescent="0.3">
      <c r="B251" s="197"/>
      <c r="C251" s="107"/>
      <c r="D251" s="200"/>
      <c r="E251" s="201"/>
      <c r="F251" s="195">
        <f>IF($A$234=1,$D251*$E251*10400,0)</f>
        <v>0</v>
      </c>
      <c r="G251"/>
      <c r="H251"/>
    </row>
    <row r="252" spans="2:9" ht="15.75" customHeight="1" thickBot="1" x14ac:dyDescent="0.35">
      <c r="B252" s="95"/>
      <c r="C252" s="207"/>
      <c r="D252" s="208"/>
      <c r="E252" s="209"/>
      <c r="F252" s="155">
        <f>IF($A$234=1,$D252*$E252*10400,0)</f>
        <v>0</v>
      </c>
      <c r="G252"/>
      <c r="H252"/>
    </row>
    <row r="253" spans="2:9" ht="16.5" thickTop="1" x14ac:dyDescent="0.3">
      <c r="B253" s="211" t="s">
        <v>90</v>
      </c>
      <c r="C253" s="211"/>
      <c r="D253" s="212"/>
      <c r="E253" s="211"/>
      <c r="F253" s="163">
        <f>SUM(F238:F252)</f>
        <v>0</v>
      </c>
      <c r="G253"/>
      <c r="H253"/>
    </row>
    <row r="254" spans="2:9" x14ac:dyDescent="0.3">
      <c r="B254" s="3"/>
      <c r="C254" s="1"/>
      <c r="D254" s="1"/>
      <c r="E254" s="1"/>
      <c r="F254" s="9"/>
      <c r="G254" s="10"/>
      <c r="H254"/>
    </row>
    <row r="255" spans="2:9" ht="16.5" thickBot="1" x14ac:dyDescent="0.35">
      <c r="B255" s="39"/>
      <c r="C255" s="40"/>
      <c r="D255" s="40"/>
      <c r="E255" s="40"/>
      <c r="F255" s="41"/>
      <c r="G255" s="42"/>
      <c r="H255" s="42"/>
      <c r="I255" s="42"/>
    </row>
    <row r="256" spans="2:9" ht="7.5" customHeight="1" thickTop="1" x14ac:dyDescent="0.3">
      <c r="B256" s="3"/>
      <c r="C256" s="1"/>
      <c r="D256" s="1"/>
      <c r="E256" s="1"/>
      <c r="F256" s="9"/>
      <c r="G256" s="10"/>
      <c r="H256"/>
    </row>
    <row r="257" spans="2:9" ht="23.25" x14ac:dyDescent="0.25">
      <c r="B257" s="266" t="s">
        <v>55</v>
      </c>
      <c r="C257" s="266"/>
      <c r="D257" s="266"/>
      <c r="E257" s="266"/>
      <c r="F257" s="266"/>
      <c r="G257" s="266"/>
      <c r="H257" s="266"/>
    </row>
    <row r="258" spans="2:9" x14ac:dyDescent="0.3">
      <c r="B258" s="3"/>
      <c r="C258" s="1"/>
      <c r="D258" s="1"/>
      <c r="E258" s="1"/>
      <c r="F258" s="9"/>
      <c r="G258" s="10"/>
      <c r="H258"/>
    </row>
    <row r="259" spans="2:9" ht="21" x14ac:dyDescent="0.35">
      <c r="B259" s="50" t="s">
        <v>43</v>
      </c>
      <c r="C259" s="10"/>
      <c r="D259" s="10"/>
      <c r="E259" s="10"/>
      <c r="F259" s="9"/>
      <c r="G259" s="10"/>
      <c r="H259"/>
    </row>
    <row r="260" spans="2:9" ht="153.75" customHeight="1" x14ac:dyDescent="0.25">
      <c r="B260" s="267" t="s">
        <v>134</v>
      </c>
      <c r="C260" s="267"/>
      <c r="D260" s="267"/>
      <c r="E260" s="267"/>
      <c r="F260" s="267"/>
      <c r="G260" s="267"/>
      <c r="H260" s="267"/>
      <c r="I260" s="267"/>
    </row>
    <row r="261" spans="2:9" x14ac:dyDescent="0.3">
      <c r="B261" s="3"/>
      <c r="C261" s="10"/>
      <c r="D261" s="10"/>
      <c r="E261" s="10"/>
      <c r="F261" s="9"/>
      <c r="G261" s="10"/>
      <c r="H261"/>
    </row>
    <row r="262" spans="2:9" ht="15.6" customHeight="1" thickBot="1" x14ac:dyDescent="0.35">
      <c r="B262" s="51" t="s">
        <v>44</v>
      </c>
      <c r="C262" s="52" t="s">
        <v>6</v>
      </c>
      <c r="D262" s="52" t="s">
        <v>41</v>
      </c>
      <c r="E262" s="139" t="s">
        <v>56</v>
      </c>
      <c r="F262" s="138"/>
      <c r="G262" s="138"/>
      <c r="H262" s="138"/>
      <c r="I262" s="138"/>
    </row>
    <row r="263" spans="2:9" ht="15.75" customHeight="1" thickTop="1" x14ac:dyDescent="0.3">
      <c r="B263" s="57" t="s">
        <v>51</v>
      </c>
      <c r="C263" s="102"/>
      <c r="D263" s="158">
        <f>IFERROR(C263/$C$270,0)</f>
        <v>0</v>
      </c>
      <c r="E263" s="104"/>
      <c r="F263" s="105"/>
      <c r="G263" s="105"/>
      <c r="H263" s="105"/>
      <c r="I263" s="106"/>
    </row>
    <row r="264" spans="2:9" ht="15.75" customHeight="1" x14ac:dyDescent="0.3">
      <c r="B264" s="57" t="s">
        <v>104</v>
      </c>
      <c r="C264" s="102"/>
      <c r="D264" s="158">
        <f t="shared" ref="D264:D268" si="8">IFERROR(C264/$C$270,0)</f>
        <v>0</v>
      </c>
      <c r="E264" s="107"/>
      <c r="F264" s="108"/>
      <c r="G264" s="108"/>
      <c r="H264" s="108"/>
      <c r="I264" s="109"/>
    </row>
    <row r="265" spans="2:9" ht="15.75" customHeight="1" x14ac:dyDescent="0.3">
      <c r="B265" s="57" t="s">
        <v>105</v>
      </c>
      <c r="C265" s="102"/>
      <c r="D265" s="158">
        <f t="shared" si="8"/>
        <v>0</v>
      </c>
      <c r="E265" s="107"/>
      <c r="F265" s="108"/>
      <c r="G265" s="108"/>
      <c r="H265" s="108"/>
      <c r="I265" s="109"/>
    </row>
    <row r="266" spans="2:9" ht="15.75" customHeight="1" x14ac:dyDescent="0.3">
      <c r="B266" s="57" t="s">
        <v>45</v>
      </c>
      <c r="C266" s="102"/>
      <c r="D266" s="158">
        <f t="shared" si="8"/>
        <v>0</v>
      </c>
      <c r="E266" s="107"/>
      <c r="F266" s="108"/>
      <c r="G266" s="108"/>
      <c r="H266" s="108"/>
      <c r="I266" s="109"/>
    </row>
    <row r="267" spans="2:9" ht="15.75" customHeight="1" thickBot="1" x14ac:dyDescent="0.35">
      <c r="B267" s="58" t="s">
        <v>46</v>
      </c>
      <c r="C267" s="103"/>
      <c r="D267" s="159">
        <f t="shared" si="8"/>
        <v>0</v>
      </c>
      <c r="E267" s="110"/>
      <c r="F267" s="111"/>
      <c r="G267" s="111"/>
      <c r="H267" s="111"/>
      <c r="I267" s="112"/>
    </row>
    <row r="268" spans="2:9" ht="17.25" thickTop="1" thickBot="1" x14ac:dyDescent="0.35">
      <c r="B268" s="77" t="s">
        <v>1</v>
      </c>
      <c r="C268" s="160">
        <f>SUM(C263:C267)</f>
        <v>0</v>
      </c>
      <c r="D268" s="161">
        <f t="shared" si="8"/>
        <v>0</v>
      </c>
      <c r="E268" s="80"/>
      <c r="F268" s="80"/>
      <c r="G268" s="80"/>
      <c r="H268" s="77"/>
      <c r="I268" s="81"/>
    </row>
    <row r="269" spans="2:9" ht="13.5" customHeight="1" thickTop="1" x14ac:dyDescent="0.3">
      <c r="B269" s="10"/>
      <c r="C269" s="10"/>
      <c r="D269" s="10"/>
      <c r="E269" s="10"/>
      <c r="F269" s="9"/>
      <c r="G269" s="10"/>
      <c r="H269"/>
    </row>
    <row r="270" spans="2:9" ht="16.5" thickBot="1" x14ac:dyDescent="0.35">
      <c r="B270" s="51" t="s">
        <v>0</v>
      </c>
      <c r="C270" s="162">
        <f>D28</f>
        <v>0</v>
      </c>
      <c r="D270" s="10"/>
      <c r="E270" s="10"/>
      <c r="F270" s="9"/>
      <c r="G270" s="10"/>
      <c r="H270"/>
    </row>
    <row r="271" spans="2:9" ht="16.5" thickTop="1" x14ac:dyDescent="0.3">
      <c r="B271" s="3"/>
      <c r="C271" s="1"/>
      <c r="D271" s="1"/>
      <c r="E271" s="1"/>
      <c r="F271" s="9"/>
      <c r="G271" s="10"/>
      <c r="H271"/>
    </row>
    <row r="272" spans="2:9" ht="16.5" thickBot="1" x14ac:dyDescent="0.35">
      <c r="B272" s="51" t="s">
        <v>92</v>
      </c>
      <c r="C272" s="162" t="str">
        <f>IF(ROUND(C268,2)-ROUND(C270,2)=0,"JA",C268-C270)</f>
        <v>JA</v>
      </c>
      <c r="D272" s="1"/>
      <c r="E272" s="1"/>
      <c r="F272" s="9"/>
      <c r="G272" s="10"/>
      <c r="H272"/>
    </row>
    <row r="273" spans="2:9" ht="17.25" thickTop="1" thickBot="1" x14ac:dyDescent="0.35">
      <c r="B273" s="43"/>
      <c r="C273" s="44"/>
      <c r="D273" s="45"/>
      <c r="E273" s="45"/>
      <c r="F273" s="45"/>
      <c r="G273" s="45"/>
      <c r="H273" s="45"/>
      <c r="I273" s="45"/>
    </row>
    <row r="274" spans="2:9" ht="6.75" customHeight="1" thickTop="1" x14ac:dyDescent="0.3">
      <c r="B274" s="15"/>
      <c r="C274" s="16"/>
      <c r="D274"/>
      <c r="E274"/>
      <c r="F274"/>
      <c r="G274"/>
      <c r="H274"/>
    </row>
    <row r="275" spans="2:9" ht="23.25" x14ac:dyDescent="0.25">
      <c r="B275" s="266" t="s">
        <v>54</v>
      </c>
      <c r="C275" s="266"/>
      <c r="D275" s="266"/>
      <c r="E275" s="266"/>
      <c r="F275" s="266"/>
      <c r="G275" s="266"/>
      <c r="H275" s="266"/>
    </row>
    <row r="276" spans="2:9" ht="15" x14ac:dyDescent="0.25">
      <c r="B276" s="10"/>
      <c r="C276"/>
      <c r="D276"/>
      <c r="E276"/>
      <c r="F276"/>
      <c r="G276" s="10"/>
      <c r="H276"/>
    </row>
    <row r="277" spans="2:9" ht="21" x14ac:dyDescent="0.35">
      <c r="B277" s="50" t="s">
        <v>99</v>
      </c>
      <c r="C277" s="50"/>
      <c r="D277"/>
      <c r="E277"/>
      <c r="F277"/>
      <c r="G277" s="10"/>
      <c r="H277"/>
    </row>
    <row r="278" spans="2:9" ht="154.5" customHeight="1" x14ac:dyDescent="0.25">
      <c r="B278" s="267" t="s">
        <v>182</v>
      </c>
      <c r="C278" s="267"/>
      <c r="D278" s="267"/>
      <c r="E278" s="267"/>
      <c r="F278" s="267"/>
      <c r="G278" s="267"/>
      <c r="H278" s="267"/>
      <c r="I278" s="267"/>
    </row>
    <row r="279" spans="2:9" ht="15" x14ac:dyDescent="0.25">
      <c r="B279" s="10"/>
      <c r="C279"/>
      <c r="D279"/>
      <c r="E279"/>
      <c r="F279"/>
      <c r="G279" s="10"/>
      <c r="H279"/>
    </row>
    <row r="280" spans="2:9" ht="16.5" thickBot="1" x14ac:dyDescent="0.35">
      <c r="B280" s="134" t="s">
        <v>2</v>
      </c>
      <c r="C280" s="184" t="s">
        <v>37</v>
      </c>
      <c r="D280" s="184" t="s">
        <v>112</v>
      </c>
      <c r="E280" s="133" t="s">
        <v>0</v>
      </c>
      <c r="F280" s="185" t="s">
        <v>38</v>
      </c>
      <c r="G280" s="184" t="s">
        <v>56</v>
      </c>
      <c r="H280" s="186"/>
      <c r="I280" s="186"/>
    </row>
    <row r="281" spans="2:9" ht="15.75" customHeight="1" thickTop="1" x14ac:dyDescent="0.3">
      <c r="B281" s="187" t="str">
        <f>Hulpblad!V2</f>
        <v xml:space="preserve"> </v>
      </c>
      <c r="C281" s="248"/>
      <c r="D281" s="191"/>
      <c r="E281" s="192">
        <f>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92">
        <f t="shared" ref="F281:F290" si="9">E281*D281</f>
        <v>0</v>
      </c>
      <c r="G281" s="193"/>
      <c r="H281" s="188"/>
      <c r="I281" s="188"/>
    </row>
    <row r="282" spans="2:9" ht="15.75" customHeight="1" x14ac:dyDescent="0.3">
      <c r="B282" s="189" t="str">
        <f>Hulpblad!V3</f>
        <v xml:space="preserve"> </v>
      </c>
      <c r="C282" s="249"/>
      <c r="D282" s="194"/>
      <c r="E282" s="195">
        <f t="shared" ref="E282:E290" si="10">IF(OR(B282="",B282=" "),0,SUMIFS($E$104:$E$118,$B$104:$B$118,$B282)+SUMIFS($E$38:$E$52,$B$38:$B$52,$B282)+SUMIFS($F$60:$F$74,$B$60:$B$74,$B282)+SUMIFS($F$82:$F$96,$B$82:$B$96,$B282)+SUMIFS($C$126:$C$135,$B$126:$B$135,$B282)+SUMIFS($I$183:$I$190,$B$183:$B$190,$B282)+SUMIFS($E$143:$E$151,$B$143:$B$151,$B282)+SUMIFS($F$159:$F$175,$B$159:$B$175,$B282)+SUMIFS($C$198:$C$207,$B$198:$B$207,$B282)+SUMIFS($E$215:$E$230,$B$215:$B$230,$B282)+SUMIFS($F$238:$F$252,$B$238:$B$252,$B282))</f>
        <v>0</v>
      </c>
      <c r="F282" s="195">
        <f t="shared" si="9"/>
        <v>0</v>
      </c>
      <c r="G282" s="196"/>
      <c r="H282" s="190"/>
      <c r="I282" s="190"/>
    </row>
    <row r="283" spans="2:9" ht="15.75" customHeight="1" x14ac:dyDescent="0.3">
      <c r="B283" s="189" t="str">
        <f>Hulpblad!V4</f>
        <v xml:space="preserve"> </v>
      </c>
      <c r="C283" s="250"/>
      <c r="D283" s="194"/>
      <c r="E283" s="195">
        <f t="shared" si="10"/>
        <v>0</v>
      </c>
      <c r="F283" s="195">
        <f t="shared" si="9"/>
        <v>0</v>
      </c>
      <c r="G283" s="196"/>
      <c r="H283" s="190"/>
      <c r="I283" s="190"/>
    </row>
    <row r="284" spans="2:9" ht="15.75" customHeight="1" x14ac:dyDescent="0.3">
      <c r="B284" s="189" t="str">
        <f>Hulpblad!V5</f>
        <v xml:space="preserve"> </v>
      </c>
      <c r="C284" s="250"/>
      <c r="D284" s="194"/>
      <c r="E284" s="195">
        <f t="shared" si="10"/>
        <v>0</v>
      </c>
      <c r="F284" s="195">
        <f t="shared" si="9"/>
        <v>0</v>
      </c>
      <c r="G284" s="196"/>
      <c r="H284" s="190"/>
      <c r="I284" s="190"/>
    </row>
    <row r="285" spans="2:9" ht="15.75" customHeight="1" x14ac:dyDescent="0.3">
      <c r="B285" s="189" t="str">
        <f>Hulpblad!V6</f>
        <v xml:space="preserve"> </v>
      </c>
      <c r="C285" s="249"/>
      <c r="D285" s="194"/>
      <c r="E285" s="195">
        <f t="shared" si="10"/>
        <v>0</v>
      </c>
      <c r="F285" s="195">
        <f t="shared" si="9"/>
        <v>0</v>
      </c>
      <c r="G285" s="196"/>
      <c r="H285" s="190"/>
      <c r="I285" s="190"/>
    </row>
    <row r="286" spans="2:9" ht="15.75" customHeight="1" x14ac:dyDescent="0.3">
      <c r="B286" s="189" t="str">
        <f>Hulpblad!V7</f>
        <v xml:space="preserve"> </v>
      </c>
      <c r="C286" s="249"/>
      <c r="D286" s="194"/>
      <c r="E286" s="195">
        <f t="shared" si="10"/>
        <v>0</v>
      </c>
      <c r="F286" s="195">
        <f t="shared" si="9"/>
        <v>0</v>
      </c>
      <c r="G286" s="196"/>
      <c r="H286" s="190"/>
      <c r="I286" s="190"/>
    </row>
    <row r="287" spans="2:9" ht="15.75" customHeight="1" x14ac:dyDescent="0.3">
      <c r="B287" s="189" t="str">
        <f>Hulpblad!V8</f>
        <v xml:space="preserve"> </v>
      </c>
      <c r="C287" s="249"/>
      <c r="D287" s="194"/>
      <c r="E287" s="195">
        <f t="shared" si="10"/>
        <v>0</v>
      </c>
      <c r="F287" s="195">
        <f t="shared" si="9"/>
        <v>0</v>
      </c>
      <c r="G287" s="196"/>
      <c r="H287" s="190"/>
      <c r="I287" s="190"/>
    </row>
    <row r="288" spans="2:9" ht="15.75" customHeight="1" x14ac:dyDescent="0.3">
      <c r="B288" s="189" t="str">
        <f>Hulpblad!V9</f>
        <v xml:space="preserve"> </v>
      </c>
      <c r="C288" s="250"/>
      <c r="D288" s="194"/>
      <c r="E288" s="195">
        <f t="shared" si="10"/>
        <v>0</v>
      </c>
      <c r="F288" s="195">
        <f t="shared" si="9"/>
        <v>0</v>
      </c>
      <c r="G288" s="196"/>
      <c r="H288" s="190"/>
      <c r="I288" s="190"/>
    </row>
    <row r="289" spans="2:9" ht="15.75" customHeight="1" x14ac:dyDescent="0.3">
      <c r="B289" s="189" t="str">
        <f>Hulpblad!V10</f>
        <v xml:space="preserve"> </v>
      </c>
      <c r="C289" s="250"/>
      <c r="D289" s="194"/>
      <c r="E289" s="195">
        <f t="shared" si="10"/>
        <v>0</v>
      </c>
      <c r="F289" s="195">
        <f t="shared" si="9"/>
        <v>0</v>
      </c>
      <c r="G289" s="196"/>
      <c r="H289" s="190"/>
      <c r="I289" s="190"/>
    </row>
    <row r="290" spans="2:9" ht="15.75" customHeight="1" thickBot="1" x14ac:dyDescent="0.35">
      <c r="B290" s="164" t="str">
        <f>Hulpblad!V11</f>
        <v xml:space="preserve"> </v>
      </c>
      <c r="C290" s="251"/>
      <c r="D290" s="178"/>
      <c r="E290" s="155">
        <f t="shared" si="10"/>
        <v>0</v>
      </c>
      <c r="F290" s="155">
        <f t="shared" si="9"/>
        <v>0</v>
      </c>
      <c r="G290" s="113"/>
      <c r="H290" s="113"/>
      <c r="I290" s="113"/>
    </row>
    <row r="291" spans="2:9" ht="16.5" thickTop="1" x14ac:dyDescent="0.3">
      <c r="B291" s="76" t="s">
        <v>90</v>
      </c>
      <c r="C291" s="78"/>
      <c r="D291" s="78"/>
      <c r="E291" s="163">
        <f>SUBTOTAL(109,$E$281:$E$290)</f>
        <v>0</v>
      </c>
      <c r="F291" s="163">
        <f>SUBTOTAL(109,$F$281:$F$290)</f>
        <v>0</v>
      </c>
      <c r="G291" s="79"/>
      <c r="H291" s="79"/>
      <c r="I291" s="79"/>
    </row>
    <row r="292" spans="2:9" x14ac:dyDescent="0.3">
      <c r="B292" s="15"/>
      <c r="C292" s="16"/>
      <c r="D292" s="10"/>
      <c r="E292" s="18"/>
      <c r="F292" s="18"/>
      <c r="G292" s="18"/>
      <c r="H292" s="10"/>
    </row>
    <row r="293" spans="2:9" ht="16.5" thickBot="1" x14ac:dyDescent="0.35">
      <c r="B293" s="51" t="s">
        <v>115</v>
      </c>
      <c r="C293" s="162">
        <f>C263+C266</f>
        <v>0</v>
      </c>
      <c r="D293" s="10"/>
      <c r="E293" s="10"/>
      <c r="F293" s="10"/>
      <c r="G293" s="10"/>
      <c r="H293" s="10"/>
    </row>
    <row r="294" spans="2:9" thickTop="1" x14ac:dyDescent="0.25">
      <c r="B294" s="10"/>
      <c r="C294" s="10"/>
      <c r="D294" s="10"/>
      <c r="E294" s="10"/>
      <c r="F294" s="10"/>
      <c r="G294" s="10"/>
      <c r="H294" s="10"/>
    </row>
    <row r="295" spans="2:9" ht="16.5" thickBot="1" x14ac:dyDescent="0.35">
      <c r="B295" s="51" t="s">
        <v>116</v>
      </c>
      <c r="C295" s="162" t="str">
        <f>IF(ROUND($F$291,2)&gt;=ROUND(C263+C266,2),"JA",$F$291-C263-C266)</f>
        <v>JA</v>
      </c>
      <c r="D295" s="10"/>
      <c r="E295" s="10"/>
      <c r="F295" s="10"/>
      <c r="G295" s="10"/>
      <c r="H295" s="10"/>
    </row>
    <row r="296" spans="2:9" thickTop="1" x14ac:dyDescent="0.25">
      <c r="B296" s="10"/>
      <c r="C296" s="10"/>
      <c r="D296" s="10"/>
      <c r="E296" s="10"/>
      <c r="F296" s="10"/>
      <c r="G296" s="10"/>
      <c r="H296" s="10"/>
    </row>
    <row r="297" spans="2:9" ht="15" x14ac:dyDescent="0.25">
      <c r="B297" s="10"/>
      <c r="C297" s="10"/>
      <c r="D297" s="10"/>
      <c r="E297" s="10"/>
      <c r="F297" s="10"/>
      <c r="G297" s="10"/>
      <c r="H297" s="10"/>
    </row>
    <row r="298" spans="2:9" ht="15" x14ac:dyDescent="0.25">
      <c r="B298" s="10"/>
      <c r="C298" s="10"/>
      <c r="D298" s="10"/>
      <c r="E298" s="10"/>
      <c r="F298" s="10"/>
      <c r="G298" s="10"/>
      <c r="H298" s="10"/>
    </row>
    <row r="299" spans="2:9" ht="15" x14ac:dyDescent="0.25">
      <c r="B299" s="10"/>
      <c r="C299" s="10"/>
      <c r="D299" s="10"/>
      <c r="E299" s="10"/>
      <c r="F299" s="10"/>
      <c r="G299" s="10"/>
      <c r="H299" s="10"/>
    </row>
    <row r="300" spans="2:9" ht="15" x14ac:dyDescent="0.25">
      <c r="B300" s="10"/>
      <c r="C300" s="10"/>
      <c r="D300" s="10"/>
      <c r="E300" s="10"/>
      <c r="F300" s="10"/>
      <c r="G300" s="10"/>
      <c r="H300" s="10"/>
    </row>
    <row r="301" spans="2:9" ht="15" x14ac:dyDescent="0.25">
      <c r="B301" s="10"/>
      <c r="C301" s="10"/>
      <c r="D301" s="10"/>
      <c r="E301" s="10"/>
      <c r="F301" s="10"/>
      <c r="G301" s="10"/>
      <c r="H301" s="10"/>
    </row>
    <row r="302" spans="2:9" ht="15" x14ac:dyDescent="0.25">
      <c r="B302" s="10"/>
      <c r="C302" s="10"/>
      <c r="D302" s="10"/>
      <c r="E302" s="10"/>
      <c r="F302" s="10"/>
      <c r="G302" s="10"/>
      <c r="H302" s="10"/>
    </row>
    <row r="303" spans="2:9" ht="15" x14ac:dyDescent="0.25">
      <c r="B303" s="10"/>
      <c r="C303" s="10"/>
      <c r="D303" s="10"/>
      <c r="E303" s="10"/>
      <c r="F303" s="10"/>
      <c r="G303" s="10"/>
      <c r="H303" s="10"/>
    </row>
    <row r="304" spans="2:9"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ht="15" x14ac:dyDescent="0.25">
      <c r="B463" s="10"/>
      <c r="C463" s="10"/>
      <c r="D463" s="10"/>
      <c r="E463" s="10"/>
      <c r="F463" s="10"/>
      <c r="G463" s="10"/>
      <c r="H463" s="10"/>
    </row>
    <row r="464" spans="2:8" ht="15" x14ac:dyDescent="0.25">
      <c r="B464" s="10"/>
      <c r="C464" s="10"/>
      <c r="D464" s="10"/>
      <c r="E464" s="10"/>
      <c r="F464" s="10"/>
      <c r="G464" s="10"/>
      <c r="H464" s="10"/>
    </row>
    <row r="465" spans="2:8" ht="15" x14ac:dyDescent="0.25">
      <c r="B465" s="10"/>
      <c r="C465" s="10"/>
      <c r="D465" s="10"/>
      <c r="E465" s="10"/>
      <c r="F465" s="10"/>
      <c r="G465" s="10"/>
      <c r="H465" s="10"/>
    </row>
    <row r="466" spans="2:8" ht="15" x14ac:dyDescent="0.25">
      <c r="B466" s="10"/>
      <c r="C466" s="10"/>
      <c r="D466" s="10"/>
      <c r="E466" s="10"/>
      <c r="F466" s="10"/>
      <c r="G466" s="10"/>
      <c r="H466" s="10"/>
    </row>
    <row r="467" spans="2:8" ht="15" x14ac:dyDescent="0.25">
      <c r="B467" s="10"/>
      <c r="C467" s="10"/>
      <c r="D467" s="10"/>
      <c r="E467" s="10"/>
      <c r="F467" s="10"/>
      <c r="G467" s="10"/>
      <c r="H467" s="10"/>
    </row>
    <row r="468" spans="2:8" ht="15" x14ac:dyDescent="0.25">
      <c r="B468" s="10"/>
      <c r="C468" s="10"/>
      <c r="D468" s="10"/>
      <c r="E468" s="10"/>
      <c r="F468" s="10"/>
      <c r="G468" s="10"/>
      <c r="H468" s="10"/>
    </row>
    <row r="469" spans="2:8" ht="15" x14ac:dyDescent="0.25">
      <c r="B469" s="10"/>
      <c r="C469" s="10"/>
      <c r="D469" s="10"/>
      <c r="E469" s="10"/>
      <c r="F469" s="10"/>
      <c r="G469" s="10"/>
      <c r="H469" s="10"/>
    </row>
    <row r="470" spans="2:8" ht="15" x14ac:dyDescent="0.25">
      <c r="B470" s="10"/>
      <c r="C470" s="10"/>
      <c r="D470" s="10"/>
      <c r="E470" s="10"/>
      <c r="F470" s="10"/>
      <c r="G470" s="10"/>
      <c r="H470" s="10"/>
    </row>
    <row r="471" spans="2:8" ht="15" x14ac:dyDescent="0.25">
      <c r="B471" s="10"/>
      <c r="C471" s="10"/>
      <c r="D471" s="10"/>
      <c r="E471" s="10"/>
      <c r="F471" s="10"/>
      <c r="G471" s="10"/>
      <c r="H471" s="10"/>
    </row>
    <row r="472" spans="2:8" ht="15" x14ac:dyDescent="0.25">
      <c r="B472" s="10"/>
      <c r="C472" s="10"/>
      <c r="D472" s="10"/>
      <c r="E472" s="10"/>
      <c r="F472" s="10"/>
      <c r="G472" s="10"/>
      <c r="H472" s="10"/>
    </row>
    <row r="473" spans="2:8" ht="15" x14ac:dyDescent="0.25">
      <c r="B473" s="10"/>
      <c r="C473" s="10"/>
      <c r="D473" s="10"/>
      <c r="E473" s="10"/>
      <c r="F473" s="10"/>
      <c r="G473" s="10"/>
      <c r="H473" s="10"/>
    </row>
    <row r="474" spans="2:8" ht="15" x14ac:dyDescent="0.25">
      <c r="B474" s="10"/>
      <c r="C474" s="10"/>
      <c r="D474" s="10"/>
      <c r="E474" s="10"/>
      <c r="F474" s="10"/>
      <c r="G474" s="10"/>
      <c r="H474" s="10"/>
    </row>
    <row r="475" spans="2:8" ht="15" x14ac:dyDescent="0.25">
      <c r="B475" s="10"/>
      <c r="C475" s="10"/>
      <c r="D475" s="10"/>
      <c r="E475" s="10"/>
      <c r="F475" s="10"/>
      <c r="G475" s="10"/>
      <c r="H475" s="10"/>
    </row>
    <row r="476" spans="2:8" ht="15" x14ac:dyDescent="0.25">
      <c r="B476" s="10"/>
      <c r="C476" s="10"/>
      <c r="D476" s="10"/>
      <c r="E476" s="10"/>
      <c r="F476" s="10"/>
      <c r="G476" s="10"/>
      <c r="H476" s="10"/>
    </row>
    <row r="477" spans="2:8" ht="15" x14ac:dyDescent="0.25">
      <c r="B477" s="10"/>
      <c r="C477" s="10"/>
      <c r="D477" s="10"/>
      <c r="E477" s="10"/>
      <c r="F477" s="10"/>
      <c r="G477" s="10"/>
      <c r="H477" s="10"/>
    </row>
    <row r="478" spans="2:8" ht="15" x14ac:dyDescent="0.25">
      <c r="B478" s="10"/>
      <c r="C478" s="10"/>
      <c r="D478" s="10"/>
      <c r="E478" s="10"/>
      <c r="F478" s="10"/>
      <c r="G478" s="10"/>
      <c r="H478" s="10"/>
    </row>
    <row r="479" spans="2:8" ht="15" x14ac:dyDescent="0.25">
      <c r="B479" s="10"/>
      <c r="C479" s="10"/>
      <c r="D479" s="10"/>
      <c r="E479" s="10"/>
      <c r="F479" s="10"/>
      <c r="G479" s="10"/>
      <c r="H479" s="10"/>
    </row>
    <row r="480" spans="2:8" ht="15" x14ac:dyDescent="0.25">
      <c r="B480" s="10"/>
      <c r="C480" s="10"/>
      <c r="D480" s="10"/>
      <c r="E480" s="10"/>
      <c r="F480" s="10"/>
      <c r="G480" s="10"/>
      <c r="H480" s="10"/>
    </row>
    <row r="481" spans="2:8" ht="15" x14ac:dyDescent="0.25">
      <c r="B481" s="10"/>
      <c r="C481" s="10"/>
      <c r="D481" s="10"/>
      <c r="E481" s="10"/>
      <c r="F481" s="10"/>
      <c r="G481" s="10"/>
      <c r="H481" s="10"/>
    </row>
    <row r="482" spans="2:8" ht="15" x14ac:dyDescent="0.25">
      <c r="B482" s="10"/>
      <c r="C482" s="10"/>
      <c r="D482" s="10"/>
      <c r="E482" s="10"/>
      <c r="F482" s="10"/>
      <c r="G482" s="10"/>
      <c r="H482" s="10"/>
    </row>
    <row r="483" spans="2:8" ht="15" x14ac:dyDescent="0.25">
      <c r="B483" s="10"/>
      <c r="C483" s="10"/>
      <c r="D483" s="10"/>
      <c r="E483" s="10"/>
      <c r="F483" s="10"/>
      <c r="G483" s="10"/>
      <c r="H483" s="10"/>
    </row>
    <row r="484" spans="2:8" ht="15" x14ac:dyDescent="0.25">
      <c r="B484" s="10"/>
      <c r="C484" s="10"/>
      <c r="D484" s="10"/>
      <c r="E484" s="10"/>
      <c r="F484" s="10"/>
      <c r="G484" s="10"/>
      <c r="H484" s="10"/>
    </row>
    <row r="485" spans="2:8" ht="15" x14ac:dyDescent="0.25">
      <c r="B485" s="10"/>
      <c r="C485" s="10"/>
      <c r="D485" s="10"/>
      <c r="E485" s="10"/>
      <c r="F485" s="10"/>
      <c r="G485" s="10"/>
      <c r="H485" s="10"/>
    </row>
    <row r="486" spans="2:8" ht="15"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140:I140"/>
    <mergeCell ref="C2:E2"/>
    <mergeCell ref="C6:D6"/>
    <mergeCell ref="B11:I11"/>
    <mergeCell ref="B14:H14"/>
    <mergeCell ref="C30:H30"/>
    <mergeCell ref="B32:H32"/>
    <mergeCell ref="B35:E35"/>
    <mergeCell ref="B57:F57"/>
    <mergeCell ref="B79:F79"/>
    <mergeCell ref="B101:E101"/>
    <mergeCell ref="B123:G123"/>
    <mergeCell ref="B260:I260"/>
    <mergeCell ref="B275:H275"/>
    <mergeCell ref="B278:I278"/>
    <mergeCell ref="B156:I156"/>
    <mergeCell ref="B180:I180"/>
    <mergeCell ref="B195:G195"/>
    <mergeCell ref="B212:E212"/>
    <mergeCell ref="B235:F235"/>
    <mergeCell ref="B257:H257"/>
  </mergeCells>
  <conditionalFormatting sqref="A12:I295">
    <cfRule type="expression" dxfId="447" priority="1" stopIfTrue="1">
      <formula>$A$16=0</formula>
    </cfRule>
  </conditionalFormatting>
  <conditionalFormatting sqref="B34:C34">
    <cfRule type="expression" dxfId="446" priority="31">
      <formula>$A$34="nvt"</formula>
    </cfRule>
  </conditionalFormatting>
  <conditionalFormatting sqref="B56:C56">
    <cfRule type="expression" dxfId="445" priority="32">
      <formula>$A$56="nvt"</formula>
    </cfRule>
  </conditionalFormatting>
  <conditionalFormatting sqref="B78:C78">
    <cfRule type="expression" dxfId="444" priority="29">
      <formula>$A$78="nvt"</formula>
    </cfRule>
  </conditionalFormatting>
  <conditionalFormatting sqref="B100:C100">
    <cfRule type="expression" dxfId="443" priority="3">
      <formula>$A$100="nvt"</formula>
    </cfRule>
  </conditionalFormatting>
  <conditionalFormatting sqref="B122:C122">
    <cfRule type="expression" dxfId="442" priority="27">
      <formula>$A$122="nvt"</formula>
    </cfRule>
  </conditionalFormatting>
  <conditionalFormatting sqref="B125:C136">
    <cfRule type="expression" dxfId="441" priority="42">
      <formula>$A$122="nvt"</formula>
    </cfRule>
  </conditionalFormatting>
  <conditionalFormatting sqref="B139:C139">
    <cfRule type="expression" dxfId="440" priority="25">
      <formula>$A$139="nvt"</formula>
    </cfRule>
  </conditionalFormatting>
  <conditionalFormatting sqref="B155:C155">
    <cfRule type="expression" dxfId="439" priority="23">
      <formula>$A$155="nvt"</formula>
    </cfRule>
  </conditionalFormatting>
  <conditionalFormatting sqref="B179:C179">
    <cfRule type="expression" dxfId="438" priority="21">
      <formula>$A$179="nvt"</formula>
    </cfRule>
  </conditionalFormatting>
  <conditionalFormatting sqref="B197:C208">
    <cfRule type="expression" dxfId="437" priority="39">
      <formula>$A$194="nvt"</formula>
    </cfRule>
  </conditionalFormatting>
  <conditionalFormatting sqref="B211:C211">
    <cfRule type="expression" dxfId="436" priority="17">
      <formula>$A$211="nvt"</formula>
    </cfRule>
  </conditionalFormatting>
  <conditionalFormatting sqref="B234:C234">
    <cfRule type="expression" dxfId="435" priority="15">
      <formula>$A$234="nvt"</formula>
    </cfRule>
  </conditionalFormatting>
  <conditionalFormatting sqref="B17:D27">
    <cfRule type="expression" dxfId="434" priority="36">
      <formula>$A17=0</formula>
    </cfRule>
  </conditionalFormatting>
  <conditionalFormatting sqref="B37:E53">
    <cfRule type="expression" dxfId="433" priority="45">
      <formula>$A$34="nvt"</formula>
    </cfRule>
  </conditionalFormatting>
  <conditionalFormatting sqref="B103:E119">
    <cfRule type="expression" dxfId="432" priority="5">
      <formula>$A$100="nvt"</formula>
    </cfRule>
  </conditionalFormatting>
  <conditionalFormatting sqref="B194:E194">
    <cfRule type="expression" dxfId="431" priority="11">
      <formula>$A$194="nvt"</formula>
    </cfRule>
  </conditionalFormatting>
  <conditionalFormatting sqref="B214:E231">
    <cfRule type="expression" dxfId="430" priority="38">
      <formula>$A$211="nvt"</formula>
    </cfRule>
  </conditionalFormatting>
  <conditionalFormatting sqref="B59:F75">
    <cfRule type="expression" dxfId="429" priority="44">
      <formula>$A$56="nvt"</formula>
    </cfRule>
  </conditionalFormatting>
  <conditionalFormatting sqref="B81:F97">
    <cfRule type="expression" dxfId="428" priority="43">
      <formula>$A$78="nvt"</formula>
    </cfRule>
  </conditionalFormatting>
  <conditionalFormatting sqref="B237:F253">
    <cfRule type="expression" dxfId="427" priority="37">
      <formula>$A$234="nvt"</formula>
    </cfRule>
  </conditionalFormatting>
  <conditionalFormatting sqref="B30:I30">
    <cfRule type="expression" dxfId="426" priority="46">
      <formula>LEFT($C$30,3)="Let"</formula>
    </cfRule>
  </conditionalFormatting>
  <conditionalFormatting sqref="B142:I152">
    <cfRule type="expression" dxfId="425" priority="6">
      <formula>$A$139="nvt"</formula>
    </cfRule>
  </conditionalFormatting>
  <conditionalFormatting sqref="B158:I176">
    <cfRule type="expression" dxfId="424" priority="8">
      <formula>$A$155="nvt"</formula>
    </cfRule>
  </conditionalFormatting>
  <conditionalFormatting sqref="B182:I191">
    <cfRule type="expression" dxfId="423" priority="40">
      <formula>$A$179="nvt"</formula>
    </cfRule>
  </conditionalFormatting>
  <conditionalFormatting sqref="C272">
    <cfRule type="cellIs" dxfId="422" priority="35" operator="notEqual">
      <formula>"JA"</formula>
    </cfRule>
  </conditionalFormatting>
  <conditionalFormatting sqref="C295">
    <cfRule type="cellIs" dxfId="421" priority="13" operator="notEqual">
      <formula>"JA"</formula>
    </cfRule>
  </conditionalFormatting>
  <conditionalFormatting sqref="D268">
    <cfRule type="expression" dxfId="420" priority="10">
      <formula>C272&lt;&gt;"JA"</formula>
    </cfRule>
  </conditionalFormatting>
  <dataValidations count="4">
    <dataValidation type="list" allowBlank="1" showInputMessage="1" showErrorMessage="1" sqref="B82:B96 B38:B52 B159:B175 B143:B151 B60:B74 B183:B190 B215:B230 B238:B252 B104:B118" xr:uid="{33473B2E-73D8-409F-81A1-F564C186CA04}">
      <formula1>K_Werkpakket</formula1>
    </dataValidation>
    <dataValidation type="list" allowBlank="1" showInputMessage="1" showErrorMessage="1" sqref="C6" xr:uid="{18DF8F07-57DC-43D6-A9F3-47908E37EDAC}">
      <formula1>K_Type</formula1>
    </dataValidation>
    <dataValidation type="list" allowBlank="1" showInputMessage="1" showErrorMessage="1" sqref="C7" xr:uid="{2CAE8FA8-8B54-46C9-892E-CA63E7DDAA2F}">
      <formula1>K_Omvang</formula1>
    </dataValidation>
    <dataValidation type="list" allowBlank="1" showInputMessage="1" showErrorMessage="1" sqref="C178" xr:uid="{EBE5DF47-11F2-4EAA-9C91-07E715597400}">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30" max="16383" man="1"/>
    <brk id="255" max="16383" man="1"/>
    <brk id="273"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9EE74-3135-4DE2-B6AF-3BC427CF56BD}">
  <sheetPr>
    <tabColor rgb="FF92D050"/>
    <pageSetUpPr fitToPage="1"/>
  </sheetPr>
  <dimension ref="A1:L797"/>
  <sheetViews>
    <sheetView showGridLines="0" workbookViewId="0">
      <selection activeCell="B24" sqref="B24:E24"/>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31</v>
      </c>
    </row>
    <row r="2" spans="1:9" ht="18.75" x14ac:dyDescent="0.3">
      <c r="B2" s="30" t="s">
        <v>154</v>
      </c>
      <c r="C2" s="260"/>
      <c r="D2" s="260"/>
      <c r="E2" s="260"/>
      <c r="I2" s="54" t="s">
        <v>30</v>
      </c>
    </row>
    <row r="3" spans="1:9" x14ac:dyDescent="0.3">
      <c r="B3" s="28"/>
      <c r="C3" s="29"/>
      <c r="D3" s="29"/>
      <c r="I3" s="69" t="s">
        <v>32</v>
      </c>
    </row>
    <row r="4" spans="1:9" ht="16.5" x14ac:dyDescent="0.3">
      <c r="B4" s="32" t="s">
        <v>80</v>
      </c>
      <c r="C4" s="90"/>
      <c r="D4"/>
      <c r="H4" s="68"/>
    </row>
    <row r="5" spans="1:9" ht="16.5" x14ac:dyDescent="0.3">
      <c r="B5" s="32" t="s">
        <v>103</v>
      </c>
      <c r="C5" s="91"/>
      <c r="D5"/>
      <c r="H5" s="68"/>
    </row>
    <row r="6" spans="1:9" ht="16.5" x14ac:dyDescent="0.3">
      <c r="B6" s="32" t="s">
        <v>78</v>
      </c>
      <c r="C6" s="264"/>
      <c r="D6" s="264"/>
      <c r="F6"/>
      <c r="G6"/>
      <c r="H6"/>
    </row>
    <row r="7" spans="1:9" ht="16.5" x14ac:dyDescent="0.3">
      <c r="B7" s="32" t="s">
        <v>79</v>
      </c>
      <c r="C7" s="92"/>
      <c r="D7"/>
      <c r="E7"/>
      <c r="F7"/>
      <c r="G7"/>
      <c r="H7"/>
    </row>
    <row r="8" spans="1:9" ht="16.5" x14ac:dyDescent="0.3">
      <c r="B8" s="32"/>
      <c r="C8" s="130"/>
      <c r="D8" s="130"/>
      <c r="E8" s="130"/>
      <c r="F8"/>
      <c r="G8"/>
      <c r="H8"/>
    </row>
    <row r="9" spans="1:9" x14ac:dyDescent="0.3">
      <c r="B9" s="3"/>
      <c r="C9" s="4"/>
      <c r="D9"/>
      <c r="E9"/>
      <c r="F9"/>
      <c r="G9"/>
      <c r="H9"/>
    </row>
    <row r="10" spans="1:9" ht="9" customHeight="1" x14ac:dyDescent="0.3">
      <c r="B10" s="20"/>
      <c r="C10" s="4"/>
      <c r="D10"/>
      <c r="E10"/>
      <c r="F10"/>
      <c r="G10"/>
      <c r="H10"/>
    </row>
    <row r="11" spans="1:9" ht="75" customHeight="1" x14ac:dyDescent="0.25">
      <c r="B11" s="265"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5"/>
      <c r="D11" s="265"/>
      <c r="E11" s="265"/>
      <c r="F11" s="265"/>
      <c r="G11" s="265"/>
      <c r="H11" s="265"/>
      <c r="I11" s="265"/>
    </row>
    <row r="12" spans="1:9" ht="15" customHeight="1" thickBot="1" x14ac:dyDescent="0.3">
      <c r="B12" s="36"/>
      <c r="C12" s="36"/>
      <c r="D12" s="36"/>
      <c r="E12" s="36"/>
      <c r="F12" s="36"/>
      <c r="G12" s="36"/>
      <c r="H12" s="36"/>
      <c r="I12" s="36"/>
    </row>
    <row r="13" spans="1:9" ht="6.75" customHeight="1" thickTop="1" x14ac:dyDescent="0.25">
      <c r="B13" s="87"/>
      <c r="C13" s="87"/>
      <c r="D13" s="87"/>
      <c r="E13" s="87"/>
      <c r="F13" s="87"/>
      <c r="G13" s="87"/>
      <c r="H13" s="85"/>
      <c r="I13" s="85"/>
    </row>
    <row r="14" spans="1:9" ht="42.75" customHeight="1" x14ac:dyDescent="0.25">
      <c r="B14" s="262" t="s">
        <v>127</v>
      </c>
      <c r="C14" s="262"/>
      <c r="D14" s="262"/>
      <c r="E14" s="262"/>
      <c r="F14" s="262"/>
      <c r="G14" s="262"/>
      <c r="H14" s="262"/>
      <c r="I14" s="85"/>
    </row>
    <row r="15" spans="1:9" ht="9.75" customHeight="1" thickBot="1" x14ac:dyDescent="0.35">
      <c r="B15" s="88"/>
      <c r="C15" s="89"/>
      <c r="D15" s="85"/>
      <c r="E15" s="85"/>
      <c r="F15" s="85"/>
      <c r="G15" s="85"/>
      <c r="H15" s="85"/>
      <c r="I15" s="85"/>
    </row>
    <row r="16" spans="1:9" ht="18.75" x14ac:dyDescent="0.3">
      <c r="A16" s="143">
        <f>IF(OR(COUNTA(C2:D8)&lt;5,Projectinformatie!B24=""),0,1)</f>
        <v>0</v>
      </c>
      <c r="B16" s="60" t="s">
        <v>58</v>
      </c>
      <c r="C16" s="61"/>
      <c r="D16" s="62" t="s">
        <v>0</v>
      </c>
      <c r="E16" s="85"/>
      <c r="F16" s="60" t="s">
        <v>2</v>
      </c>
      <c r="G16" s="61"/>
      <c r="H16" s="62" t="s">
        <v>0</v>
      </c>
      <c r="I16" s="85"/>
    </row>
    <row r="17" spans="1:12" x14ac:dyDescent="0.25">
      <c r="A17" s="143" t="str">
        <f>IFERROR(HLOOKUP(VLOOKUP(Projectinformatie!$B$24,Keuzeopties[#All],3,FALSE)&amp;IF($C$6="Kennisinstelling","K",""),Keuze_Kostensoort[#All],2,FALSE),0)</f>
        <v>Uurtarief € 60</v>
      </c>
      <c r="B17" s="144" t="str">
        <f>Hulpblad!G2</f>
        <v>Uurtarief € 60</v>
      </c>
      <c r="C17" s="63"/>
      <c r="D17" s="150">
        <f>IF(A17=0,0,SUM($E$38:$E$52))</f>
        <v>0</v>
      </c>
      <c r="E17" s="85"/>
      <c r="F17" s="144" t="str">
        <f>Hulpblad!V2</f>
        <v xml:space="preserve"> </v>
      </c>
      <c r="G17" s="63"/>
      <c r="H17" s="150" t="str">
        <f>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5"/>
    </row>
    <row r="18" spans="1:12" x14ac:dyDescent="0.25">
      <c r="A18" s="143" t="str">
        <f>IFERROR(HLOOKUP(VLOOKUP(Projectinformatie!$B$24,Keuzeopties[#All],3,FALSE)&amp;IF($C$6="Kennisinstelling","K",""),Keuze_Kostensoort[#All],3,FALSE),0)</f>
        <v>Maandbedrag € 8.600</v>
      </c>
      <c r="B18" s="144" t="str">
        <f>Hulpblad!G3</f>
        <v>Maandbedrag € 8.600</v>
      </c>
      <c r="C18" s="63"/>
      <c r="D18" s="150">
        <f>IF(A18=0,0,SUM($F$60:$F$74))</f>
        <v>0</v>
      </c>
      <c r="E18" s="85"/>
      <c r="F18" s="144" t="str">
        <f>Hulpblad!V3</f>
        <v xml:space="preserve"> </v>
      </c>
      <c r="G18" s="63"/>
      <c r="H18" s="150" t="str">
        <f t="shared" ref="H18:H26" si="0">IF(OR(F18="",F18=" "),"",SUMIFS($E$104:$E$118,$B$104:$B$118,F18)+SUMIFS($E$38:$E$52,$B$38:$B$52,F18)+SUMIFS($F$60:$F$74,$B$60:$B$74,F18)+SUMIFS($F$82:$F$96,$B$82:$B$96,F18)+SUMIFS($C$126:$C$135,$B$126:$B$135,F18)+SUMIFS($I$183:$I$190,$B$183:$B$190,F18)+SUMIFS($E$143:$E$151,$B$143:$B$151,F18)+SUMIFS($F$159:$F$175,$B$159:$B$175,F18)+SUMIFS($C$198:$C$207,$B$198:$B$207,F18)+SUMIFS($E$215:$E$230,$B$215:$B$230,F18)+SUMIFS($F$238:$F$252,$B$238:$B$252,F18))</f>
        <v/>
      </c>
      <c r="I18" s="85"/>
    </row>
    <row r="19" spans="1:12" x14ac:dyDescent="0.25">
      <c r="A19" s="143">
        <f>IFERROR(HLOOKUP(VLOOKUP(Projectinformatie!$B$24,Keuzeopties[#All],3,FALSE)&amp;IF($C$6="Kennisinstelling","K",""),Keuze_Kostensoort[#All],4,FALSE),0)</f>
        <v>0</v>
      </c>
      <c r="B19" s="144" t="str">
        <f>Hulpblad!G4</f>
        <v>IKS voor kennisinstellingen</v>
      </c>
      <c r="C19" s="63"/>
      <c r="D19" s="150">
        <f>IF(A19=0,0,SUM($F$82:$F$96))</f>
        <v>0</v>
      </c>
      <c r="E19" s="85"/>
      <c r="F19" s="144" t="str">
        <f>Hulpblad!V4</f>
        <v xml:space="preserve"> </v>
      </c>
      <c r="G19" s="63"/>
      <c r="H19" s="150" t="str">
        <f t="shared" si="0"/>
        <v/>
      </c>
      <c r="I19" s="85"/>
    </row>
    <row r="20" spans="1:12" x14ac:dyDescent="0.25">
      <c r="A20" s="143" t="str">
        <f>IFERROR(HLOOKUP(VLOOKUP(Projectinformatie!$B$24,Keuzeopties[#All],3,FALSE)&amp;IF($C$6="Kennisinstelling","K",""),Keuze_Kostensoort[#All],5,FALSE),0)</f>
        <v>Loonverletkosten</v>
      </c>
      <c r="B20" s="144" t="str">
        <f>Hulpblad!G5</f>
        <v>Loonverletkosten</v>
      </c>
      <c r="C20" s="63"/>
      <c r="D20" s="150">
        <f>IF(A20=0,0,SUM($E$104:$E$118))</f>
        <v>0</v>
      </c>
      <c r="E20" s="85"/>
      <c r="F20" s="144" t="str">
        <f>Hulpblad!V5</f>
        <v xml:space="preserve"> </v>
      </c>
      <c r="G20" s="63"/>
      <c r="H20" s="150" t="str">
        <f t="shared" si="0"/>
        <v/>
      </c>
      <c r="I20" s="85"/>
    </row>
    <row r="21" spans="1:12" x14ac:dyDescent="0.25">
      <c r="A21" s="143">
        <f>IFERROR(HLOOKUP(VLOOKUP(Projectinformatie!$B$24,Keuzeopties[#All],3,FALSE)&amp;IF($C$6="Kennisinstelling","K",""),Keuze_Kostensoort[#All],6,FALSE),0)</f>
        <v>0</v>
      </c>
      <c r="B21" s="144" t="str">
        <f>Hulpblad!G6</f>
        <v>Forfait 23% over overige directe kosten</v>
      </c>
      <c r="C21" s="63"/>
      <c r="D21" s="150">
        <f>IF(A21=0,0,SUM($C$126:$C$135))</f>
        <v>0</v>
      </c>
      <c r="E21" s="85"/>
      <c r="F21" s="144" t="str">
        <f>Hulpblad!V6</f>
        <v xml:space="preserve"> </v>
      </c>
      <c r="G21" s="63"/>
      <c r="H21" s="150" t="str">
        <f t="shared" si="0"/>
        <v/>
      </c>
      <c r="I21" s="85"/>
    </row>
    <row r="22" spans="1:12" x14ac:dyDescent="0.25">
      <c r="A22" s="143" t="str">
        <f>IFERROR(HLOOKUP(VLOOKUP(Projectinformatie!$B$24,Keuzeopties[#All],3,FALSE)&amp;IF($C$6="Kennisinstelling","K",""),Keuze_Kostensoort[#All],7,FALSE),0)</f>
        <v>Afschrijvingskosten</v>
      </c>
      <c r="B22" s="144" t="str">
        <f>Hulpblad!G7</f>
        <v>Afschrijvingskosten</v>
      </c>
      <c r="C22" s="63"/>
      <c r="D22" s="150">
        <f>IF(A22=0,0,SUM($I$183:$I$190))</f>
        <v>0</v>
      </c>
      <c r="E22" s="85"/>
      <c r="F22" s="144" t="str">
        <f>Hulpblad!V7</f>
        <v xml:space="preserve"> </v>
      </c>
      <c r="G22" s="63"/>
      <c r="H22" s="150" t="str">
        <f t="shared" si="0"/>
        <v/>
      </c>
      <c r="I22" s="85"/>
    </row>
    <row r="23" spans="1:12" x14ac:dyDescent="0.25">
      <c r="A23" s="143" t="str">
        <f>IFERROR(HLOOKUP(VLOOKUP(Projectinformatie!$B$24,Keuzeopties[#All],3,FALSE)&amp;IF($C$6="Kennisinstelling","K",""),Keuze_Kostensoort[#All],8,FALSE),0)</f>
        <v>Bijdragen in natura</v>
      </c>
      <c r="B23" s="144" t="str">
        <f>Hulpblad!G8</f>
        <v>Bijdragen in natura</v>
      </c>
      <c r="C23" s="63"/>
      <c r="D23" s="150">
        <f>IF(A23=0,0,SUM($E$143:$E$151))</f>
        <v>0</v>
      </c>
      <c r="E23" s="85"/>
      <c r="F23" s="144" t="str">
        <f>Hulpblad!V8</f>
        <v xml:space="preserve"> </v>
      </c>
      <c r="G23" s="63"/>
      <c r="H23" s="150" t="str">
        <f t="shared" si="0"/>
        <v/>
      </c>
      <c r="I23" s="85"/>
      <c r="L23" s="10"/>
    </row>
    <row r="24" spans="1:12" x14ac:dyDescent="0.25">
      <c r="A24" s="143" t="str">
        <f>IFERROR(HLOOKUP(VLOOKUP(Projectinformatie!$B$24,Keuzeopties[#All],3,FALSE)&amp;IF($C$6="Kennisinstelling","K",""),Keuze_Kostensoort[#All],9,FALSE),0)</f>
        <v>Overige kosten derden</v>
      </c>
      <c r="B24" s="144" t="str">
        <f>Hulpblad!G9</f>
        <v>Overige kosten derden</v>
      </c>
      <c r="C24" s="63"/>
      <c r="D24" s="150">
        <f>IF(A24=0,0,SUM($F$159:$F$175))</f>
        <v>0</v>
      </c>
      <c r="E24" s="85"/>
      <c r="F24" s="144" t="str">
        <f>Hulpblad!V9</f>
        <v xml:space="preserve"> </v>
      </c>
      <c r="G24" s="63"/>
      <c r="H24" s="150" t="str">
        <f t="shared" si="0"/>
        <v/>
      </c>
      <c r="I24" s="85"/>
    </row>
    <row r="25" spans="1:12" x14ac:dyDescent="0.25">
      <c r="A25" s="143" t="str">
        <f>IFERROR(HLOOKUP(VLOOKUP(Projectinformatie!$B$24,Keuzeopties[#All],3,FALSE)&amp;IF(C15="Kennisinstelling","K",""),Keuze_Kostensoort[#All],10,FALSE),0)</f>
        <v>Forfait kleine uitgaven &lt; € 250 (1% Overige kosten derden)</v>
      </c>
      <c r="B25" s="145" t="str">
        <f>Hulpblad!G10</f>
        <v>Forfait kleine uitgaven &lt; € 250 (1% Overige kosten derden)</v>
      </c>
      <c r="C25" s="142"/>
      <c r="D25" s="150">
        <f>IF(A25=0,0,SUM($C$198:$C$207))</f>
        <v>0</v>
      </c>
      <c r="E25" s="85"/>
      <c r="F25" s="148" t="str">
        <f>Hulpblad!V10</f>
        <v xml:space="preserve"> </v>
      </c>
      <c r="G25" s="137"/>
      <c r="H25" s="150" t="str">
        <f t="shared" si="0"/>
        <v/>
      </c>
      <c r="I25" s="85"/>
    </row>
    <row r="26" spans="1:12" x14ac:dyDescent="0.25">
      <c r="A26" s="143">
        <f>IFERROR(HLOOKUP(VLOOKUP(Projectinformatie!$B$24,Keuzeopties[#All],3,FALSE)&amp;IF(C16="Kennisinstelling","K",""),Keuze_Kostensoort[#All],11,FALSE),0)</f>
        <v>0</v>
      </c>
      <c r="B26" s="146" t="str">
        <f>Hulpblad!G11</f>
        <v>Uurtarief € 73</v>
      </c>
      <c r="C26" s="64"/>
      <c r="D26" s="150">
        <f>IF(A26=0,0,SUM($E$215:$E$230))</f>
        <v>0</v>
      </c>
      <c r="E26" s="85"/>
      <c r="F26" s="146" t="str">
        <f>Hulpblad!V11</f>
        <v xml:space="preserve"> </v>
      </c>
      <c r="G26" s="64"/>
      <c r="H26" s="150" t="str">
        <f t="shared" si="0"/>
        <v/>
      </c>
      <c r="I26" s="85"/>
    </row>
    <row r="27" spans="1:12" ht="16.5" thickBot="1" x14ac:dyDescent="0.3">
      <c r="A27" s="143">
        <f>IFERROR(HLOOKUP(VLOOKUP(Projectinformatie!$B$24,Keuzeopties[#All],3,FALSE)&amp;IF(C17="Kennisinstelling","K",""),Keuze_Kostensoort[#All],12,FALSE),0)</f>
        <v>0</v>
      </c>
      <c r="B27" s="147" t="str">
        <f>Hulpblad!G12</f>
        <v>Maandbedrag € 10.400</v>
      </c>
      <c r="C27" s="65"/>
      <c r="D27" s="151">
        <f>IF(A27=0,0,SUM($F$238:$F$252))</f>
        <v>0</v>
      </c>
      <c r="E27" s="85"/>
      <c r="F27" s="149"/>
      <c r="G27" s="65"/>
      <c r="H27" s="151"/>
      <c r="I27" s="85"/>
    </row>
    <row r="28" spans="1:12" ht="20.25" thickTop="1" thickBot="1" x14ac:dyDescent="0.35">
      <c r="B28" s="66" t="s">
        <v>90</v>
      </c>
      <c r="C28" s="67"/>
      <c r="D28" s="152">
        <f>SUM(D17:D27)</f>
        <v>0</v>
      </c>
      <c r="E28" s="85"/>
      <c r="F28" s="66" t="s">
        <v>90</v>
      </c>
      <c r="G28" s="67"/>
      <c r="H28" s="152">
        <f>SUM(H17:H27)</f>
        <v>0</v>
      </c>
      <c r="I28" s="85"/>
    </row>
    <row r="29" spans="1:12" ht="9" customHeight="1" x14ac:dyDescent="0.3">
      <c r="B29" s="82"/>
      <c r="C29" s="83"/>
      <c r="D29" s="84"/>
      <c r="E29" s="85"/>
      <c r="F29" s="82"/>
      <c r="G29" s="83"/>
      <c r="H29" s="84"/>
      <c r="I29" s="85"/>
    </row>
    <row r="30" spans="1:12" ht="49.5" customHeight="1" thickBot="1" x14ac:dyDescent="0.3">
      <c r="B30" s="86" t="s">
        <v>100</v>
      </c>
      <c r="C30" s="263"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3"/>
      <c r="E30" s="263"/>
      <c r="F30" s="263"/>
      <c r="G30" s="263"/>
      <c r="H30" s="263"/>
      <c r="I30" s="140"/>
    </row>
    <row r="31" spans="1:12" ht="13.5" customHeight="1" thickTop="1" x14ac:dyDescent="0.25">
      <c r="B31" s="38"/>
      <c r="C31" s="38"/>
      <c r="D31" s="38"/>
      <c r="E31" s="38"/>
      <c r="F31" s="38"/>
      <c r="G31" s="38"/>
      <c r="H31" s="38"/>
    </row>
    <row r="32" spans="1:12" ht="25.5" customHeight="1" x14ac:dyDescent="0.25">
      <c r="B32" s="266" t="s">
        <v>101</v>
      </c>
      <c r="C32" s="266"/>
      <c r="D32" s="266"/>
      <c r="E32" s="266"/>
      <c r="F32" s="266"/>
      <c r="G32" s="266"/>
      <c r="H32" s="266"/>
    </row>
    <row r="33" spans="1:8" ht="18.75" x14ac:dyDescent="0.3">
      <c r="B33" s="33"/>
      <c r="C33" s="34"/>
      <c r="D33" s="35"/>
      <c r="E33"/>
      <c r="F33" s="33"/>
      <c r="G33" s="34"/>
      <c r="H33" s="35"/>
    </row>
    <row r="34" spans="1:8" ht="21" x14ac:dyDescent="0.35">
      <c r="A34" s="143" t="str">
        <f>IF($A$16=0,"",IF(COUNTIFS($A$17:$A$27,B34)=1,1,"nvt"))</f>
        <v/>
      </c>
      <c r="B34" s="153" t="str">
        <f>B17</f>
        <v>Uurtarief € 60</v>
      </c>
      <c r="C34" s="50"/>
      <c r="D34"/>
      <c r="E34"/>
      <c r="F34"/>
      <c r="G34"/>
      <c r="H34"/>
    </row>
    <row r="35" spans="1:8" ht="15" customHeight="1" x14ac:dyDescent="0.25">
      <c r="B35" s="261" t="str">
        <f>IF(A34="nvt",VLOOKUP(A34,Alle_Kostensoorten[],2,FALSE),VLOOKUP(B34,Alle_Kostensoorten[],2,FALSE))</f>
        <v>Toelichting: Geen bijzonderheden</v>
      </c>
      <c r="C35" s="261"/>
      <c r="D35" s="261"/>
      <c r="E35" s="261"/>
      <c r="F35"/>
      <c r="G35"/>
      <c r="H35"/>
    </row>
    <row r="36" spans="1:8" ht="7.5" customHeight="1" x14ac:dyDescent="0.3">
      <c r="B36" s="3"/>
      <c r="C36" s="4"/>
      <c r="D36"/>
      <c r="E36"/>
      <c r="F36"/>
      <c r="G36"/>
      <c r="H36"/>
    </row>
    <row r="37" spans="1:8" ht="31.5" customHeight="1" thickBot="1" x14ac:dyDescent="0.35">
      <c r="B37" s="186" t="s">
        <v>2</v>
      </c>
      <c r="C37" s="133" t="s">
        <v>111</v>
      </c>
      <c r="D37" s="133" t="s">
        <v>72</v>
      </c>
      <c r="E37" s="184" t="s">
        <v>0</v>
      </c>
      <c r="F37"/>
      <c r="G37" s="10"/>
      <c r="H37"/>
    </row>
    <row r="38" spans="1:8" ht="15.75" customHeight="1" thickTop="1" x14ac:dyDescent="0.3">
      <c r="B38" s="241"/>
      <c r="C38" s="224"/>
      <c r="D38" s="227"/>
      <c r="E38" s="192">
        <f>IF($A$34=1,$D38*60,0)</f>
        <v>0</v>
      </c>
      <c r="F38"/>
      <c r="G38"/>
      <c r="H38"/>
    </row>
    <row r="39" spans="1:8" ht="15.75" customHeight="1" x14ac:dyDescent="0.3">
      <c r="B39" s="210"/>
      <c r="C39" s="107"/>
      <c r="D39" s="200"/>
      <c r="E39" s="195">
        <f>IF($A$34=1,$D39*60,0)</f>
        <v>0</v>
      </c>
      <c r="F39"/>
      <c r="G39"/>
      <c r="H39"/>
    </row>
    <row r="40" spans="1:8" ht="15.75" customHeight="1" x14ac:dyDescent="0.3">
      <c r="B40" s="210"/>
      <c r="C40" s="107"/>
      <c r="D40" s="200"/>
      <c r="E40" s="195">
        <f>IF($A$34=1,$D40*60,0)</f>
        <v>0</v>
      </c>
      <c r="F40"/>
      <c r="G40"/>
      <c r="H40"/>
    </row>
    <row r="41" spans="1:8" ht="15.75" customHeight="1" x14ac:dyDescent="0.3">
      <c r="B41" s="210"/>
      <c r="C41" s="107"/>
      <c r="D41" s="200"/>
      <c r="E41" s="195">
        <f>IF($A$34=1,$D41*60,0)</f>
        <v>0</v>
      </c>
      <c r="F41"/>
      <c r="G41"/>
      <c r="H41"/>
    </row>
    <row r="42" spans="1:8" ht="15.75" customHeight="1" x14ac:dyDescent="0.3">
      <c r="B42" s="210"/>
      <c r="C42" s="107"/>
      <c r="D42" s="200"/>
      <c r="E42" s="195">
        <f>IF($A$34=1,$D42*60,0)</f>
        <v>0</v>
      </c>
      <c r="F42"/>
      <c r="G42"/>
      <c r="H42"/>
    </row>
    <row r="43" spans="1:8" ht="15.75" customHeight="1" x14ac:dyDescent="0.3">
      <c r="B43" s="210"/>
      <c r="C43" s="107"/>
      <c r="D43" s="200"/>
      <c r="E43" s="195">
        <f>IF($A$34=1,$D43*60,0)</f>
        <v>0</v>
      </c>
      <c r="F43"/>
      <c r="G43"/>
      <c r="H43"/>
    </row>
    <row r="44" spans="1:8" ht="15.75" customHeight="1" x14ac:dyDescent="0.3">
      <c r="B44" s="210"/>
      <c r="C44" s="107"/>
      <c r="D44" s="200"/>
      <c r="E44" s="195">
        <f>IF($A$34=1,$D44*60,0)</f>
        <v>0</v>
      </c>
      <c r="F44"/>
      <c r="G44"/>
      <c r="H44"/>
    </row>
    <row r="45" spans="1:8" ht="15.75" customHeight="1" x14ac:dyDescent="0.3">
      <c r="B45" s="210"/>
      <c r="C45" s="107"/>
      <c r="D45" s="200"/>
      <c r="E45" s="195">
        <f>IF($A$34=1,$D45*60,0)</f>
        <v>0</v>
      </c>
      <c r="F45"/>
      <c r="G45"/>
      <c r="H45"/>
    </row>
    <row r="46" spans="1:8" ht="15.75" customHeight="1" x14ac:dyDescent="0.3">
      <c r="B46" s="210"/>
      <c r="C46" s="107"/>
      <c r="D46" s="200"/>
      <c r="E46" s="195">
        <f>IF($A$34=1,$D46*60,0)</f>
        <v>0</v>
      </c>
      <c r="F46"/>
      <c r="G46"/>
      <c r="H46"/>
    </row>
    <row r="47" spans="1:8" ht="15.75" customHeight="1" x14ac:dyDescent="0.3">
      <c r="B47" s="210"/>
      <c r="C47" s="107"/>
      <c r="D47" s="200"/>
      <c r="E47" s="195">
        <f>IF($A$34=1,$D47*60,0)</f>
        <v>0</v>
      </c>
      <c r="F47"/>
      <c r="G47"/>
      <c r="H47"/>
    </row>
    <row r="48" spans="1:8" ht="15.75" customHeight="1" x14ac:dyDescent="0.3">
      <c r="B48" s="210"/>
      <c r="C48" s="107"/>
      <c r="D48" s="200"/>
      <c r="E48" s="195">
        <f>IF($A$34=1,$D48*60,0)</f>
        <v>0</v>
      </c>
      <c r="F48"/>
      <c r="G48"/>
      <c r="H48"/>
    </row>
    <row r="49" spans="1:8" ht="15.75" customHeight="1" x14ac:dyDescent="0.3">
      <c r="B49" s="210"/>
      <c r="C49" s="107"/>
      <c r="D49" s="200"/>
      <c r="E49" s="195">
        <f>IF($A$34=1,$D49*60,0)</f>
        <v>0</v>
      </c>
      <c r="F49"/>
      <c r="G49"/>
      <c r="H49"/>
    </row>
    <row r="50" spans="1:8" ht="15.75" customHeight="1" x14ac:dyDescent="0.3">
      <c r="B50" s="210"/>
      <c r="C50" s="107"/>
      <c r="D50" s="200"/>
      <c r="E50" s="195">
        <f>IF($A$34=1,$D50*60,0)</f>
        <v>0</v>
      </c>
      <c r="F50"/>
      <c r="G50"/>
      <c r="H50"/>
    </row>
    <row r="51" spans="1:8" ht="15.75" customHeight="1" x14ac:dyDescent="0.3">
      <c r="B51" s="210"/>
      <c r="C51" s="107"/>
      <c r="D51" s="200"/>
      <c r="E51" s="195">
        <f>IF($A$34=1,$D51*60,0)</f>
        <v>0</v>
      </c>
      <c r="F51"/>
      <c r="G51"/>
      <c r="H51"/>
    </row>
    <row r="52" spans="1:8" ht="15.75" customHeight="1" thickBot="1" x14ac:dyDescent="0.35">
      <c r="B52" s="93"/>
      <c r="C52" s="94"/>
      <c r="D52" s="141"/>
      <c r="E52" s="155">
        <f>IF($A$34=1,$D52*60,0)</f>
        <v>0</v>
      </c>
      <c r="F52"/>
      <c r="G52"/>
      <c r="H52"/>
    </row>
    <row r="53" spans="1:8" ht="16.5" thickTop="1" x14ac:dyDescent="0.3">
      <c r="B53" s="76" t="s">
        <v>90</v>
      </c>
      <c r="C53" s="76"/>
      <c r="D53" s="214"/>
      <c r="E53" s="163">
        <f>SUM(E38:E52)</f>
        <v>0</v>
      </c>
      <c r="F53" s="8"/>
      <c r="G53"/>
      <c r="H53"/>
    </row>
    <row r="54" spans="1:8" x14ac:dyDescent="0.3">
      <c r="B54" s="1"/>
      <c r="C54" s="1"/>
      <c r="D54" s="1"/>
      <c r="E54" s="1"/>
      <c r="F54" s="7"/>
      <c r="G54" s="8"/>
      <c r="H54"/>
    </row>
    <row r="55" spans="1:8" x14ac:dyDescent="0.3">
      <c r="B55" s="1"/>
      <c r="C55" s="1"/>
      <c r="D55" s="1"/>
      <c r="E55" s="1"/>
      <c r="F55" s="7"/>
      <c r="G55" s="8"/>
      <c r="H55"/>
    </row>
    <row r="56" spans="1:8" ht="21" x14ac:dyDescent="0.35">
      <c r="A56" s="143" t="str">
        <f>IF($A$16=0,"",IF(COUNTIFS($A$17:$A$27,B56)=1,1,"nvt"))</f>
        <v/>
      </c>
      <c r="B56" s="153" t="str">
        <f>B18</f>
        <v>Maandbedrag € 8.600</v>
      </c>
      <c r="C56" s="50"/>
      <c r="D56" s="1"/>
      <c r="E56" s="1"/>
      <c r="F56" s="7"/>
      <c r="G56" s="8"/>
      <c r="H56"/>
    </row>
    <row r="57" spans="1:8" ht="15" customHeight="1" x14ac:dyDescent="0.25">
      <c r="B57" s="261" t="str">
        <f>IF(A56="nvt",VLOOKUP(A56,Alle_Kostensoorten[],2,FALSE),VLOOKUP(B56,Alle_Kostensoorten[],2,FALSE))</f>
        <v>Toelichting: Geen bijzonderheden</v>
      </c>
      <c r="C57" s="261"/>
      <c r="D57" s="261"/>
      <c r="E57" s="261"/>
      <c r="F57" s="261"/>
      <c r="G57"/>
      <c r="H57"/>
    </row>
    <row r="58" spans="1:8" ht="9" customHeight="1" x14ac:dyDescent="0.3">
      <c r="B58" s="1"/>
      <c r="C58" s="1"/>
      <c r="D58" s="1"/>
      <c r="E58" s="1"/>
      <c r="F58" s="7"/>
      <c r="G58" s="8"/>
      <c r="H58"/>
    </row>
    <row r="59" spans="1:8" ht="45.75" thickBot="1" x14ac:dyDescent="0.35">
      <c r="B59" s="186" t="s">
        <v>2</v>
      </c>
      <c r="C59" s="133" t="s">
        <v>111</v>
      </c>
      <c r="D59" s="133" t="s">
        <v>132</v>
      </c>
      <c r="E59" s="133" t="s">
        <v>175</v>
      </c>
      <c r="F59" s="184" t="s">
        <v>0</v>
      </c>
      <c r="G59"/>
      <c r="H59"/>
    </row>
    <row r="60" spans="1:8" ht="15.75" customHeight="1" thickTop="1" x14ac:dyDescent="0.3">
      <c r="B60" s="223"/>
      <c r="C60" s="224"/>
      <c r="D60" s="227"/>
      <c r="E60" s="232"/>
      <c r="F60" s="192">
        <f>IF($A$56=1,$D60*$E60*8600,0)</f>
        <v>0</v>
      </c>
      <c r="G60"/>
      <c r="H60"/>
    </row>
    <row r="61" spans="1:8" ht="15.75" customHeight="1" x14ac:dyDescent="0.3">
      <c r="B61" s="197"/>
      <c r="C61" s="107"/>
      <c r="D61" s="200"/>
      <c r="E61" s="201"/>
      <c r="F61" s="195">
        <f>IF($A$56=1,$D61*$E61*8600,0)</f>
        <v>0</v>
      </c>
      <c r="G61"/>
      <c r="H61"/>
    </row>
    <row r="62" spans="1:8" ht="15.75" customHeight="1" x14ac:dyDescent="0.3">
      <c r="B62" s="197"/>
      <c r="C62" s="107"/>
      <c r="D62" s="200"/>
      <c r="E62" s="201"/>
      <c r="F62" s="195">
        <f>IF($A$56=1,$D62*$E62*8600,0)</f>
        <v>0</v>
      </c>
      <c r="G62"/>
      <c r="H62"/>
    </row>
    <row r="63" spans="1:8" ht="15.75" customHeight="1" x14ac:dyDescent="0.3">
      <c r="B63" s="197"/>
      <c r="C63" s="107"/>
      <c r="D63" s="200"/>
      <c r="E63" s="201"/>
      <c r="F63" s="195">
        <f>IF($A$56=1,$D63*$E63*8600,0)</f>
        <v>0</v>
      </c>
      <c r="G63"/>
      <c r="H63"/>
    </row>
    <row r="64" spans="1:8" ht="15.75" customHeight="1" x14ac:dyDescent="0.3">
      <c r="B64" s="197"/>
      <c r="C64" s="107"/>
      <c r="D64" s="200"/>
      <c r="E64" s="201"/>
      <c r="F64" s="195">
        <f>IF($A$56=1,$D64*$E64*8600,0)</f>
        <v>0</v>
      </c>
      <c r="G64"/>
      <c r="H64"/>
    </row>
    <row r="65" spans="1:8" ht="15.75" customHeight="1" x14ac:dyDescent="0.3">
      <c r="B65" s="197"/>
      <c r="C65" s="107"/>
      <c r="D65" s="200"/>
      <c r="E65" s="201"/>
      <c r="F65" s="195">
        <f>IF($A$56=1,$D65*$E65*8600,0)</f>
        <v>0</v>
      </c>
      <c r="G65"/>
      <c r="H65"/>
    </row>
    <row r="66" spans="1:8" ht="15.75" customHeight="1" x14ac:dyDescent="0.3">
      <c r="B66" s="197"/>
      <c r="C66" s="107"/>
      <c r="D66" s="200"/>
      <c r="E66" s="201"/>
      <c r="F66" s="195">
        <f>IF($A$56=1,$D66*$E66*8600,0)</f>
        <v>0</v>
      </c>
      <c r="G66"/>
      <c r="H66"/>
    </row>
    <row r="67" spans="1:8" ht="15.75" customHeight="1" x14ac:dyDescent="0.3">
      <c r="B67" s="197"/>
      <c r="C67" s="107"/>
      <c r="D67" s="200"/>
      <c r="E67" s="201"/>
      <c r="F67" s="195">
        <f>IF($A$56=1,$D67*$E67*8600,0)</f>
        <v>0</v>
      </c>
      <c r="G67"/>
      <c r="H67"/>
    </row>
    <row r="68" spans="1:8" ht="15.75" customHeight="1" x14ac:dyDescent="0.3">
      <c r="B68" s="197"/>
      <c r="C68" s="107"/>
      <c r="D68" s="200"/>
      <c r="E68" s="201"/>
      <c r="F68" s="195">
        <f>IF($A$56=1,$D68*$E68*8600,0)</f>
        <v>0</v>
      </c>
      <c r="G68"/>
      <c r="H68"/>
    </row>
    <row r="69" spans="1:8" ht="15.75" customHeight="1" x14ac:dyDescent="0.3">
      <c r="B69" s="197"/>
      <c r="C69" s="107"/>
      <c r="D69" s="200"/>
      <c r="E69" s="201"/>
      <c r="F69" s="195">
        <f>IF($A$56=1,$D69*$E69*8600,0)</f>
        <v>0</v>
      </c>
      <c r="G69"/>
      <c r="H69"/>
    </row>
    <row r="70" spans="1:8" ht="15.75" customHeight="1" x14ac:dyDescent="0.3">
      <c r="B70" s="197"/>
      <c r="C70" s="107"/>
      <c r="D70" s="200"/>
      <c r="E70" s="201"/>
      <c r="F70" s="195">
        <f>IF($A$56=1,$D70*$E70*8600,0)</f>
        <v>0</v>
      </c>
      <c r="G70"/>
      <c r="H70"/>
    </row>
    <row r="71" spans="1:8" ht="15.75" customHeight="1" x14ac:dyDescent="0.3">
      <c r="B71" s="197"/>
      <c r="C71" s="107"/>
      <c r="D71" s="200"/>
      <c r="E71" s="201"/>
      <c r="F71" s="195">
        <f>IF($A$56=1,$D71*$E71*8600,0)</f>
        <v>0</v>
      </c>
      <c r="G71"/>
      <c r="H71"/>
    </row>
    <row r="72" spans="1:8" ht="15.75" customHeight="1" x14ac:dyDescent="0.3">
      <c r="B72" s="197"/>
      <c r="C72" s="107"/>
      <c r="D72" s="200"/>
      <c r="E72" s="201"/>
      <c r="F72" s="195">
        <f>IF($A$56=1,$D72*$E72*8600,0)</f>
        <v>0</v>
      </c>
      <c r="G72"/>
      <c r="H72"/>
    </row>
    <row r="73" spans="1:8" ht="15.75" customHeight="1" x14ac:dyDescent="0.3">
      <c r="B73" s="197"/>
      <c r="C73" s="107"/>
      <c r="D73" s="200"/>
      <c r="E73" s="201"/>
      <c r="F73" s="195">
        <f>IF($A$56=1,$D73*$E73*8600,0)</f>
        <v>0</v>
      </c>
      <c r="G73"/>
      <c r="H73"/>
    </row>
    <row r="74" spans="1:8" ht="15.75" customHeight="1" thickBot="1" x14ac:dyDescent="0.35">
      <c r="B74" s="95"/>
      <c r="C74" s="207"/>
      <c r="D74" s="208"/>
      <c r="E74" s="209"/>
      <c r="F74" s="155">
        <f>IF($A$56=1,$D74*$E74*8600,0)</f>
        <v>0</v>
      </c>
      <c r="G74"/>
      <c r="H74"/>
    </row>
    <row r="75" spans="1:8" ht="16.5" thickTop="1" x14ac:dyDescent="0.3">
      <c r="B75" s="76" t="s">
        <v>90</v>
      </c>
      <c r="C75" s="76"/>
      <c r="D75" s="214"/>
      <c r="E75" s="215"/>
      <c r="F75" s="163">
        <f>SUM(F60:F74)</f>
        <v>0</v>
      </c>
      <c r="G75"/>
      <c r="H75"/>
    </row>
    <row r="76" spans="1:8" x14ac:dyDescent="0.3">
      <c r="B76" s="6"/>
      <c r="C76" s="6"/>
      <c r="D76" s="6"/>
      <c r="E76" s="19"/>
      <c r="F76" s="19"/>
      <c r="G76" s="19"/>
      <c r="H76"/>
    </row>
    <row r="77" spans="1:8" x14ac:dyDescent="0.3">
      <c r="B77" s="1"/>
      <c r="C77" s="1"/>
      <c r="D77" s="1"/>
      <c r="E77" s="1"/>
      <c r="F77" s="7"/>
      <c r="G77" s="8"/>
      <c r="H77"/>
    </row>
    <row r="78" spans="1:8" ht="21" x14ac:dyDescent="0.35">
      <c r="A78" s="143" t="str">
        <f>IF($A$16=0,"",IF(COUNTIFS($A$17:$A$27,B78)=1,1,"nvt"))</f>
        <v/>
      </c>
      <c r="B78" s="153" t="str">
        <f>B19</f>
        <v>IKS voor kennisinstellingen</v>
      </c>
      <c r="C78" s="50"/>
      <c r="D78" s="1"/>
      <c r="E78" s="1"/>
      <c r="F78" s="7"/>
      <c r="G78" s="8"/>
      <c r="H78"/>
    </row>
    <row r="79" spans="1:8" ht="15" customHeight="1" x14ac:dyDescent="0.25">
      <c r="B79" s="261" t="e">
        <f>IF(A78=1,VLOOKUP(B78,Alle_Kostensoorten[],2,FALSE),VLOOKUP(A78,Alle_Kostensoorten[],2,FALSE))</f>
        <v>#N/A</v>
      </c>
      <c r="C79" s="261"/>
      <c r="D79" s="261"/>
      <c r="E79" s="261"/>
      <c r="F79" s="261"/>
      <c r="G79"/>
      <c r="H79"/>
    </row>
    <row r="80" spans="1:8" ht="11.25" customHeight="1" x14ac:dyDescent="0.3">
      <c r="B80" s="1"/>
      <c r="C80" s="1"/>
      <c r="D80" s="1"/>
      <c r="E80" s="1"/>
      <c r="F80" s="7"/>
      <c r="G80" s="8"/>
      <c r="H80"/>
    </row>
    <row r="81" spans="2:8" s="5" customFormat="1" ht="30.75" thickBot="1" x14ac:dyDescent="0.35">
      <c r="B81" s="186" t="s">
        <v>2</v>
      </c>
      <c r="C81" s="133" t="s">
        <v>176</v>
      </c>
      <c r="D81" s="133" t="s">
        <v>72</v>
      </c>
      <c r="E81" s="133" t="s">
        <v>53</v>
      </c>
      <c r="F81" s="184" t="s">
        <v>0</v>
      </c>
    </row>
    <row r="82" spans="2:8" ht="15.75" customHeight="1" thickTop="1" x14ac:dyDescent="0.3">
      <c r="B82" s="223"/>
      <c r="C82" s="224"/>
      <c r="D82" s="227"/>
      <c r="E82" s="242"/>
      <c r="F82" s="192">
        <f t="shared" ref="F82:F96" si="1">IF($A$78=1,$D82*$E82,0)</f>
        <v>0</v>
      </c>
      <c r="G82"/>
      <c r="H82"/>
    </row>
    <row r="83" spans="2:8" ht="15.75" customHeight="1" x14ac:dyDescent="0.3">
      <c r="B83" s="197"/>
      <c r="C83" s="107"/>
      <c r="D83" s="200"/>
      <c r="E83" s="242"/>
      <c r="F83" s="195">
        <f t="shared" si="1"/>
        <v>0</v>
      </c>
      <c r="G83"/>
      <c r="H83"/>
    </row>
    <row r="84" spans="2:8" ht="15.75" customHeight="1" x14ac:dyDescent="0.3">
      <c r="B84" s="197"/>
      <c r="C84" s="107"/>
      <c r="D84" s="200"/>
      <c r="E84" s="242"/>
      <c r="F84" s="195">
        <f t="shared" si="1"/>
        <v>0</v>
      </c>
      <c r="G84"/>
      <c r="H84"/>
    </row>
    <row r="85" spans="2:8" ht="15.75" customHeight="1" x14ac:dyDescent="0.3">
      <c r="B85" s="197"/>
      <c r="C85" s="107"/>
      <c r="D85" s="200"/>
      <c r="E85" s="242"/>
      <c r="F85" s="195">
        <f t="shared" si="1"/>
        <v>0</v>
      </c>
      <c r="G85"/>
      <c r="H85"/>
    </row>
    <row r="86" spans="2:8" ht="15.75" customHeight="1" x14ac:dyDescent="0.3">
      <c r="B86" s="197"/>
      <c r="C86" s="107"/>
      <c r="D86" s="200"/>
      <c r="E86" s="243"/>
      <c r="F86" s="195">
        <f t="shared" si="1"/>
        <v>0</v>
      </c>
      <c r="G86"/>
      <c r="H86"/>
    </row>
    <row r="87" spans="2:8" ht="15.75" customHeight="1" x14ac:dyDescent="0.3">
      <c r="B87" s="197"/>
      <c r="C87" s="107"/>
      <c r="D87" s="200"/>
      <c r="E87" s="243"/>
      <c r="F87" s="195">
        <f t="shared" si="1"/>
        <v>0</v>
      </c>
      <c r="G87"/>
      <c r="H87"/>
    </row>
    <row r="88" spans="2:8" ht="15.75" customHeight="1" x14ac:dyDescent="0.3">
      <c r="B88" s="197"/>
      <c r="C88" s="107"/>
      <c r="D88" s="200"/>
      <c r="E88" s="243"/>
      <c r="F88" s="195">
        <f t="shared" si="1"/>
        <v>0</v>
      </c>
      <c r="G88"/>
      <c r="H88"/>
    </row>
    <row r="89" spans="2:8" ht="15.75" customHeight="1" x14ac:dyDescent="0.3">
      <c r="B89" s="197"/>
      <c r="C89" s="107"/>
      <c r="D89" s="200"/>
      <c r="E89" s="243"/>
      <c r="F89" s="195">
        <f t="shared" si="1"/>
        <v>0</v>
      </c>
      <c r="G89"/>
      <c r="H89"/>
    </row>
    <row r="90" spans="2:8" ht="15.75" customHeight="1" x14ac:dyDescent="0.3">
      <c r="B90" s="197"/>
      <c r="C90" s="107"/>
      <c r="D90" s="200"/>
      <c r="E90" s="243"/>
      <c r="F90" s="195">
        <f t="shared" si="1"/>
        <v>0</v>
      </c>
      <c r="G90"/>
      <c r="H90"/>
    </row>
    <row r="91" spans="2:8" ht="15.75" customHeight="1" x14ac:dyDescent="0.3">
      <c r="B91" s="197"/>
      <c r="C91" s="107"/>
      <c r="D91" s="200"/>
      <c r="E91" s="243"/>
      <c r="F91" s="195">
        <f t="shared" si="1"/>
        <v>0</v>
      </c>
      <c r="G91"/>
      <c r="H91"/>
    </row>
    <row r="92" spans="2:8" ht="15.75" customHeight="1" x14ac:dyDescent="0.3">
      <c r="B92" s="197"/>
      <c r="C92" s="107"/>
      <c r="D92" s="200"/>
      <c r="E92" s="243"/>
      <c r="F92" s="195">
        <f t="shared" si="1"/>
        <v>0</v>
      </c>
      <c r="G92"/>
      <c r="H92"/>
    </row>
    <row r="93" spans="2:8" ht="15.75" customHeight="1" x14ac:dyDescent="0.3">
      <c r="B93" s="197"/>
      <c r="C93" s="107"/>
      <c r="D93" s="200"/>
      <c r="E93" s="243"/>
      <c r="F93" s="195">
        <f t="shared" si="1"/>
        <v>0</v>
      </c>
      <c r="G93"/>
      <c r="H93"/>
    </row>
    <row r="94" spans="2:8" ht="15.75" customHeight="1" x14ac:dyDescent="0.3">
      <c r="B94" s="197"/>
      <c r="C94" s="107"/>
      <c r="D94" s="200"/>
      <c r="E94" s="243"/>
      <c r="F94" s="195">
        <f t="shared" si="1"/>
        <v>0</v>
      </c>
      <c r="G94"/>
      <c r="H94"/>
    </row>
    <row r="95" spans="2:8" ht="15.75" customHeight="1" x14ac:dyDescent="0.3">
      <c r="B95" s="197"/>
      <c r="C95" s="107"/>
      <c r="D95" s="200"/>
      <c r="E95" s="243"/>
      <c r="F95" s="195">
        <f t="shared" si="1"/>
        <v>0</v>
      </c>
      <c r="G95"/>
      <c r="H95"/>
    </row>
    <row r="96" spans="2:8" ht="15.75" customHeight="1" thickBot="1" x14ac:dyDescent="0.35">
      <c r="B96" s="95"/>
      <c r="C96" s="207"/>
      <c r="D96" s="208"/>
      <c r="E96" s="96"/>
      <c r="F96" s="155">
        <f t="shared" si="1"/>
        <v>0</v>
      </c>
      <c r="G96"/>
      <c r="H96"/>
    </row>
    <row r="97" spans="1:8" ht="16.5" thickTop="1" x14ac:dyDescent="0.3">
      <c r="B97" s="76" t="s">
        <v>90</v>
      </c>
      <c r="C97" s="76"/>
      <c r="D97" s="214"/>
      <c r="E97" s="76"/>
      <c r="F97" s="163">
        <f>SUM(F82:F96)</f>
        <v>0</v>
      </c>
      <c r="G97"/>
      <c r="H97"/>
    </row>
    <row r="98" spans="1:8" x14ac:dyDescent="0.3">
      <c r="B98" s="1"/>
      <c r="C98" s="1"/>
      <c r="D98" s="1"/>
      <c r="E98" s="1"/>
      <c r="F98" s="7"/>
      <c r="G98" s="8"/>
      <c r="H98"/>
    </row>
    <row r="99" spans="1:8" x14ac:dyDescent="0.3">
      <c r="B99" s="1"/>
      <c r="C99" s="1"/>
      <c r="D99" s="1"/>
      <c r="E99" s="1"/>
      <c r="F99" s="7"/>
      <c r="G99" s="8"/>
      <c r="H99"/>
    </row>
    <row r="100" spans="1:8" ht="21" x14ac:dyDescent="0.35">
      <c r="A100" s="143" t="str">
        <f>IF($A$16=0,"",IF(COUNTIFS($A$17:$A$27,B100)=1,1,"nvt"))</f>
        <v/>
      </c>
      <c r="B100" s="247" t="str">
        <f>B20</f>
        <v>Loonverletkosten</v>
      </c>
      <c r="C100" s="50"/>
      <c r="D100"/>
      <c r="E100"/>
      <c r="F100" s="7"/>
      <c r="G100" s="8"/>
      <c r="H100"/>
    </row>
    <row r="101" spans="1:8" x14ac:dyDescent="0.3">
      <c r="B101" s="261" t="str">
        <f>IF(A100="nvt",VLOOKUP(A100,Alle_Kostensoorten[],2,FALSE),VLOOKUP(B100,Alle_Kostensoorten[],2,FALSE))</f>
        <v>Toelichting: Geen bijzonderheden.</v>
      </c>
      <c r="C101" s="261"/>
      <c r="D101" s="261"/>
      <c r="E101" s="261"/>
      <c r="F101" s="7"/>
      <c r="G101" s="8"/>
      <c r="H101"/>
    </row>
    <row r="102" spans="1:8" x14ac:dyDescent="0.3">
      <c r="B102" s="3"/>
      <c r="C102" s="4"/>
      <c r="D102"/>
      <c r="E102"/>
      <c r="F102" s="7"/>
      <c r="G102" s="8"/>
      <c r="H102"/>
    </row>
    <row r="103" spans="1:8" ht="16.5" thickBot="1" x14ac:dyDescent="0.35">
      <c r="B103" s="186" t="s">
        <v>2</v>
      </c>
      <c r="C103" s="133" t="s">
        <v>111</v>
      </c>
      <c r="D103" s="133" t="s">
        <v>72</v>
      </c>
      <c r="E103" s="184" t="s">
        <v>0</v>
      </c>
      <c r="F103" s="7"/>
      <c r="G103" s="8"/>
      <c r="H103"/>
    </row>
    <row r="104" spans="1:8" ht="16.5" thickTop="1" x14ac:dyDescent="0.3">
      <c r="B104" s="241"/>
      <c r="C104" s="224"/>
      <c r="D104" s="227"/>
      <c r="E104" s="192">
        <f>IF($A$100=1,$D104*23.91,0)</f>
        <v>0</v>
      </c>
      <c r="F104" s="7"/>
      <c r="G104" s="8"/>
      <c r="H104"/>
    </row>
    <row r="105" spans="1:8" x14ac:dyDescent="0.3">
      <c r="B105" s="210"/>
      <c r="C105" s="107"/>
      <c r="D105" s="200"/>
      <c r="E105" s="195">
        <f t="shared" ref="E105:E118" si="2">IF($A$100=1,$D105*23.91,0)</f>
        <v>0</v>
      </c>
      <c r="F105" s="7"/>
      <c r="G105" s="8"/>
      <c r="H105"/>
    </row>
    <row r="106" spans="1:8" x14ac:dyDescent="0.3">
      <c r="B106" s="210"/>
      <c r="C106" s="107"/>
      <c r="D106" s="200"/>
      <c r="E106" s="195">
        <f t="shared" si="2"/>
        <v>0</v>
      </c>
      <c r="F106" s="7"/>
      <c r="G106" s="8"/>
      <c r="H106"/>
    </row>
    <row r="107" spans="1:8" x14ac:dyDescent="0.3">
      <c r="B107" s="210"/>
      <c r="C107" s="107"/>
      <c r="D107" s="200"/>
      <c r="E107" s="195">
        <f t="shared" si="2"/>
        <v>0</v>
      </c>
      <c r="F107" s="7"/>
      <c r="G107" s="8"/>
      <c r="H107"/>
    </row>
    <row r="108" spans="1:8" x14ac:dyDescent="0.3">
      <c r="B108" s="210"/>
      <c r="C108" s="107"/>
      <c r="D108" s="200"/>
      <c r="E108" s="195">
        <f t="shared" si="2"/>
        <v>0</v>
      </c>
      <c r="F108" s="7"/>
      <c r="G108" s="8"/>
      <c r="H108"/>
    </row>
    <row r="109" spans="1:8" x14ac:dyDescent="0.3">
      <c r="B109" s="210"/>
      <c r="C109" s="107"/>
      <c r="D109" s="200"/>
      <c r="E109" s="195">
        <f t="shared" si="2"/>
        <v>0</v>
      </c>
      <c r="F109" s="7"/>
      <c r="G109" s="8"/>
      <c r="H109"/>
    </row>
    <row r="110" spans="1:8" x14ac:dyDescent="0.3">
      <c r="B110" s="210"/>
      <c r="C110" s="107"/>
      <c r="D110" s="200"/>
      <c r="E110" s="195">
        <f t="shared" si="2"/>
        <v>0</v>
      </c>
      <c r="F110" s="7"/>
      <c r="G110" s="8"/>
      <c r="H110"/>
    </row>
    <row r="111" spans="1:8" x14ac:dyDescent="0.3">
      <c r="B111" s="210"/>
      <c r="C111" s="107"/>
      <c r="D111" s="200"/>
      <c r="E111" s="195">
        <f t="shared" si="2"/>
        <v>0</v>
      </c>
      <c r="F111" s="7"/>
      <c r="G111" s="8"/>
      <c r="H111"/>
    </row>
    <row r="112" spans="1:8" x14ac:dyDescent="0.3">
      <c r="B112" s="210"/>
      <c r="C112" s="107"/>
      <c r="D112" s="200"/>
      <c r="E112" s="195">
        <f t="shared" si="2"/>
        <v>0</v>
      </c>
      <c r="F112" s="7"/>
      <c r="G112" s="8"/>
      <c r="H112"/>
    </row>
    <row r="113" spans="1:8" x14ac:dyDescent="0.3">
      <c r="B113" s="210"/>
      <c r="C113" s="107"/>
      <c r="D113" s="200"/>
      <c r="E113" s="195">
        <f t="shared" si="2"/>
        <v>0</v>
      </c>
      <c r="F113" s="7"/>
      <c r="G113" s="8"/>
      <c r="H113"/>
    </row>
    <row r="114" spans="1:8" x14ac:dyDescent="0.3">
      <c r="B114" s="210"/>
      <c r="C114" s="107"/>
      <c r="D114" s="200"/>
      <c r="E114" s="195">
        <f t="shared" si="2"/>
        <v>0</v>
      </c>
      <c r="F114" s="7"/>
      <c r="G114" s="8"/>
      <c r="H114"/>
    </row>
    <row r="115" spans="1:8" x14ac:dyDescent="0.3">
      <c r="B115" s="210"/>
      <c r="C115" s="107"/>
      <c r="D115" s="200"/>
      <c r="E115" s="195">
        <f t="shared" si="2"/>
        <v>0</v>
      </c>
      <c r="F115" s="7"/>
      <c r="G115" s="8"/>
      <c r="H115"/>
    </row>
    <row r="116" spans="1:8" x14ac:dyDescent="0.3">
      <c r="B116" s="210"/>
      <c r="C116" s="107"/>
      <c r="D116" s="200"/>
      <c r="E116" s="195">
        <f t="shared" si="2"/>
        <v>0</v>
      </c>
      <c r="F116" s="7"/>
      <c r="G116" s="8"/>
      <c r="H116"/>
    </row>
    <row r="117" spans="1:8" x14ac:dyDescent="0.3">
      <c r="B117" s="210"/>
      <c r="C117" s="107"/>
      <c r="D117" s="200"/>
      <c r="E117" s="195">
        <f t="shared" si="2"/>
        <v>0</v>
      </c>
      <c r="F117" s="7"/>
      <c r="G117" s="8"/>
      <c r="H117"/>
    </row>
    <row r="118" spans="1:8" ht="16.5" thickBot="1" x14ac:dyDescent="0.35">
      <c r="B118" s="93"/>
      <c r="C118" s="94"/>
      <c r="D118" s="141"/>
      <c r="E118" s="155">
        <f t="shared" si="2"/>
        <v>0</v>
      </c>
      <c r="F118" s="7"/>
      <c r="G118" s="8"/>
      <c r="H118"/>
    </row>
    <row r="119" spans="1:8" ht="16.5" thickTop="1" x14ac:dyDescent="0.3">
      <c r="B119" s="76" t="s">
        <v>90</v>
      </c>
      <c r="C119" s="76"/>
      <c r="D119" s="214"/>
      <c r="E119" s="163">
        <f>SUM(E104:E118)</f>
        <v>0</v>
      </c>
      <c r="F119" s="7"/>
      <c r="G119" s="8"/>
      <c r="H119"/>
    </row>
    <row r="120" spans="1:8" x14ac:dyDescent="0.3">
      <c r="B120" s="1"/>
      <c r="C120" s="1"/>
      <c r="D120" s="1"/>
      <c r="E120" s="1"/>
      <c r="F120" s="7"/>
      <c r="G120" s="8"/>
      <c r="H120"/>
    </row>
    <row r="121" spans="1:8" x14ac:dyDescent="0.3">
      <c r="B121" s="1"/>
      <c r="C121" s="1"/>
      <c r="D121" s="1"/>
      <c r="E121" s="1"/>
      <c r="F121" s="7"/>
      <c r="G121" s="8"/>
      <c r="H121"/>
    </row>
    <row r="122" spans="1:8" ht="21" x14ac:dyDescent="0.35">
      <c r="A122" s="143" t="str">
        <f>IF($A$16=0,"",IF(COUNTIFS($A$17:$A$27,B122)=1,1,"nvt"))</f>
        <v/>
      </c>
      <c r="B122" s="153" t="str">
        <f>B21</f>
        <v>Forfait 23% over overige directe kosten</v>
      </c>
      <c r="C122" s="50"/>
      <c r="D122" s="1"/>
      <c r="E122" s="1"/>
      <c r="F122" s="7"/>
      <c r="G122" s="8"/>
      <c r="H122"/>
    </row>
    <row r="123" spans="1:8" ht="15" x14ac:dyDescent="0.25">
      <c r="B123" s="261" t="e">
        <f>IF(A122=1,VLOOKUP(B122,Alle_Kostensoorten[],2,FALSE),VLOOKUP(A122,Alle_Kostensoorten[],2,FALSE))</f>
        <v>#N/A</v>
      </c>
      <c r="C123" s="261"/>
      <c r="D123" s="261"/>
      <c r="E123" s="261"/>
      <c r="F123" s="261"/>
      <c r="G123" s="261"/>
      <c r="H123"/>
    </row>
    <row r="124" spans="1:8" ht="9.75" customHeight="1" x14ac:dyDescent="0.3">
      <c r="B124" s="1"/>
      <c r="C124" s="1"/>
      <c r="D124" s="1"/>
      <c r="E124" s="1"/>
      <c r="F124" s="7"/>
      <c r="G124" s="8"/>
      <c r="H124"/>
    </row>
    <row r="125" spans="1:8" ht="16.5" thickBot="1" x14ac:dyDescent="0.35">
      <c r="B125" s="70" t="s">
        <v>2</v>
      </c>
      <c r="C125" s="71" t="s">
        <v>0</v>
      </c>
      <c r="D125" s="1"/>
      <c r="E125" s="7"/>
      <c r="F125" s="8"/>
      <c r="G125"/>
      <c r="H125"/>
    </row>
    <row r="126" spans="1:8" ht="15.75" customHeight="1" thickTop="1" x14ac:dyDescent="0.3">
      <c r="B126" s="156" t="str">
        <f>Hulpblad!V2</f>
        <v xml:space="preserve"> </v>
      </c>
      <c r="C126" s="154">
        <f t="shared" ref="C126:C135" si="3">IF(AND($A$122=1,$B126&lt;&gt;"",$B126&lt;&gt;" "),(SUMIFS($E$143:$E$151,$B$143:$B$151,$B126)+SUMIFS($F$159:$F$175,$B$159:$B$175,$B126)+SUMIFS($I$183:$I$190,$B$183:$B$190,$B126)+SUMIFS($C$198:$C$207,$B$198:$B$207,$B126))*0.23,0)</f>
        <v>0</v>
      </c>
      <c r="D126" s="1"/>
      <c r="E126" s="7"/>
      <c r="F126" s="8"/>
      <c r="G126"/>
      <c r="H126"/>
    </row>
    <row r="127" spans="1:8" ht="15.75" customHeight="1" x14ac:dyDescent="0.3">
      <c r="B127" s="157" t="str">
        <f>Hulpblad!V3</f>
        <v xml:space="preserve"> </v>
      </c>
      <c r="C127" s="155">
        <f t="shared" si="3"/>
        <v>0</v>
      </c>
      <c r="D127" s="1"/>
      <c r="E127" s="7"/>
      <c r="F127" s="8"/>
      <c r="G127"/>
      <c r="H127"/>
    </row>
    <row r="128" spans="1:8" ht="15.75" customHeight="1" x14ac:dyDescent="0.3">
      <c r="B128" s="157" t="str">
        <f>Hulpblad!V4</f>
        <v xml:space="preserve"> </v>
      </c>
      <c r="C128" s="155">
        <f t="shared" si="3"/>
        <v>0</v>
      </c>
      <c r="D128" s="1"/>
      <c r="E128" s="7"/>
      <c r="F128" s="8"/>
      <c r="G128"/>
      <c r="H128"/>
    </row>
    <row r="129" spans="1:9" ht="15.75" customHeight="1" x14ac:dyDescent="0.3">
      <c r="B129" s="157" t="str">
        <f>Hulpblad!V5</f>
        <v xml:space="preserve"> </v>
      </c>
      <c r="C129" s="155">
        <f t="shared" si="3"/>
        <v>0</v>
      </c>
      <c r="D129" s="1"/>
      <c r="E129" s="7"/>
      <c r="F129" s="8"/>
      <c r="G129"/>
      <c r="H129"/>
    </row>
    <row r="130" spans="1:9" ht="15.75" customHeight="1" x14ac:dyDescent="0.3">
      <c r="B130" s="157" t="str">
        <f>Hulpblad!V6</f>
        <v xml:space="preserve"> </v>
      </c>
      <c r="C130" s="155">
        <f t="shared" si="3"/>
        <v>0</v>
      </c>
      <c r="D130" s="1"/>
      <c r="E130" s="7"/>
      <c r="F130" s="8"/>
      <c r="G130"/>
      <c r="H130"/>
    </row>
    <row r="131" spans="1:9" ht="15.75" customHeight="1" x14ac:dyDescent="0.3">
      <c r="B131" s="157" t="str">
        <f>Hulpblad!V7</f>
        <v xml:space="preserve"> </v>
      </c>
      <c r="C131" s="155">
        <f t="shared" si="3"/>
        <v>0</v>
      </c>
      <c r="D131" s="1"/>
      <c r="E131" s="7"/>
      <c r="F131" s="8"/>
      <c r="G131"/>
      <c r="H131"/>
    </row>
    <row r="132" spans="1:9" ht="15.75" customHeight="1" x14ac:dyDescent="0.3">
      <c r="B132" s="157" t="str">
        <f>Hulpblad!V8</f>
        <v xml:space="preserve"> </v>
      </c>
      <c r="C132" s="155">
        <f t="shared" si="3"/>
        <v>0</v>
      </c>
      <c r="D132" s="1"/>
      <c r="E132" s="7"/>
      <c r="F132" s="8"/>
      <c r="G132"/>
      <c r="H132"/>
    </row>
    <row r="133" spans="1:9" ht="15.75" customHeight="1" x14ac:dyDescent="0.3">
      <c r="B133" s="157" t="str">
        <f>Hulpblad!V9</f>
        <v xml:space="preserve"> </v>
      </c>
      <c r="C133" s="155">
        <f t="shared" si="3"/>
        <v>0</v>
      </c>
      <c r="D133" s="1"/>
      <c r="E133" s="7"/>
      <c r="F133" s="8"/>
      <c r="G133"/>
      <c r="H133"/>
    </row>
    <row r="134" spans="1:9" ht="15.75" customHeight="1" x14ac:dyDescent="0.3">
      <c r="B134" s="157" t="str">
        <f>Hulpblad!V10</f>
        <v xml:space="preserve"> </v>
      </c>
      <c r="C134" s="155">
        <f t="shared" si="3"/>
        <v>0</v>
      </c>
      <c r="D134" s="1"/>
      <c r="E134" s="7"/>
      <c r="F134" s="8"/>
      <c r="G134"/>
      <c r="H134"/>
    </row>
    <row r="135" spans="1:9" ht="15.75" customHeight="1" thickBot="1" x14ac:dyDescent="0.35">
      <c r="B135" s="157" t="str">
        <f>Hulpblad!V11</f>
        <v xml:space="preserve"> </v>
      </c>
      <c r="C135" s="155">
        <f t="shared" si="3"/>
        <v>0</v>
      </c>
      <c r="D135" s="1"/>
      <c r="E135" s="7"/>
      <c r="F135" s="8"/>
      <c r="G135"/>
      <c r="H135"/>
    </row>
    <row r="136" spans="1:9" ht="16.5" thickTop="1" x14ac:dyDescent="0.3">
      <c r="B136" s="76" t="s">
        <v>90</v>
      </c>
      <c r="C136" s="163">
        <f>SUM(C126:C135)</f>
        <v>0</v>
      </c>
      <c r="D136" s="1"/>
      <c r="E136" s="1"/>
      <c r="F136" s="7"/>
      <c r="G136" s="8"/>
      <c r="H136"/>
    </row>
    <row r="137" spans="1:9" x14ac:dyDescent="0.3">
      <c r="B137" s="1"/>
      <c r="C137" s="1"/>
      <c r="D137" s="1"/>
      <c r="E137" s="1"/>
      <c r="F137" s="7"/>
      <c r="G137" s="8"/>
      <c r="H137"/>
    </row>
    <row r="138" spans="1:9" x14ac:dyDescent="0.3">
      <c r="B138" s="1"/>
      <c r="C138" s="1"/>
      <c r="D138" s="1"/>
      <c r="E138" s="1"/>
      <c r="F138" s="7"/>
      <c r="G138" s="8"/>
      <c r="H138"/>
    </row>
    <row r="139" spans="1:9" ht="21" x14ac:dyDescent="0.35">
      <c r="A139" s="143" t="str">
        <f>IF($A$16=0,"",IF(COUNTIFS($A$17:$A$27,B139)=1,1,"nvt"))</f>
        <v/>
      </c>
      <c r="B139" s="153" t="str">
        <f>B23</f>
        <v>Bijdragen in natura</v>
      </c>
      <c r="C139" s="50"/>
      <c r="D139" s="12"/>
      <c r="E139" s="12"/>
      <c r="F139" s="9"/>
      <c r="G139"/>
      <c r="H139"/>
    </row>
    <row r="140" spans="1:9" ht="18" customHeight="1" x14ac:dyDescent="0.25">
      <c r="B140" s="261"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c r="G141"/>
      <c r="H141"/>
    </row>
    <row r="142" spans="1:9" ht="16.5" customHeight="1" thickBot="1" x14ac:dyDescent="0.35">
      <c r="B142" s="237" t="s">
        <v>2</v>
      </c>
      <c r="C142" s="238" t="s">
        <v>114</v>
      </c>
      <c r="D142" s="238" t="s">
        <v>6</v>
      </c>
      <c r="E142" s="239" t="s">
        <v>0</v>
      </c>
      <c r="F142" s="239" t="s">
        <v>48</v>
      </c>
      <c r="G142" s="240"/>
      <c r="H142" s="240"/>
      <c r="I142" s="240"/>
    </row>
    <row r="143" spans="1:9" ht="15.75" customHeight="1" thickTop="1" x14ac:dyDescent="0.3">
      <c r="B143" s="223"/>
      <c r="C143" s="224"/>
      <c r="D143" s="225"/>
      <c r="E143" s="192">
        <f t="shared" ref="E143:E151" si="4">IF($A$139=1,$D143,0)</f>
        <v>0</v>
      </c>
      <c r="F143" s="224"/>
      <c r="G143" s="226"/>
      <c r="H143" s="226"/>
      <c r="I143" s="226"/>
    </row>
    <row r="144" spans="1:9" ht="15.75" customHeight="1" x14ac:dyDescent="0.3">
      <c r="B144" s="197"/>
      <c r="C144" s="107"/>
      <c r="D144" s="225"/>
      <c r="E144" s="195">
        <f t="shared" si="4"/>
        <v>0</v>
      </c>
      <c r="F144" s="205"/>
      <c r="G144" s="206"/>
      <c r="H144" s="206"/>
      <c r="I144" s="206"/>
    </row>
    <row r="145" spans="1:9" ht="15.75" customHeight="1" x14ac:dyDescent="0.3">
      <c r="B145" s="197"/>
      <c r="C145" s="107"/>
      <c r="D145" s="225"/>
      <c r="E145" s="195">
        <f t="shared" si="4"/>
        <v>0</v>
      </c>
      <c r="F145" s="205"/>
      <c r="G145" s="206"/>
      <c r="H145" s="206"/>
      <c r="I145" s="206"/>
    </row>
    <row r="146" spans="1:9" ht="15.75" customHeight="1" x14ac:dyDescent="0.3">
      <c r="B146" s="197"/>
      <c r="C146" s="107"/>
      <c r="D146" s="225"/>
      <c r="E146" s="195">
        <f t="shared" si="4"/>
        <v>0</v>
      </c>
      <c r="F146" s="205"/>
      <c r="G146" s="206"/>
      <c r="H146" s="206"/>
      <c r="I146" s="206"/>
    </row>
    <row r="147" spans="1:9" ht="15.75" customHeight="1" x14ac:dyDescent="0.3">
      <c r="B147" s="197"/>
      <c r="C147" s="107"/>
      <c r="D147" s="225"/>
      <c r="E147" s="195">
        <f t="shared" si="4"/>
        <v>0</v>
      </c>
      <c r="F147" s="205"/>
      <c r="G147" s="206"/>
      <c r="H147" s="206"/>
      <c r="I147" s="206"/>
    </row>
    <row r="148" spans="1:9" ht="15.75" customHeight="1" x14ac:dyDescent="0.3">
      <c r="B148" s="197"/>
      <c r="C148" s="107"/>
      <c r="D148" s="202"/>
      <c r="E148" s="195">
        <f t="shared" si="4"/>
        <v>0</v>
      </c>
      <c r="F148" s="205"/>
      <c r="G148" s="206"/>
      <c r="H148" s="206"/>
      <c r="I148" s="206"/>
    </row>
    <row r="149" spans="1:9" ht="15.75" customHeight="1" x14ac:dyDescent="0.3">
      <c r="B149" s="197"/>
      <c r="C149" s="107"/>
      <c r="D149" s="202"/>
      <c r="E149" s="195">
        <f t="shared" si="4"/>
        <v>0</v>
      </c>
      <c r="F149" s="205"/>
      <c r="G149" s="206"/>
      <c r="H149" s="206"/>
      <c r="I149" s="206"/>
    </row>
    <row r="150" spans="1:9" ht="15.75" customHeight="1" x14ac:dyDescent="0.3">
      <c r="B150" s="197"/>
      <c r="C150" s="107"/>
      <c r="D150" s="202"/>
      <c r="E150" s="195">
        <f t="shared" si="4"/>
        <v>0</v>
      </c>
      <c r="F150" s="205"/>
      <c r="G150" s="206"/>
      <c r="H150" s="206"/>
      <c r="I150" s="206"/>
    </row>
    <row r="151" spans="1:9" ht="15.75" customHeight="1" thickBot="1" x14ac:dyDescent="0.35">
      <c r="B151" s="95"/>
      <c r="C151" s="94"/>
      <c r="D151" s="97"/>
      <c r="E151" s="155">
        <f t="shared" si="4"/>
        <v>0</v>
      </c>
      <c r="F151" s="98"/>
      <c r="G151" s="99"/>
      <c r="H151" s="99"/>
      <c r="I151" s="99"/>
    </row>
    <row r="152" spans="1:9" ht="16.5" thickTop="1" x14ac:dyDescent="0.3">
      <c r="B152" s="76" t="s">
        <v>90</v>
      </c>
      <c r="C152" s="76"/>
      <c r="D152" s="76"/>
      <c r="E152" s="163">
        <f>SUM(E143:E151)</f>
        <v>0</v>
      </c>
      <c r="F152" s="213"/>
      <c r="G152" s="213"/>
      <c r="H152" s="213"/>
      <c r="I152" s="213"/>
    </row>
    <row r="153" spans="1:9" x14ac:dyDescent="0.3">
      <c r="B153" s="6"/>
      <c r="C153" s="6"/>
      <c r="D153" s="6"/>
      <c r="E153" s="19"/>
      <c r="F153" s="19"/>
      <c r="G153" s="10"/>
      <c r="H153"/>
    </row>
    <row r="154" spans="1:9" x14ac:dyDescent="0.3">
      <c r="B154" s="1"/>
      <c r="C154" s="1"/>
      <c r="D154" s="1"/>
      <c r="E154" s="1"/>
      <c r="F154" s="9"/>
      <c r="G154" s="10"/>
      <c r="H154"/>
    </row>
    <row r="155" spans="1:9" ht="21" x14ac:dyDescent="0.35">
      <c r="A155" s="143" t="str">
        <f>IF($A$16=0,"",IF(COUNTIFS($A$17:$A$27,B155)=1,1,"nvt"))</f>
        <v/>
      </c>
      <c r="B155" s="153" t="str">
        <f>B24</f>
        <v>Overige kosten derden</v>
      </c>
      <c r="C155" s="50"/>
      <c r="D155" s="1"/>
      <c r="E155" s="1"/>
      <c r="F155" s="9"/>
      <c r="G155" s="10"/>
      <c r="H155"/>
    </row>
    <row r="156" spans="1:9" ht="18" customHeight="1" x14ac:dyDescent="0.25">
      <c r="B156" s="261"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c r="H157"/>
    </row>
    <row r="158" spans="1:9" ht="16.5" customHeight="1" thickBot="1" x14ac:dyDescent="0.35">
      <c r="B158" s="233" t="s">
        <v>2</v>
      </c>
      <c r="C158" s="235" t="s">
        <v>114</v>
      </c>
      <c r="D158" s="235" t="s">
        <v>177</v>
      </c>
      <c r="E158" s="234" t="s">
        <v>148</v>
      </c>
      <c r="F158" s="235" t="s">
        <v>0</v>
      </c>
      <c r="G158" s="234" t="s">
        <v>34</v>
      </c>
      <c r="H158" s="236"/>
      <c r="I158" s="236"/>
    </row>
    <row r="159" spans="1:9" ht="15.75" customHeight="1" thickTop="1" x14ac:dyDescent="0.3">
      <c r="B159" s="223"/>
      <c r="C159" s="224"/>
      <c r="D159" s="227"/>
      <c r="E159" s="225"/>
      <c r="F159" s="192">
        <f>IF($A$155=1,$D159*$E159,0)</f>
        <v>0</v>
      </c>
      <c r="G159" s="228"/>
      <c r="H159" s="229"/>
      <c r="I159" s="229"/>
    </row>
    <row r="160" spans="1:9" ht="15.75" customHeight="1" x14ac:dyDescent="0.3">
      <c r="B160" s="197"/>
      <c r="C160" s="107"/>
      <c r="D160" s="200"/>
      <c r="E160" s="202"/>
      <c r="F160" s="195">
        <f t="shared" ref="F160:F175" si="5">IF($A$155=1,$D160*$E160,0)</f>
        <v>0</v>
      </c>
      <c r="G160" s="203"/>
      <c r="H160" s="204"/>
      <c r="I160" s="204"/>
    </row>
    <row r="161" spans="2:9" ht="15.75" customHeight="1" x14ac:dyDescent="0.3">
      <c r="B161" s="197"/>
      <c r="C161" s="107"/>
      <c r="D161" s="200"/>
      <c r="E161" s="202"/>
      <c r="F161" s="195">
        <f t="shared" si="5"/>
        <v>0</v>
      </c>
      <c r="G161" s="203"/>
      <c r="H161" s="204"/>
      <c r="I161" s="204"/>
    </row>
    <row r="162" spans="2:9" ht="15.75" customHeight="1" x14ac:dyDescent="0.3">
      <c r="B162" s="197"/>
      <c r="C162" s="107"/>
      <c r="D162" s="200"/>
      <c r="E162" s="202"/>
      <c r="F162" s="195">
        <f t="shared" si="5"/>
        <v>0</v>
      </c>
      <c r="G162" s="203"/>
      <c r="H162" s="204"/>
      <c r="I162" s="204"/>
    </row>
    <row r="163" spans="2:9" ht="15.75" customHeight="1" x14ac:dyDescent="0.3">
      <c r="B163" s="197"/>
      <c r="C163" s="107"/>
      <c r="D163" s="200"/>
      <c r="E163" s="202"/>
      <c r="F163" s="195">
        <f t="shared" si="5"/>
        <v>0</v>
      </c>
      <c r="G163" s="203"/>
      <c r="H163" s="204"/>
      <c r="I163" s="204"/>
    </row>
    <row r="164" spans="2:9" ht="15.75" customHeight="1" x14ac:dyDescent="0.3">
      <c r="B164" s="197"/>
      <c r="C164" s="107"/>
      <c r="D164" s="200"/>
      <c r="E164" s="202"/>
      <c r="F164" s="195">
        <f t="shared" si="5"/>
        <v>0</v>
      </c>
      <c r="G164" s="203"/>
      <c r="H164" s="204"/>
      <c r="I164" s="204"/>
    </row>
    <row r="165" spans="2:9" ht="15.75" customHeight="1" x14ac:dyDescent="0.3">
      <c r="B165" s="197"/>
      <c r="C165" s="107"/>
      <c r="D165" s="200"/>
      <c r="E165" s="202"/>
      <c r="F165" s="195">
        <f t="shared" si="5"/>
        <v>0</v>
      </c>
      <c r="G165" s="203"/>
      <c r="H165" s="204"/>
      <c r="I165" s="204"/>
    </row>
    <row r="166" spans="2:9" ht="15.75" customHeight="1" x14ac:dyDescent="0.3">
      <c r="B166" s="197"/>
      <c r="C166" s="107"/>
      <c r="D166" s="200"/>
      <c r="E166" s="202"/>
      <c r="F166" s="195">
        <f t="shared" si="5"/>
        <v>0</v>
      </c>
      <c r="G166" s="203"/>
      <c r="H166" s="204"/>
      <c r="I166" s="204"/>
    </row>
    <row r="167" spans="2:9" ht="15.75" customHeight="1" x14ac:dyDescent="0.3">
      <c r="B167" s="197"/>
      <c r="C167" s="107"/>
      <c r="D167" s="200"/>
      <c r="E167" s="202"/>
      <c r="F167" s="195">
        <f t="shared" si="5"/>
        <v>0</v>
      </c>
      <c r="G167" s="203"/>
      <c r="H167" s="204"/>
      <c r="I167" s="204"/>
    </row>
    <row r="168" spans="2:9" ht="15.75" customHeight="1" x14ac:dyDescent="0.3">
      <c r="B168" s="197"/>
      <c r="C168" s="107"/>
      <c r="D168" s="200"/>
      <c r="E168" s="202"/>
      <c r="F168" s="195">
        <f t="shared" si="5"/>
        <v>0</v>
      </c>
      <c r="G168" s="203"/>
      <c r="H168" s="204"/>
      <c r="I168" s="204"/>
    </row>
    <row r="169" spans="2:9" ht="15.75" customHeight="1" x14ac:dyDescent="0.3">
      <c r="B169" s="197"/>
      <c r="C169" s="107"/>
      <c r="D169" s="200"/>
      <c r="E169" s="202"/>
      <c r="F169" s="195">
        <f t="shared" si="5"/>
        <v>0</v>
      </c>
      <c r="G169" s="203"/>
      <c r="H169" s="204"/>
      <c r="I169" s="204"/>
    </row>
    <row r="170" spans="2:9" ht="15.75" customHeight="1" x14ac:dyDescent="0.3">
      <c r="B170" s="197"/>
      <c r="C170" s="107"/>
      <c r="D170" s="200"/>
      <c r="E170" s="202"/>
      <c r="F170" s="195">
        <f t="shared" si="5"/>
        <v>0</v>
      </c>
      <c r="G170" s="203"/>
      <c r="H170" s="204"/>
      <c r="I170" s="204"/>
    </row>
    <row r="171" spans="2:9" ht="15.75" customHeight="1" x14ac:dyDescent="0.3">
      <c r="B171" s="197"/>
      <c r="C171" s="107"/>
      <c r="D171" s="200"/>
      <c r="E171" s="202"/>
      <c r="F171" s="195">
        <f t="shared" si="5"/>
        <v>0</v>
      </c>
      <c r="G171" s="203"/>
      <c r="H171" s="204"/>
      <c r="I171" s="204"/>
    </row>
    <row r="172" spans="2:9" ht="15.75" customHeight="1" x14ac:dyDescent="0.3">
      <c r="B172" s="197"/>
      <c r="C172" s="107"/>
      <c r="D172" s="200"/>
      <c r="E172" s="202"/>
      <c r="F172" s="195">
        <f t="shared" si="5"/>
        <v>0</v>
      </c>
      <c r="G172" s="203"/>
      <c r="H172" s="204"/>
      <c r="I172" s="204"/>
    </row>
    <row r="173" spans="2:9" ht="15.75" customHeight="1" x14ac:dyDescent="0.3">
      <c r="B173" s="197"/>
      <c r="C173" s="107"/>
      <c r="D173" s="200"/>
      <c r="E173" s="202"/>
      <c r="F173" s="195">
        <f t="shared" si="5"/>
        <v>0</v>
      </c>
      <c r="G173" s="203"/>
      <c r="H173" s="204"/>
      <c r="I173" s="204"/>
    </row>
    <row r="174" spans="2:9" ht="15.75" customHeight="1" x14ac:dyDescent="0.3">
      <c r="B174" s="197"/>
      <c r="C174" s="107"/>
      <c r="D174" s="200"/>
      <c r="E174" s="202"/>
      <c r="F174" s="195">
        <f t="shared" si="5"/>
        <v>0</v>
      </c>
      <c r="G174" s="203"/>
      <c r="H174" s="204"/>
      <c r="I174" s="204"/>
    </row>
    <row r="175" spans="2:9" ht="15.75" customHeight="1" thickBot="1" x14ac:dyDescent="0.35">
      <c r="B175" s="95"/>
      <c r="C175" s="94"/>
      <c r="D175" s="141"/>
      <c r="E175" s="97"/>
      <c r="F175" s="155">
        <f t="shared" si="5"/>
        <v>0</v>
      </c>
      <c r="G175" s="135"/>
      <c r="H175" s="136"/>
      <c r="I175" s="136"/>
    </row>
    <row r="176" spans="2:9" ht="16.149999999999999" customHeight="1" thickTop="1" x14ac:dyDescent="0.3">
      <c r="B176" s="76" t="s">
        <v>90</v>
      </c>
      <c r="C176" s="76"/>
      <c r="D176" s="76"/>
      <c r="E176" s="76"/>
      <c r="F176" s="163">
        <f>SUM(F159:F175)</f>
        <v>0</v>
      </c>
      <c r="G176" s="213"/>
      <c r="H176" s="213"/>
      <c r="I176" s="213"/>
    </row>
    <row r="177" spans="1:9" ht="16.149999999999999" customHeight="1" x14ac:dyDescent="0.3">
      <c r="B177" s="1"/>
      <c r="C177" s="4"/>
      <c r="D177" s="7"/>
      <c r="E177" s="7"/>
      <c r="F177" s="11"/>
      <c r="G177"/>
      <c r="H177"/>
    </row>
    <row r="178" spans="1:9" x14ac:dyDescent="0.3">
      <c r="B178" s="1"/>
      <c r="C178" s="1"/>
      <c r="D178" s="4"/>
      <c r="E178" s="13"/>
      <c r="F178" s="13"/>
      <c r="G178" s="9"/>
      <c r="H178"/>
    </row>
    <row r="179" spans="1:9" ht="21" x14ac:dyDescent="0.35">
      <c r="A179" s="143" t="str">
        <f>IF($A$16=0,"",IF(COUNTIFS($A$17:$A$27,B179)=1,1,"nvt"))</f>
        <v/>
      </c>
      <c r="B179" s="50" t="s">
        <v>22</v>
      </c>
      <c r="C179" s="50"/>
      <c r="D179" s="1"/>
      <c r="E179" s="1"/>
      <c r="F179" s="9"/>
      <c r="G179" s="8"/>
      <c r="H179"/>
    </row>
    <row r="180" spans="1:9" ht="15" customHeight="1" x14ac:dyDescent="0.25">
      <c r="B180" s="261"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c r="H181"/>
    </row>
    <row r="182" spans="1:9" ht="48.75" customHeight="1" thickBot="1" x14ac:dyDescent="0.35">
      <c r="B182" s="233" t="s">
        <v>2</v>
      </c>
      <c r="C182" s="234" t="s">
        <v>108</v>
      </c>
      <c r="D182" s="234" t="s">
        <v>3</v>
      </c>
      <c r="E182" s="234" t="s">
        <v>149</v>
      </c>
      <c r="F182" s="234" t="s">
        <v>4</v>
      </c>
      <c r="G182" s="234" t="s">
        <v>133</v>
      </c>
      <c r="H182" s="234" t="s">
        <v>5</v>
      </c>
      <c r="I182" s="234" t="s">
        <v>0</v>
      </c>
    </row>
    <row r="183" spans="1:9" ht="15.75" customHeight="1" thickTop="1" x14ac:dyDescent="0.3">
      <c r="B183" s="223"/>
      <c r="C183" s="230"/>
      <c r="D183" s="231"/>
      <c r="E183" s="231"/>
      <c r="F183" s="227"/>
      <c r="G183" s="227"/>
      <c r="H183" s="232"/>
      <c r="I183" s="192">
        <f>IFERROR(IF($A$179=1,(D183-E183)*(G183/F183)*H183,0),0)</f>
        <v>0</v>
      </c>
    </row>
    <row r="184" spans="1:9" ht="15.75" customHeight="1" x14ac:dyDescent="0.3">
      <c r="B184" s="197"/>
      <c r="C184" s="198"/>
      <c r="D184" s="199"/>
      <c r="E184" s="199"/>
      <c r="F184" s="200"/>
      <c r="G184" s="200"/>
      <c r="H184" s="201"/>
      <c r="I184" s="195">
        <f t="shared" ref="I184:I190" si="6">IFERROR(IF($A$179=1,(D184-E184)*(G184/F184)*H184,0),0)</f>
        <v>0</v>
      </c>
    </row>
    <row r="185" spans="1:9" ht="15.75" customHeight="1" x14ac:dyDescent="0.3">
      <c r="B185" s="197"/>
      <c r="C185" s="198"/>
      <c r="D185" s="199"/>
      <c r="E185" s="199"/>
      <c r="F185" s="200"/>
      <c r="G185" s="200"/>
      <c r="H185" s="201"/>
      <c r="I185" s="195">
        <f t="shared" si="6"/>
        <v>0</v>
      </c>
    </row>
    <row r="186" spans="1:9" ht="15.75" customHeight="1" x14ac:dyDescent="0.3">
      <c r="B186" s="197"/>
      <c r="C186" s="198"/>
      <c r="D186" s="199"/>
      <c r="E186" s="199"/>
      <c r="F186" s="200"/>
      <c r="G186" s="200"/>
      <c r="H186" s="201"/>
      <c r="I186" s="195">
        <f t="shared" si="6"/>
        <v>0</v>
      </c>
    </row>
    <row r="187" spans="1:9" ht="15.75" customHeight="1" x14ac:dyDescent="0.3">
      <c r="B187" s="197"/>
      <c r="C187" s="198"/>
      <c r="D187" s="199"/>
      <c r="E187" s="199"/>
      <c r="F187" s="200"/>
      <c r="G187" s="200"/>
      <c r="H187" s="201"/>
      <c r="I187" s="195">
        <f t="shared" si="6"/>
        <v>0</v>
      </c>
    </row>
    <row r="188" spans="1:9" ht="15.75" customHeight="1" x14ac:dyDescent="0.3">
      <c r="B188" s="197"/>
      <c r="C188" s="198"/>
      <c r="D188" s="199"/>
      <c r="E188" s="199"/>
      <c r="F188" s="200"/>
      <c r="G188" s="200"/>
      <c r="H188" s="201"/>
      <c r="I188" s="195">
        <f t="shared" si="6"/>
        <v>0</v>
      </c>
    </row>
    <row r="189" spans="1:9" ht="15.75" customHeight="1" x14ac:dyDescent="0.3">
      <c r="B189" s="197"/>
      <c r="C189" s="198"/>
      <c r="D189" s="199"/>
      <c r="E189" s="199"/>
      <c r="F189" s="200"/>
      <c r="G189" s="200"/>
      <c r="H189" s="201"/>
      <c r="I189" s="195">
        <f t="shared" si="6"/>
        <v>0</v>
      </c>
    </row>
    <row r="190" spans="1:9" ht="15.75" customHeight="1" thickBot="1" x14ac:dyDescent="0.35">
      <c r="B190" s="95"/>
      <c r="C190" s="100"/>
      <c r="D190" s="101"/>
      <c r="E190" s="101"/>
      <c r="F190" s="141"/>
      <c r="G190" s="141"/>
      <c r="H190" s="132"/>
      <c r="I190" s="155">
        <f t="shared" si="6"/>
        <v>0</v>
      </c>
    </row>
    <row r="191" spans="1:9" ht="16.5" thickTop="1" x14ac:dyDescent="0.3">
      <c r="B191" s="76" t="s">
        <v>90</v>
      </c>
      <c r="C191" s="76"/>
      <c r="D191" s="76"/>
      <c r="E191" s="76"/>
      <c r="F191" s="76"/>
      <c r="G191" s="76"/>
      <c r="H191" s="213"/>
      <c r="I191" s="163">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x14ac:dyDescent="0.35">
      <c r="A194" s="143" t="str">
        <f>IF($A$16=0,"",IF(COUNTIFS($A$17:$A$27,B194)=1,1,"nvt"))</f>
        <v/>
      </c>
      <c r="B194" s="153" t="str">
        <f>B25</f>
        <v>Forfait kleine uitgaven &lt; € 250 (1% Overige kosten derden)</v>
      </c>
      <c r="C194" s="50"/>
      <c r="D194" s="50"/>
      <c r="E194" s="50"/>
      <c r="F194" s="9"/>
      <c r="G194"/>
      <c r="H194"/>
    </row>
    <row r="195" spans="1:8" ht="15" customHeight="1" x14ac:dyDescent="0.25">
      <c r="B195" s="261" t="e">
        <f>IF(A194=1,VLOOKUP(B194,Alle_Kostensoorten[],2,FALSE),VLOOKUP(A194,Alle_Kostensoorten[],2,FALSE))</f>
        <v>#N/A</v>
      </c>
      <c r="C195" s="261"/>
      <c r="D195" s="261"/>
      <c r="E195" s="261"/>
      <c r="F195" s="261"/>
      <c r="G195" s="261"/>
      <c r="H195"/>
    </row>
    <row r="196" spans="1:8" ht="9.75" customHeight="1" x14ac:dyDescent="0.3">
      <c r="B196" s="3"/>
      <c r="C196" s="4"/>
      <c r="D196" s="12"/>
      <c r="E196" s="12"/>
      <c r="F196" s="9"/>
      <c r="G196"/>
      <c r="H196"/>
    </row>
    <row r="197" spans="1:8" ht="31.9" customHeight="1" thickBot="1" x14ac:dyDescent="0.35">
      <c r="B197" s="70" t="s">
        <v>2</v>
      </c>
      <c r="C197" s="72" t="s">
        <v>0</v>
      </c>
      <c r="D197"/>
      <c r="E197"/>
      <c r="F197"/>
      <c r="G197"/>
      <c r="H197"/>
    </row>
    <row r="198" spans="1:8" ht="15.75" customHeight="1" thickTop="1" x14ac:dyDescent="0.3">
      <c r="B198" s="156" t="str">
        <f>Hulpblad!V2</f>
        <v xml:space="preserve"> </v>
      </c>
      <c r="C198" s="154">
        <f t="shared" ref="C198:C207" si="7">IF(AND($A$194=1,B198&lt;&gt;"",B198&lt;&gt;" "),SUMIFS($F$159:$F$175,$B$159:$B$175,$B198)*0.01,0)</f>
        <v>0</v>
      </c>
      <c r="D198"/>
      <c r="E198"/>
      <c r="F198"/>
      <c r="G198"/>
      <c r="H198"/>
    </row>
    <row r="199" spans="1:8" ht="15.75" customHeight="1" x14ac:dyDescent="0.3">
      <c r="B199" s="157" t="str">
        <f>Hulpblad!V3</f>
        <v xml:space="preserve"> </v>
      </c>
      <c r="C199" s="155">
        <f t="shared" si="7"/>
        <v>0</v>
      </c>
      <c r="D199"/>
      <c r="E199"/>
      <c r="F199"/>
      <c r="G199"/>
      <c r="H199"/>
    </row>
    <row r="200" spans="1:8" ht="15.75" customHeight="1" x14ac:dyDescent="0.3">
      <c r="B200" s="157" t="str">
        <f>Hulpblad!V4</f>
        <v xml:space="preserve"> </v>
      </c>
      <c r="C200" s="155">
        <f t="shared" si="7"/>
        <v>0</v>
      </c>
      <c r="D200"/>
      <c r="E200"/>
      <c r="F200"/>
      <c r="G200"/>
      <c r="H200"/>
    </row>
    <row r="201" spans="1:8" ht="15.75" customHeight="1" x14ac:dyDescent="0.3">
      <c r="B201" s="157" t="str">
        <f>Hulpblad!V5</f>
        <v xml:space="preserve"> </v>
      </c>
      <c r="C201" s="155">
        <f t="shared" si="7"/>
        <v>0</v>
      </c>
      <c r="D201"/>
      <c r="E201"/>
      <c r="F201"/>
      <c r="G201"/>
      <c r="H201"/>
    </row>
    <row r="202" spans="1:8" ht="15.75" customHeight="1" x14ac:dyDescent="0.3">
      <c r="B202" s="157" t="str">
        <f>Hulpblad!V6</f>
        <v xml:space="preserve"> </v>
      </c>
      <c r="C202" s="155">
        <f t="shared" si="7"/>
        <v>0</v>
      </c>
      <c r="D202"/>
      <c r="E202"/>
      <c r="F202"/>
      <c r="G202"/>
      <c r="H202"/>
    </row>
    <row r="203" spans="1:8" ht="15.75" customHeight="1" x14ac:dyDescent="0.3">
      <c r="B203" s="157" t="str">
        <f>Hulpblad!V7</f>
        <v xml:space="preserve"> </v>
      </c>
      <c r="C203" s="155">
        <f t="shared" si="7"/>
        <v>0</v>
      </c>
      <c r="D203"/>
      <c r="E203"/>
      <c r="F203"/>
      <c r="G203"/>
      <c r="H203"/>
    </row>
    <row r="204" spans="1:8" ht="15.75" customHeight="1" x14ac:dyDescent="0.3">
      <c r="B204" s="157" t="str">
        <f>Hulpblad!V8</f>
        <v xml:space="preserve"> </v>
      </c>
      <c r="C204" s="155">
        <f t="shared" si="7"/>
        <v>0</v>
      </c>
      <c r="D204"/>
      <c r="E204"/>
      <c r="F204"/>
      <c r="G204"/>
      <c r="H204"/>
    </row>
    <row r="205" spans="1:8" ht="15.75" customHeight="1" x14ac:dyDescent="0.3">
      <c r="B205" s="157" t="str">
        <f>Hulpblad!V9</f>
        <v xml:space="preserve"> </v>
      </c>
      <c r="C205" s="155">
        <f t="shared" si="7"/>
        <v>0</v>
      </c>
      <c r="D205"/>
      <c r="E205"/>
      <c r="F205"/>
      <c r="G205"/>
      <c r="H205"/>
    </row>
    <row r="206" spans="1:8" ht="15.75" customHeight="1" x14ac:dyDescent="0.3">
      <c r="B206" s="157" t="str">
        <f>Hulpblad!V10</f>
        <v xml:space="preserve"> </v>
      </c>
      <c r="C206" s="155">
        <f t="shared" si="7"/>
        <v>0</v>
      </c>
      <c r="D206"/>
      <c r="E206"/>
      <c r="F206"/>
      <c r="G206"/>
      <c r="H206"/>
    </row>
    <row r="207" spans="1:8" ht="15.75" customHeight="1" thickBot="1" x14ac:dyDescent="0.35">
      <c r="B207" s="157" t="str">
        <f>Hulpblad!V11</f>
        <v xml:space="preserve"> </v>
      </c>
      <c r="C207" s="155">
        <f t="shared" si="7"/>
        <v>0</v>
      </c>
      <c r="D207"/>
      <c r="E207"/>
      <c r="F207"/>
      <c r="G207"/>
      <c r="H207"/>
    </row>
    <row r="208" spans="1:8" ht="16.5" thickTop="1" x14ac:dyDescent="0.3">
      <c r="B208" s="76" t="s">
        <v>90</v>
      </c>
      <c r="C208" s="163">
        <f>SUM(C198:C207)</f>
        <v>0</v>
      </c>
      <c r="D208" s="1"/>
      <c r="E208" s="1"/>
      <c r="F208" s="9"/>
      <c r="G208" s="10"/>
      <c r="H208"/>
    </row>
    <row r="209" spans="1:8" x14ac:dyDescent="0.3">
      <c r="B209" s="3"/>
      <c r="C209" s="1"/>
      <c r="D209" s="1"/>
      <c r="E209" s="1"/>
      <c r="F209" s="9"/>
      <c r="G209" s="10"/>
      <c r="H209"/>
    </row>
    <row r="210" spans="1:8" x14ac:dyDescent="0.3">
      <c r="B210" s="3"/>
      <c r="C210" s="1"/>
      <c r="D210" s="1"/>
      <c r="E210" s="1"/>
      <c r="F210" s="9"/>
      <c r="G210" s="10"/>
      <c r="H210"/>
    </row>
    <row r="211" spans="1:8" ht="21" x14ac:dyDescent="0.35">
      <c r="A211" s="143" t="str">
        <f>IF($A$16=0,"",IF(COUNTIFS($A$17:$A$27,B211)=1,1,"nvt"))</f>
        <v/>
      </c>
      <c r="B211" s="153" t="str">
        <f>B26</f>
        <v>Uurtarief € 73</v>
      </c>
      <c r="C211" s="50"/>
      <c r="D211"/>
      <c r="E211"/>
      <c r="F211"/>
      <c r="G211"/>
      <c r="H211"/>
    </row>
    <row r="212" spans="1:8" ht="14.25" customHeight="1" x14ac:dyDescent="0.25">
      <c r="B212" s="261" t="str">
        <f>IF(A211="nvt",VLOOKUP(A211,Alle_Kostensoorten[],2,FALSE),VLOOKUP(B211,Alle_Kostensoorten[],2,FALSE))</f>
        <v>Toelichting: Geen bijzonderheden</v>
      </c>
      <c r="C212" s="261"/>
      <c r="D212" s="261"/>
      <c r="E212" s="261"/>
      <c r="F212"/>
      <c r="G212"/>
      <c r="H212"/>
    </row>
    <row r="213" spans="1:8" ht="9" customHeight="1" x14ac:dyDescent="0.3">
      <c r="B213" s="3"/>
      <c r="C213" s="4"/>
      <c r="D213"/>
      <c r="E213"/>
      <c r="F213"/>
      <c r="G213"/>
      <c r="H213"/>
    </row>
    <row r="214" spans="1:8" ht="16.5" thickBot="1" x14ac:dyDescent="0.35">
      <c r="B214" s="186" t="s">
        <v>2</v>
      </c>
      <c r="C214" s="133" t="s">
        <v>111</v>
      </c>
      <c r="D214" s="133" t="s">
        <v>72</v>
      </c>
      <c r="E214" s="184" t="s">
        <v>0</v>
      </c>
      <c r="F214"/>
      <c r="G214"/>
      <c r="H214"/>
    </row>
    <row r="215" spans="1:8" ht="15.75" customHeight="1" thickTop="1" x14ac:dyDescent="0.3">
      <c r="B215" s="241"/>
      <c r="C215" s="224"/>
      <c r="D215" s="227"/>
      <c r="E215" s="192">
        <f>IF($A$211=1,$D215*73,0)</f>
        <v>0</v>
      </c>
      <c r="F215"/>
      <c r="G215"/>
      <c r="H215"/>
    </row>
    <row r="216" spans="1:8" ht="15.75" customHeight="1" x14ac:dyDescent="0.3">
      <c r="B216" s="210"/>
      <c r="C216" s="107"/>
      <c r="D216" s="227"/>
      <c r="E216" s="195">
        <f>IF($A$211=1,$D216*73,0)</f>
        <v>0</v>
      </c>
      <c r="F216"/>
      <c r="G216"/>
      <c r="H216"/>
    </row>
    <row r="217" spans="1:8" ht="15.75" customHeight="1" x14ac:dyDescent="0.3">
      <c r="B217" s="210"/>
      <c r="C217" s="107"/>
      <c r="D217" s="227"/>
      <c r="E217" s="195">
        <f>IF($A$211=1,$D217*73,0)</f>
        <v>0</v>
      </c>
      <c r="F217"/>
      <c r="G217"/>
      <c r="H217"/>
    </row>
    <row r="218" spans="1:8" ht="15.75" customHeight="1" x14ac:dyDescent="0.3">
      <c r="B218" s="210"/>
      <c r="C218" s="107"/>
      <c r="D218" s="227"/>
      <c r="E218" s="195">
        <f>IF($A$211=1,$D218*73,0)</f>
        <v>0</v>
      </c>
      <c r="F218"/>
      <c r="G218"/>
      <c r="H218"/>
    </row>
    <row r="219" spans="1:8" ht="15.75" customHeight="1" x14ac:dyDescent="0.3">
      <c r="B219" s="210"/>
      <c r="C219" s="107"/>
      <c r="D219" s="227"/>
      <c r="E219" s="195">
        <f>IF($A$211=1,$D219*73,0)</f>
        <v>0</v>
      </c>
      <c r="F219"/>
      <c r="G219"/>
      <c r="H219"/>
    </row>
    <row r="220" spans="1:8" ht="15.75" customHeight="1" x14ac:dyDescent="0.3">
      <c r="B220" s="210"/>
      <c r="C220" s="107"/>
      <c r="D220" s="227"/>
      <c r="E220" s="195">
        <f>IF($A$211=1,$D220*73,0)</f>
        <v>0</v>
      </c>
      <c r="F220"/>
      <c r="G220"/>
      <c r="H220"/>
    </row>
    <row r="221" spans="1:8" ht="15.75" customHeight="1" x14ac:dyDescent="0.3">
      <c r="B221" s="210"/>
      <c r="C221" s="107"/>
      <c r="D221" s="200"/>
      <c r="E221" s="195">
        <f>IF($A$211=1,$D221*73,0)</f>
        <v>0</v>
      </c>
      <c r="F221"/>
      <c r="G221"/>
      <c r="H221"/>
    </row>
    <row r="222" spans="1:8" ht="15.75" customHeight="1" x14ac:dyDescent="0.3">
      <c r="B222" s="210"/>
      <c r="C222" s="107"/>
      <c r="D222" s="200"/>
      <c r="E222" s="195">
        <f>IF($A$211=1,$D222*73,0)</f>
        <v>0</v>
      </c>
      <c r="F222"/>
      <c r="G222"/>
      <c r="H222"/>
    </row>
    <row r="223" spans="1:8" ht="15.75" customHeight="1" x14ac:dyDescent="0.3">
      <c r="B223" s="210"/>
      <c r="C223" s="107"/>
      <c r="D223" s="200"/>
      <c r="E223" s="195">
        <f>IF($A$211=1,$D223*73,0)</f>
        <v>0</v>
      </c>
      <c r="F223"/>
      <c r="G223"/>
      <c r="H223"/>
    </row>
    <row r="224" spans="1:8" ht="15.75" customHeight="1" x14ac:dyDescent="0.3">
      <c r="B224" s="210"/>
      <c r="C224" s="107"/>
      <c r="D224" s="200"/>
      <c r="E224" s="195">
        <f>IF($A$211=1,$D224*73,0)</f>
        <v>0</v>
      </c>
      <c r="F224"/>
      <c r="G224"/>
      <c r="H224"/>
    </row>
    <row r="225" spans="1:8" ht="15.75" customHeight="1" x14ac:dyDescent="0.3">
      <c r="B225" s="210"/>
      <c r="C225" s="107"/>
      <c r="D225" s="200"/>
      <c r="E225" s="195">
        <f>IF($A$211=1,$D225*73,0)</f>
        <v>0</v>
      </c>
      <c r="F225"/>
      <c r="G225"/>
      <c r="H225"/>
    </row>
    <row r="226" spans="1:8" ht="15.75" customHeight="1" x14ac:dyDescent="0.3">
      <c r="B226" s="210"/>
      <c r="C226" s="107"/>
      <c r="D226" s="200"/>
      <c r="E226" s="195">
        <f>IF($A$211=1,$D226*73,0)</f>
        <v>0</v>
      </c>
      <c r="F226"/>
      <c r="G226"/>
      <c r="H226"/>
    </row>
    <row r="227" spans="1:8" ht="15.75" customHeight="1" x14ac:dyDescent="0.3">
      <c r="B227" s="210"/>
      <c r="C227" s="107"/>
      <c r="D227" s="200"/>
      <c r="E227" s="195">
        <f>IF($A$211=1,$D227*73,0)</f>
        <v>0</v>
      </c>
      <c r="F227"/>
      <c r="G227"/>
      <c r="H227"/>
    </row>
    <row r="228" spans="1:8" ht="15.75" customHeight="1" x14ac:dyDescent="0.3">
      <c r="B228" s="210"/>
      <c r="C228" s="107"/>
      <c r="D228" s="200"/>
      <c r="E228" s="195">
        <f>IF($A$211=1,$D228*73,0)</f>
        <v>0</v>
      </c>
      <c r="F228"/>
      <c r="G228"/>
      <c r="H228"/>
    </row>
    <row r="229" spans="1:8" ht="15.75" customHeight="1" x14ac:dyDescent="0.3">
      <c r="B229" s="210"/>
      <c r="C229" s="107"/>
      <c r="D229" s="200"/>
      <c r="E229" s="195">
        <f>IF($A$211=1,$D229*73,0)</f>
        <v>0</v>
      </c>
      <c r="F229"/>
      <c r="G229"/>
      <c r="H229"/>
    </row>
    <row r="230" spans="1:8" ht="15.75" customHeight="1" thickBot="1" x14ac:dyDescent="0.35">
      <c r="B230" s="93"/>
      <c r="C230" s="94"/>
      <c r="D230" s="141"/>
      <c r="E230" s="155">
        <f>IF($A$211=1,$D230*73,0)</f>
        <v>0</v>
      </c>
      <c r="F230"/>
      <c r="G230"/>
      <c r="H230"/>
    </row>
    <row r="231" spans="1:8" ht="16.5" thickTop="1" x14ac:dyDescent="0.3">
      <c r="B231" s="211" t="s">
        <v>90</v>
      </c>
      <c r="C231" s="211"/>
      <c r="D231" s="212"/>
      <c r="E231" s="163">
        <f>SUM(E215:E230)</f>
        <v>0</v>
      </c>
      <c r="F231" s="8"/>
      <c r="G231"/>
      <c r="H231"/>
    </row>
    <row r="232" spans="1:8" x14ac:dyDescent="0.3">
      <c r="B232" s="1"/>
      <c r="C232" s="1"/>
      <c r="D232" s="1"/>
      <c r="E232" s="1"/>
      <c r="F232" s="7"/>
      <c r="G232" s="8"/>
      <c r="H232"/>
    </row>
    <row r="233" spans="1:8" x14ac:dyDescent="0.3">
      <c r="B233" s="1"/>
      <c r="C233" s="1"/>
      <c r="D233" s="1"/>
      <c r="E233" s="1"/>
      <c r="F233" s="7"/>
      <c r="G233" s="8"/>
      <c r="H233"/>
    </row>
    <row r="234" spans="1:8" ht="21" x14ac:dyDescent="0.35">
      <c r="A234" s="143" t="str">
        <f>IF($A$16=0,"",IF(COUNTIFS($A$17:$A$27,B234)=1,1,"nvt"))</f>
        <v/>
      </c>
      <c r="B234" s="153" t="str">
        <f>B27</f>
        <v>Maandbedrag € 10.400</v>
      </c>
      <c r="C234" s="50"/>
      <c r="D234" s="1"/>
      <c r="E234" s="1"/>
      <c r="F234" s="7"/>
      <c r="G234" s="8"/>
      <c r="H234"/>
    </row>
    <row r="235" spans="1:8" ht="14.25" customHeight="1" x14ac:dyDescent="0.25">
      <c r="B235" s="261" t="str">
        <f>IF(A234="nvt",VLOOKUP(A234,Alle_Kostensoorten[],2,FALSE),VLOOKUP(B234,Alle_Kostensoorten[],2,FALSE))</f>
        <v>Toelichting: Geen bijzonderheden</v>
      </c>
      <c r="C235" s="261"/>
      <c r="D235" s="261"/>
      <c r="E235" s="261"/>
      <c r="F235" s="261"/>
      <c r="G235"/>
      <c r="H235"/>
    </row>
    <row r="236" spans="1:8" ht="9.75" customHeight="1" x14ac:dyDescent="0.3">
      <c r="B236" s="1"/>
      <c r="C236" s="1"/>
      <c r="D236" s="1"/>
      <c r="E236" s="1"/>
      <c r="F236" s="7"/>
      <c r="G236" s="8"/>
      <c r="H236"/>
    </row>
    <row r="237" spans="1:8" ht="45.75" thickBot="1" x14ac:dyDescent="0.35">
      <c r="B237" s="186" t="s">
        <v>2</v>
      </c>
      <c r="C237" s="133" t="s">
        <v>111</v>
      </c>
      <c r="D237" s="133" t="s">
        <v>132</v>
      </c>
      <c r="E237" s="133" t="s">
        <v>175</v>
      </c>
      <c r="F237" s="184" t="s">
        <v>0</v>
      </c>
      <c r="G237"/>
      <c r="H237"/>
    </row>
    <row r="238" spans="1:8" ht="15.75" customHeight="1" thickTop="1" x14ac:dyDescent="0.3">
      <c r="B238" s="223"/>
      <c r="C238" s="224"/>
      <c r="D238" s="227"/>
      <c r="E238" s="232"/>
      <c r="F238" s="192">
        <f>IF($A$234=1,$D238*$E238*10400,0)</f>
        <v>0</v>
      </c>
      <c r="G238"/>
      <c r="H238"/>
    </row>
    <row r="239" spans="1:8" ht="15.75" customHeight="1" x14ac:dyDescent="0.3">
      <c r="B239" s="197"/>
      <c r="C239" s="107"/>
      <c r="D239" s="227"/>
      <c r="E239" s="201"/>
      <c r="F239" s="195">
        <f>IF($A$234=1,$D239*$E239*10400,0)</f>
        <v>0</v>
      </c>
      <c r="G239"/>
      <c r="H239"/>
    </row>
    <row r="240" spans="1:8" ht="15.75" customHeight="1" x14ac:dyDescent="0.3">
      <c r="B240" s="197"/>
      <c r="C240" s="107"/>
      <c r="D240" s="227"/>
      <c r="E240" s="201"/>
      <c r="F240" s="195">
        <f>IF($A$234=1,$D240*$E240*10400,0)</f>
        <v>0</v>
      </c>
      <c r="G240"/>
      <c r="H240"/>
    </row>
    <row r="241" spans="2:9" ht="15.75" customHeight="1" x14ac:dyDescent="0.3">
      <c r="B241" s="197"/>
      <c r="C241" s="107"/>
      <c r="D241" s="227"/>
      <c r="E241" s="201"/>
      <c r="F241" s="195">
        <f>IF($A$234=1,$D241*$E241*10400,0)</f>
        <v>0</v>
      </c>
      <c r="G241"/>
      <c r="H241"/>
    </row>
    <row r="242" spans="2:9" ht="15.75" customHeight="1" x14ac:dyDescent="0.3">
      <c r="B242" s="197"/>
      <c r="C242" s="107"/>
      <c r="D242" s="227"/>
      <c r="E242" s="201"/>
      <c r="F242" s="195">
        <f>IF($A$234=1,$D242*$E242*10400,0)</f>
        <v>0</v>
      </c>
      <c r="G242"/>
      <c r="H242"/>
    </row>
    <row r="243" spans="2:9" ht="15.75" customHeight="1" x14ac:dyDescent="0.3">
      <c r="B243" s="197"/>
      <c r="C243" s="107"/>
      <c r="D243" s="200"/>
      <c r="E243" s="201"/>
      <c r="F243" s="195">
        <f>IF($A$234=1,$D243*$E243*10400,0)</f>
        <v>0</v>
      </c>
      <c r="G243"/>
      <c r="H243"/>
    </row>
    <row r="244" spans="2:9" ht="15.75" customHeight="1" x14ac:dyDescent="0.3">
      <c r="B244" s="197"/>
      <c r="C244" s="107"/>
      <c r="D244" s="200"/>
      <c r="E244" s="201"/>
      <c r="F244" s="195">
        <f>IF($A$234=1,$D244*$E244*10400,0)</f>
        <v>0</v>
      </c>
      <c r="G244"/>
      <c r="H244"/>
    </row>
    <row r="245" spans="2:9" ht="15.75" customHeight="1" x14ac:dyDescent="0.3">
      <c r="B245" s="197"/>
      <c r="C245" s="107"/>
      <c r="D245" s="200"/>
      <c r="E245" s="201"/>
      <c r="F245" s="195">
        <f>IF($A$234=1,$D245*$E245*10400,0)</f>
        <v>0</v>
      </c>
      <c r="G245"/>
      <c r="H245"/>
    </row>
    <row r="246" spans="2:9" ht="15.75" customHeight="1" x14ac:dyDescent="0.3">
      <c r="B246" s="197"/>
      <c r="C246" s="107"/>
      <c r="D246" s="200"/>
      <c r="E246" s="201"/>
      <c r="F246" s="195">
        <f>IF($A$234=1,$D246*$E246*10400,0)</f>
        <v>0</v>
      </c>
      <c r="G246"/>
      <c r="H246"/>
    </row>
    <row r="247" spans="2:9" ht="15.75" customHeight="1" x14ac:dyDescent="0.3">
      <c r="B247" s="197"/>
      <c r="C247" s="107"/>
      <c r="D247" s="200"/>
      <c r="E247" s="201"/>
      <c r="F247" s="195">
        <f>IF($A$234=1,$D247*$E247*10400,0)</f>
        <v>0</v>
      </c>
      <c r="G247"/>
      <c r="H247"/>
    </row>
    <row r="248" spans="2:9" ht="15.75" customHeight="1" x14ac:dyDescent="0.3">
      <c r="B248" s="197"/>
      <c r="C248" s="107"/>
      <c r="D248" s="200"/>
      <c r="E248" s="201"/>
      <c r="F248" s="195">
        <f>IF($A$234=1,$D248*$E248*10400,0)</f>
        <v>0</v>
      </c>
      <c r="G248"/>
      <c r="H248"/>
    </row>
    <row r="249" spans="2:9" ht="15.75" customHeight="1" x14ac:dyDescent="0.3">
      <c r="B249" s="197"/>
      <c r="C249" s="107"/>
      <c r="D249" s="200"/>
      <c r="E249" s="201"/>
      <c r="F249" s="195">
        <f>IF($A$234=1,$D249*$E249*10400,0)</f>
        <v>0</v>
      </c>
      <c r="G249"/>
      <c r="H249"/>
    </row>
    <row r="250" spans="2:9" ht="15.75" customHeight="1" x14ac:dyDescent="0.3">
      <c r="B250" s="197"/>
      <c r="C250" s="107"/>
      <c r="D250" s="200"/>
      <c r="E250" s="201"/>
      <c r="F250" s="195">
        <f>IF($A$234=1,$D250*$E250*10400,0)</f>
        <v>0</v>
      </c>
      <c r="G250"/>
      <c r="H250"/>
    </row>
    <row r="251" spans="2:9" ht="15.75" customHeight="1" x14ac:dyDescent="0.3">
      <c r="B251" s="197"/>
      <c r="C251" s="107"/>
      <c r="D251" s="200"/>
      <c r="E251" s="201"/>
      <c r="F251" s="195">
        <f>IF($A$234=1,$D251*$E251*10400,0)</f>
        <v>0</v>
      </c>
      <c r="G251"/>
      <c r="H251"/>
    </row>
    <row r="252" spans="2:9" ht="15.75" customHeight="1" thickBot="1" x14ac:dyDescent="0.35">
      <c r="B252" s="95"/>
      <c r="C252" s="207"/>
      <c r="D252" s="208"/>
      <c r="E252" s="209"/>
      <c r="F252" s="155">
        <f>IF($A$234=1,$D252*$E252*10400,0)</f>
        <v>0</v>
      </c>
      <c r="G252"/>
      <c r="H252"/>
    </row>
    <row r="253" spans="2:9" ht="16.5" thickTop="1" x14ac:dyDescent="0.3">
      <c r="B253" s="211" t="s">
        <v>90</v>
      </c>
      <c r="C253" s="211"/>
      <c r="D253" s="212"/>
      <c r="E253" s="211"/>
      <c r="F253" s="163">
        <f>SUM(F238:F252)</f>
        <v>0</v>
      </c>
      <c r="G253"/>
      <c r="H253"/>
    </row>
    <row r="254" spans="2:9" x14ac:dyDescent="0.3">
      <c r="B254" s="3"/>
      <c r="C254" s="1"/>
      <c r="D254" s="1"/>
      <c r="E254" s="1"/>
      <c r="F254" s="9"/>
      <c r="G254" s="10"/>
      <c r="H254"/>
    </row>
    <row r="255" spans="2:9" ht="16.5" thickBot="1" x14ac:dyDescent="0.35">
      <c r="B255" s="39"/>
      <c r="C255" s="40"/>
      <c r="D255" s="40"/>
      <c r="E255" s="40"/>
      <c r="F255" s="41"/>
      <c r="G255" s="42"/>
      <c r="H255" s="42"/>
      <c r="I255" s="42"/>
    </row>
    <row r="256" spans="2:9" ht="7.5" customHeight="1" thickTop="1" x14ac:dyDescent="0.3">
      <c r="B256" s="3"/>
      <c r="C256" s="1"/>
      <c r="D256" s="1"/>
      <c r="E256" s="1"/>
      <c r="F256" s="9"/>
      <c r="G256" s="10"/>
      <c r="H256"/>
    </row>
    <row r="257" spans="2:9" ht="23.25" x14ac:dyDescent="0.25">
      <c r="B257" s="266" t="s">
        <v>55</v>
      </c>
      <c r="C257" s="266"/>
      <c r="D257" s="266"/>
      <c r="E257" s="266"/>
      <c r="F257" s="266"/>
      <c r="G257" s="266"/>
      <c r="H257" s="266"/>
    </row>
    <row r="258" spans="2:9" x14ac:dyDescent="0.3">
      <c r="B258" s="3"/>
      <c r="C258" s="1"/>
      <c r="D258" s="1"/>
      <c r="E258" s="1"/>
      <c r="F258" s="9"/>
      <c r="G258" s="10"/>
      <c r="H258"/>
    </row>
    <row r="259" spans="2:9" ht="21" x14ac:dyDescent="0.35">
      <c r="B259" s="50" t="s">
        <v>43</v>
      </c>
      <c r="C259" s="10"/>
      <c r="D259" s="10"/>
      <c r="E259" s="10"/>
      <c r="F259" s="9"/>
      <c r="G259" s="10"/>
      <c r="H259"/>
    </row>
    <row r="260" spans="2:9" ht="153.75" customHeight="1" x14ac:dyDescent="0.25">
      <c r="B260" s="267" t="s">
        <v>134</v>
      </c>
      <c r="C260" s="267"/>
      <c r="D260" s="267"/>
      <c r="E260" s="267"/>
      <c r="F260" s="267"/>
      <c r="G260" s="267"/>
      <c r="H260" s="267"/>
      <c r="I260" s="267"/>
    </row>
    <row r="261" spans="2:9" x14ac:dyDescent="0.3">
      <c r="B261" s="3"/>
      <c r="C261" s="10"/>
      <c r="D261" s="10"/>
      <c r="E261" s="10"/>
      <c r="F261" s="9"/>
      <c r="G261" s="10"/>
      <c r="H261"/>
    </row>
    <row r="262" spans="2:9" ht="15.6" customHeight="1" thickBot="1" x14ac:dyDescent="0.35">
      <c r="B262" s="51" t="s">
        <v>44</v>
      </c>
      <c r="C262" s="52" t="s">
        <v>6</v>
      </c>
      <c r="D262" s="52" t="s">
        <v>41</v>
      </c>
      <c r="E262" s="139" t="s">
        <v>56</v>
      </c>
      <c r="F262" s="138"/>
      <c r="G262" s="138"/>
      <c r="H262" s="138"/>
      <c r="I262" s="138"/>
    </row>
    <row r="263" spans="2:9" ht="15.75" customHeight="1" thickTop="1" x14ac:dyDescent="0.3">
      <c r="B263" s="57" t="s">
        <v>51</v>
      </c>
      <c r="C263" s="102"/>
      <c r="D263" s="158">
        <f>IFERROR(C263/$C$270,0)</f>
        <v>0</v>
      </c>
      <c r="E263" s="104"/>
      <c r="F263" s="105"/>
      <c r="G263" s="105"/>
      <c r="H263" s="105"/>
      <c r="I263" s="106"/>
    </row>
    <row r="264" spans="2:9" ht="15.75" customHeight="1" x14ac:dyDescent="0.3">
      <c r="B264" s="57" t="s">
        <v>104</v>
      </c>
      <c r="C264" s="102"/>
      <c r="D264" s="158">
        <f t="shared" ref="D264:D268" si="8">IFERROR(C264/$C$270,0)</f>
        <v>0</v>
      </c>
      <c r="E264" s="107"/>
      <c r="F264" s="108"/>
      <c r="G264" s="108"/>
      <c r="H264" s="108"/>
      <c r="I264" s="109"/>
    </row>
    <row r="265" spans="2:9" ht="15.75" customHeight="1" x14ac:dyDescent="0.3">
      <c r="B265" s="57" t="s">
        <v>105</v>
      </c>
      <c r="C265" s="102"/>
      <c r="D265" s="158">
        <f t="shared" si="8"/>
        <v>0</v>
      </c>
      <c r="E265" s="107"/>
      <c r="F265" s="108"/>
      <c r="G265" s="108"/>
      <c r="H265" s="108"/>
      <c r="I265" s="109"/>
    </row>
    <row r="266" spans="2:9" ht="15.75" customHeight="1" x14ac:dyDescent="0.3">
      <c r="B266" s="57" t="s">
        <v>45</v>
      </c>
      <c r="C266" s="102"/>
      <c r="D266" s="158">
        <f t="shared" si="8"/>
        <v>0</v>
      </c>
      <c r="E266" s="107"/>
      <c r="F266" s="108"/>
      <c r="G266" s="108"/>
      <c r="H266" s="108"/>
      <c r="I266" s="109"/>
    </row>
    <row r="267" spans="2:9" ht="15.75" customHeight="1" thickBot="1" x14ac:dyDescent="0.35">
      <c r="B267" s="58" t="s">
        <v>46</v>
      </c>
      <c r="C267" s="103"/>
      <c r="D267" s="159">
        <f t="shared" si="8"/>
        <v>0</v>
      </c>
      <c r="E267" s="110"/>
      <c r="F267" s="111"/>
      <c r="G267" s="111"/>
      <c r="H267" s="111"/>
      <c r="I267" s="112"/>
    </row>
    <row r="268" spans="2:9" ht="17.25" thickTop="1" thickBot="1" x14ac:dyDescent="0.35">
      <c r="B268" s="77" t="s">
        <v>1</v>
      </c>
      <c r="C268" s="160">
        <f>SUM(C263:C267)</f>
        <v>0</v>
      </c>
      <c r="D268" s="161">
        <f t="shared" si="8"/>
        <v>0</v>
      </c>
      <c r="E268" s="80"/>
      <c r="F268" s="80"/>
      <c r="G268" s="80"/>
      <c r="H268" s="77"/>
      <c r="I268" s="81"/>
    </row>
    <row r="269" spans="2:9" ht="13.5" customHeight="1" thickTop="1" x14ac:dyDescent="0.3">
      <c r="B269" s="10"/>
      <c r="C269" s="10"/>
      <c r="D269" s="10"/>
      <c r="E269" s="10"/>
      <c r="F269" s="9"/>
      <c r="G269" s="10"/>
      <c r="H269"/>
    </row>
    <row r="270" spans="2:9" ht="16.5" thickBot="1" x14ac:dyDescent="0.35">
      <c r="B270" s="51" t="s">
        <v>0</v>
      </c>
      <c r="C270" s="162">
        <f>D28</f>
        <v>0</v>
      </c>
      <c r="D270" s="10"/>
      <c r="E270" s="10"/>
      <c r="F270" s="9"/>
      <c r="G270" s="10"/>
      <c r="H270"/>
    </row>
    <row r="271" spans="2:9" ht="16.5" thickTop="1" x14ac:dyDescent="0.3">
      <c r="B271" s="3"/>
      <c r="C271" s="1"/>
      <c r="D271" s="1"/>
      <c r="E271" s="1"/>
      <c r="F271" s="9"/>
      <c r="G271" s="10"/>
      <c r="H271"/>
    </row>
    <row r="272" spans="2:9" ht="16.5" thickBot="1" x14ac:dyDescent="0.35">
      <c r="B272" s="51" t="s">
        <v>92</v>
      </c>
      <c r="C272" s="162" t="str">
        <f>IF(ROUND(C268,2)-ROUND(C270,2)=0,"JA",C268-C270)</f>
        <v>JA</v>
      </c>
      <c r="D272" s="1"/>
      <c r="E272" s="1"/>
      <c r="F272" s="9"/>
      <c r="G272" s="10"/>
      <c r="H272"/>
    </row>
    <row r="273" spans="2:9" ht="17.25" thickTop="1" thickBot="1" x14ac:dyDescent="0.35">
      <c r="B273" s="43"/>
      <c r="C273" s="44"/>
      <c r="D273" s="45"/>
      <c r="E273" s="45"/>
      <c r="F273" s="45"/>
      <c r="G273" s="45"/>
      <c r="H273" s="45"/>
      <c r="I273" s="45"/>
    </row>
    <row r="274" spans="2:9" ht="6.75" customHeight="1" thickTop="1" x14ac:dyDescent="0.3">
      <c r="B274" s="15"/>
      <c r="C274" s="16"/>
      <c r="D274"/>
      <c r="E274"/>
      <c r="F274"/>
      <c r="G274"/>
      <c r="H274"/>
    </row>
    <row r="275" spans="2:9" ht="23.25" x14ac:dyDescent="0.25">
      <c r="B275" s="266" t="s">
        <v>54</v>
      </c>
      <c r="C275" s="266"/>
      <c r="D275" s="266"/>
      <c r="E275" s="266"/>
      <c r="F275" s="266"/>
      <c r="G275" s="266"/>
      <c r="H275" s="266"/>
    </row>
    <row r="276" spans="2:9" ht="15" x14ac:dyDescent="0.25">
      <c r="B276" s="10"/>
      <c r="C276"/>
      <c r="D276"/>
      <c r="E276"/>
      <c r="F276"/>
      <c r="G276" s="10"/>
      <c r="H276"/>
    </row>
    <row r="277" spans="2:9" ht="21" x14ac:dyDescent="0.35">
      <c r="B277" s="50" t="s">
        <v>99</v>
      </c>
      <c r="C277" s="50"/>
      <c r="D277"/>
      <c r="E277"/>
      <c r="F277"/>
      <c r="G277" s="10"/>
      <c r="H277"/>
    </row>
    <row r="278" spans="2:9" ht="154.5" customHeight="1" x14ac:dyDescent="0.25">
      <c r="B278" s="267" t="s">
        <v>182</v>
      </c>
      <c r="C278" s="267"/>
      <c r="D278" s="267"/>
      <c r="E278" s="267"/>
      <c r="F278" s="267"/>
      <c r="G278" s="267"/>
      <c r="H278" s="267"/>
      <c r="I278" s="267"/>
    </row>
    <row r="279" spans="2:9" ht="15" x14ac:dyDescent="0.25">
      <c r="B279" s="10"/>
      <c r="C279"/>
      <c r="D279"/>
      <c r="E279"/>
      <c r="F279"/>
      <c r="G279" s="10"/>
      <c r="H279"/>
    </row>
    <row r="280" spans="2:9" ht="16.5" thickBot="1" x14ac:dyDescent="0.35">
      <c r="B280" s="134" t="s">
        <v>2</v>
      </c>
      <c r="C280" s="184" t="s">
        <v>37</v>
      </c>
      <c r="D280" s="184" t="s">
        <v>112</v>
      </c>
      <c r="E280" s="133" t="s">
        <v>0</v>
      </c>
      <c r="F280" s="185" t="s">
        <v>38</v>
      </c>
      <c r="G280" s="184" t="s">
        <v>56</v>
      </c>
      <c r="H280" s="186"/>
      <c r="I280" s="186"/>
    </row>
    <row r="281" spans="2:9" ht="15.75" customHeight="1" thickTop="1" x14ac:dyDescent="0.3">
      <c r="B281" s="187" t="str">
        <f>Hulpblad!V2</f>
        <v xml:space="preserve"> </v>
      </c>
      <c r="C281" s="248"/>
      <c r="D281" s="191"/>
      <c r="E281" s="192">
        <f>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92">
        <f t="shared" ref="F281:F290" si="9">E281*D281</f>
        <v>0</v>
      </c>
      <c r="G281" s="193"/>
      <c r="H281" s="188"/>
      <c r="I281" s="188"/>
    </row>
    <row r="282" spans="2:9" ht="15.75" customHeight="1" x14ac:dyDescent="0.3">
      <c r="B282" s="189" t="str">
        <f>Hulpblad!V3</f>
        <v xml:space="preserve"> </v>
      </c>
      <c r="C282" s="249"/>
      <c r="D282" s="194"/>
      <c r="E282" s="195">
        <f t="shared" ref="E282:E290" si="10">IF(OR(B282="",B282=" "),0,SUMIFS($E$104:$E$118,$B$104:$B$118,$B282)+SUMIFS($E$38:$E$52,$B$38:$B$52,$B282)+SUMIFS($F$60:$F$74,$B$60:$B$74,$B282)+SUMIFS($F$82:$F$96,$B$82:$B$96,$B282)+SUMIFS($C$126:$C$135,$B$126:$B$135,$B282)+SUMIFS($I$183:$I$190,$B$183:$B$190,$B282)+SUMIFS($E$143:$E$151,$B$143:$B$151,$B282)+SUMIFS($F$159:$F$175,$B$159:$B$175,$B282)+SUMIFS($C$198:$C$207,$B$198:$B$207,$B282)+SUMIFS($E$215:$E$230,$B$215:$B$230,$B282)+SUMIFS($F$238:$F$252,$B$238:$B$252,$B282))</f>
        <v>0</v>
      </c>
      <c r="F282" s="195">
        <f t="shared" si="9"/>
        <v>0</v>
      </c>
      <c r="G282" s="196"/>
      <c r="H282" s="190"/>
      <c r="I282" s="190"/>
    </row>
    <row r="283" spans="2:9" ht="15.75" customHeight="1" x14ac:dyDescent="0.3">
      <c r="B283" s="189" t="str">
        <f>Hulpblad!V4</f>
        <v xml:space="preserve"> </v>
      </c>
      <c r="C283" s="250"/>
      <c r="D283" s="194"/>
      <c r="E283" s="195">
        <f t="shared" si="10"/>
        <v>0</v>
      </c>
      <c r="F283" s="195">
        <f t="shared" si="9"/>
        <v>0</v>
      </c>
      <c r="G283" s="196"/>
      <c r="H283" s="190"/>
      <c r="I283" s="190"/>
    </row>
    <row r="284" spans="2:9" ht="15.75" customHeight="1" x14ac:dyDescent="0.3">
      <c r="B284" s="189" t="str">
        <f>Hulpblad!V5</f>
        <v xml:space="preserve"> </v>
      </c>
      <c r="C284" s="250"/>
      <c r="D284" s="194"/>
      <c r="E284" s="195">
        <f t="shared" si="10"/>
        <v>0</v>
      </c>
      <c r="F284" s="195">
        <f t="shared" si="9"/>
        <v>0</v>
      </c>
      <c r="G284" s="196"/>
      <c r="H284" s="190"/>
      <c r="I284" s="190"/>
    </row>
    <row r="285" spans="2:9" ht="15.75" customHeight="1" x14ac:dyDescent="0.3">
      <c r="B285" s="189" t="str">
        <f>Hulpblad!V6</f>
        <v xml:space="preserve"> </v>
      </c>
      <c r="C285" s="249"/>
      <c r="D285" s="194"/>
      <c r="E285" s="195">
        <f t="shared" si="10"/>
        <v>0</v>
      </c>
      <c r="F285" s="195">
        <f t="shared" si="9"/>
        <v>0</v>
      </c>
      <c r="G285" s="196"/>
      <c r="H285" s="190"/>
      <c r="I285" s="190"/>
    </row>
    <row r="286" spans="2:9" ht="15.75" customHeight="1" x14ac:dyDescent="0.3">
      <c r="B286" s="189" t="str">
        <f>Hulpblad!V7</f>
        <v xml:space="preserve"> </v>
      </c>
      <c r="C286" s="249"/>
      <c r="D286" s="194"/>
      <c r="E286" s="195">
        <f t="shared" si="10"/>
        <v>0</v>
      </c>
      <c r="F286" s="195">
        <f t="shared" si="9"/>
        <v>0</v>
      </c>
      <c r="G286" s="196"/>
      <c r="H286" s="190"/>
      <c r="I286" s="190"/>
    </row>
    <row r="287" spans="2:9" ht="15.75" customHeight="1" x14ac:dyDescent="0.3">
      <c r="B287" s="189" t="str">
        <f>Hulpblad!V8</f>
        <v xml:space="preserve"> </v>
      </c>
      <c r="C287" s="249"/>
      <c r="D287" s="194"/>
      <c r="E287" s="195">
        <f t="shared" si="10"/>
        <v>0</v>
      </c>
      <c r="F287" s="195">
        <f t="shared" si="9"/>
        <v>0</v>
      </c>
      <c r="G287" s="196"/>
      <c r="H287" s="190"/>
      <c r="I287" s="190"/>
    </row>
    <row r="288" spans="2:9" ht="15.75" customHeight="1" x14ac:dyDescent="0.3">
      <c r="B288" s="189" t="str">
        <f>Hulpblad!V9</f>
        <v xml:space="preserve"> </v>
      </c>
      <c r="C288" s="250"/>
      <c r="D288" s="194"/>
      <c r="E288" s="195">
        <f t="shared" si="10"/>
        <v>0</v>
      </c>
      <c r="F288" s="195">
        <f t="shared" si="9"/>
        <v>0</v>
      </c>
      <c r="G288" s="196"/>
      <c r="H288" s="190"/>
      <c r="I288" s="190"/>
    </row>
    <row r="289" spans="2:9" ht="15.75" customHeight="1" x14ac:dyDescent="0.3">
      <c r="B289" s="189" t="str">
        <f>Hulpblad!V10</f>
        <v xml:space="preserve"> </v>
      </c>
      <c r="C289" s="250"/>
      <c r="D289" s="194"/>
      <c r="E289" s="195">
        <f t="shared" si="10"/>
        <v>0</v>
      </c>
      <c r="F289" s="195">
        <f t="shared" si="9"/>
        <v>0</v>
      </c>
      <c r="G289" s="196"/>
      <c r="H289" s="190"/>
      <c r="I289" s="190"/>
    </row>
    <row r="290" spans="2:9" ht="15.75" customHeight="1" thickBot="1" x14ac:dyDescent="0.35">
      <c r="B290" s="164" t="str">
        <f>Hulpblad!V11</f>
        <v xml:space="preserve"> </v>
      </c>
      <c r="C290" s="251"/>
      <c r="D290" s="178"/>
      <c r="E290" s="155">
        <f t="shared" si="10"/>
        <v>0</v>
      </c>
      <c r="F290" s="155">
        <f t="shared" si="9"/>
        <v>0</v>
      </c>
      <c r="G290" s="113"/>
      <c r="H290" s="113"/>
      <c r="I290" s="113"/>
    </row>
    <row r="291" spans="2:9" ht="16.5" thickTop="1" x14ac:dyDescent="0.3">
      <c r="B291" s="76" t="s">
        <v>90</v>
      </c>
      <c r="C291" s="78"/>
      <c r="D291" s="78"/>
      <c r="E291" s="163">
        <f>SUBTOTAL(109,$E$281:$E$290)</f>
        <v>0</v>
      </c>
      <c r="F291" s="163">
        <f>SUBTOTAL(109,$F$281:$F$290)</f>
        <v>0</v>
      </c>
      <c r="G291" s="79"/>
      <c r="H291" s="79"/>
      <c r="I291" s="79"/>
    </row>
    <row r="292" spans="2:9" x14ac:dyDescent="0.3">
      <c r="B292" s="15"/>
      <c r="C292" s="16"/>
      <c r="D292" s="10"/>
      <c r="E292" s="18"/>
      <c r="F292" s="18"/>
      <c r="G292" s="18"/>
      <c r="H292" s="10"/>
    </row>
    <row r="293" spans="2:9" ht="16.5" thickBot="1" x14ac:dyDescent="0.35">
      <c r="B293" s="51" t="s">
        <v>115</v>
      </c>
      <c r="C293" s="162">
        <f>C263+C266</f>
        <v>0</v>
      </c>
      <c r="D293" s="10"/>
      <c r="E293" s="10"/>
      <c r="F293" s="10"/>
      <c r="G293" s="10"/>
      <c r="H293" s="10"/>
    </row>
    <row r="294" spans="2:9" thickTop="1" x14ac:dyDescent="0.25">
      <c r="B294" s="10"/>
      <c r="C294" s="10"/>
      <c r="D294" s="10"/>
      <c r="E294" s="10"/>
      <c r="F294" s="10"/>
      <c r="G294" s="10"/>
      <c r="H294" s="10"/>
    </row>
    <row r="295" spans="2:9" ht="16.5" thickBot="1" x14ac:dyDescent="0.35">
      <c r="B295" s="51" t="s">
        <v>116</v>
      </c>
      <c r="C295" s="162" t="str">
        <f>IF(ROUND($F$291,2)&gt;=ROUND(C263+C266,2),"JA",$F$291-C263-C266)</f>
        <v>JA</v>
      </c>
      <c r="D295" s="10"/>
      <c r="E295" s="10"/>
      <c r="F295" s="10"/>
      <c r="G295" s="10"/>
      <c r="H295" s="10"/>
    </row>
    <row r="296" spans="2:9" thickTop="1" x14ac:dyDescent="0.25">
      <c r="B296" s="10"/>
      <c r="C296" s="10"/>
      <c r="D296" s="10"/>
      <c r="E296" s="10"/>
      <c r="F296" s="10"/>
      <c r="G296" s="10"/>
      <c r="H296" s="10"/>
    </row>
    <row r="297" spans="2:9" ht="15" x14ac:dyDescent="0.25">
      <c r="B297" s="10"/>
      <c r="C297" s="10"/>
      <c r="D297" s="10"/>
      <c r="E297" s="10"/>
      <c r="F297" s="10"/>
      <c r="G297" s="10"/>
      <c r="H297" s="10"/>
    </row>
    <row r="298" spans="2:9" ht="15" x14ac:dyDescent="0.25">
      <c r="B298" s="10"/>
      <c r="C298" s="10"/>
      <c r="D298" s="10"/>
      <c r="E298" s="10"/>
      <c r="F298" s="10"/>
      <c r="G298" s="10"/>
      <c r="H298" s="10"/>
    </row>
    <row r="299" spans="2:9" ht="15" x14ac:dyDescent="0.25">
      <c r="B299" s="10"/>
      <c r="C299" s="10"/>
      <c r="D299" s="10"/>
      <c r="E299" s="10"/>
      <c r="F299" s="10"/>
      <c r="G299" s="10"/>
      <c r="H299" s="10"/>
    </row>
    <row r="300" spans="2:9" ht="15" x14ac:dyDescent="0.25">
      <c r="B300" s="10"/>
      <c r="C300" s="10"/>
      <c r="D300" s="10"/>
      <c r="E300" s="10"/>
      <c r="F300" s="10"/>
      <c r="G300" s="10"/>
      <c r="H300" s="10"/>
    </row>
    <row r="301" spans="2:9" ht="15" x14ac:dyDescent="0.25">
      <c r="B301" s="10"/>
      <c r="C301" s="10"/>
      <c r="D301" s="10"/>
      <c r="E301" s="10"/>
      <c r="F301" s="10"/>
      <c r="G301" s="10"/>
      <c r="H301" s="10"/>
    </row>
    <row r="302" spans="2:9" ht="15" x14ac:dyDescent="0.25">
      <c r="B302" s="10"/>
      <c r="C302" s="10"/>
      <c r="D302" s="10"/>
      <c r="E302" s="10"/>
      <c r="F302" s="10"/>
      <c r="G302" s="10"/>
      <c r="H302" s="10"/>
    </row>
    <row r="303" spans="2:9" ht="15" x14ac:dyDescent="0.25">
      <c r="B303" s="10"/>
      <c r="C303" s="10"/>
      <c r="D303" s="10"/>
      <c r="E303" s="10"/>
      <c r="F303" s="10"/>
      <c r="G303" s="10"/>
      <c r="H303" s="10"/>
    </row>
    <row r="304" spans="2:9"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ht="15" x14ac:dyDescent="0.25">
      <c r="B463" s="10"/>
      <c r="C463" s="10"/>
      <c r="D463" s="10"/>
      <c r="E463" s="10"/>
      <c r="F463" s="10"/>
      <c r="G463" s="10"/>
      <c r="H463" s="10"/>
    </row>
    <row r="464" spans="2:8" ht="15" x14ac:dyDescent="0.25">
      <c r="B464" s="10"/>
      <c r="C464" s="10"/>
      <c r="D464" s="10"/>
      <c r="E464" s="10"/>
      <c r="F464" s="10"/>
      <c r="G464" s="10"/>
      <c r="H464" s="10"/>
    </row>
    <row r="465" spans="2:8" ht="15" x14ac:dyDescent="0.25">
      <c r="B465" s="10"/>
      <c r="C465" s="10"/>
      <c r="D465" s="10"/>
      <c r="E465" s="10"/>
      <c r="F465" s="10"/>
      <c r="G465" s="10"/>
      <c r="H465" s="10"/>
    </row>
    <row r="466" spans="2:8" ht="15" x14ac:dyDescent="0.25">
      <c r="B466" s="10"/>
      <c r="C466" s="10"/>
      <c r="D466" s="10"/>
      <c r="E466" s="10"/>
      <c r="F466" s="10"/>
      <c r="G466" s="10"/>
      <c r="H466" s="10"/>
    </row>
    <row r="467" spans="2:8" ht="15" x14ac:dyDescent="0.25">
      <c r="B467" s="10"/>
      <c r="C467" s="10"/>
      <c r="D467" s="10"/>
      <c r="E467" s="10"/>
      <c r="F467" s="10"/>
      <c r="G467" s="10"/>
      <c r="H467" s="10"/>
    </row>
    <row r="468" spans="2:8" ht="15" x14ac:dyDescent="0.25">
      <c r="B468" s="10"/>
      <c r="C468" s="10"/>
      <c r="D468" s="10"/>
      <c r="E468" s="10"/>
      <c r="F468" s="10"/>
      <c r="G468" s="10"/>
      <c r="H468" s="10"/>
    </row>
    <row r="469" spans="2:8" ht="15" x14ac:dyDescent="0.25">
      <c r="B469" s="10"/>
      <c r="C469" s="10"/>
      <c r="D469" s="10"/>
      <c r="E469" s="10"/>
      <c r="F469" s="10"/>
      <c r="G469" s="10"/>
      <c r="H469" s="10"/>
    </row>
    <row r="470" spans="2:8" ht="15" x14ac:dyDescent="0.25">
      <c r="B470" s="10"/>
      <c r="C470" s="10"/>
      <c r="D470" s="10"/>
      <c r="E470" s="10"/>
      <c r="F470" s="10"/>
      <c r="G470" s="10"/>
      <c r="H470" s="10"/>
    </row>
    <row r="471" spans="2:8" ht="15" x14ac:dyDescent="0.25">
      <c r="B471" s="10"/>
      <c r="C471" s="10"/>
      <c r="D471" s="10"/>
      <c r="E471" s="10"/>
      <c r="F471" s="10"/>
      <c r="G471" s="10"/>
      <c r="H471" s="10"/>
    </row>
    <row r="472" spans="2:8" ht="15" x14ac:dyDescent="0.25">
      <c r="B472" s="10"/>
      <c r="C472" s="10"/>
      <c r="D472" s="10"/>
      <c r="E472" s="10"/>
      <c r="F472" s="10"/>
      <c r="G472" s="10"/>
      <c r="H472" s="10"/>
    </row>
    <row r="473" spans="2:8" ht="15" x14ac:dyDescent="0.25">
      <c r="B473" s="10"/>
      <c r="C473" s="10"/>
      <c r="D473" s="10"/>
      <c r="E473" s="10"/>
      <c r="F473" s="10"/>
      <c r="G473" s="10"/>
      <c r="H473" s="10"/>
    </row>
    <row r="474" spans="2:8" ht="15" x14ac:dyDescent="0.25">
      <c r="B474" s="10"/>
      <c r="C474" s="10"/>
      <c r="D474" s="10"/>
      <c r="E474" s="10"/>
      <c r="F474" s="10"/>
      <c r="G474" s="10"/>
      <c r="H474" s="10"/>
    </row>
    <row r="475" spans="2:8" ht="15" x14ac:dyDescent="0.25">
      <c r="B475" s="10"/>
      <c r="C475" s="10"/>
      <c r="D475" s="10"/>
      <c r="E475" s="10"/>
      <c r="F475" s="10"/>
      <c r="G475" s="10"/>
      <c r="H475" s="10"/>
    </row>
    <row r="476" spans="2:8" ht="15" x14ac:dyDescent="0.25">
      <c r="B476" s="10"/>
      <c r="C476" s="10"/>
      <c r="D476" s="10"/>
      <c r="E476" s="10"/>
      <c r="F476" s="10"/>
      <c r="G476" s="10"/>
      <c r="H476" s="10"/>
    </row>
    <row r="477" spans="2:8" ht="15" x14ac:dyDescent="0.25">
      <c r="B477" s="10"/>
      <c r="C477" s="10"/>
      <c r="D477" s="10"/>
      <c r="E477" s="10"/>
      <c r="F477" s="10"/>
      <c r="G477" s="10"/>
      <c r="H477" s="10"/>
    </row>
    <row r="478" spans="2:8" ht="15" x14ac:dyDescent="0.25">
      <c r="B478" s="10"/>
      <c r="C478" s="10"/>
      <c r="D478" s="10"/>
      <c r="E478" s="10"/>
      <c r="F478" s="10"/>
      <c r="G478" s="10"/>
      <c r="H478" s="10"/>
    </row>
    <row r="479" spans="2:8" ht="15" x14ac:dyDescent="0.25">
      <c r="B479" s="10"/>
      <c r="C479" s="10"/>
      <c r="D479" s="10"/>
      <c r="E479" s="10"/>
      <c r="F479" s="10"/>
      <c r="G479" s="10"/>
      <c r="H479" s="10"/>
    </row>
    <row r="480" spans="2:8" ht="15" x14ac:dyDescent="0.25">
      <c r="B480" s="10"/>
      <c r="C480" s="10"/>
      <c r="D480" s="10"/>
      <c r="E480" s="10"/>
      <c r="F480" s="10"/>
      <c r="G480" s="10"/>
      <c r="H480" s="10"/>
    </row>
    <row r="481" spans="2:8" ht="15" x14ac:dyDescent="0.25">
      <c r="B481" s="10"/>
      <c r="C481" s="10"/>
      <c r="D481" s="10"/>
      <c r="E481" s="10"/>
      <c r="F481" s="10"/>
      <c r="G481" s="10"/>
      <c r="H481" s="10"/>
    </row>
    <row r="482" spans="2:8" ht="15" x14ac:dyDescent="0.25">
      <c r="B482" s="10"/>
      <c r="C482" s="10"/>
      <c r="D482" s="10"/>
      <c r="E482" s="10"/>
      <c r="F482" s="10"/>
      <c r="G482" s="10"/>
      <c r="H482" s="10"/>
    </row>
    <row r="483" spans="2:8" ht="15" x14ac:dyDescent="0.25">
      <c r="B483" s="10"/>
      <c r="C483" s="10"/>
      <c r="D483" s="10"/>
      <c r="E483" s="10"/>
      <c r="F483" s="10"/>
      <c r="G483" s="10"/>
      <c r="H483" s="10"/>
    </row>
    <row r="484" spans="2:8" ht="15" x14ac:dyDescent="0.25">
      <c r="B484" s="10"/>
      <c r="C484" s="10"/>
      <c r="D484" s="10"/>
      <c r="E484" s="10"/>
      <c r="F484" s="10"/>
      <c r="G484" s="10"/>
      <c r="H484" s="10"/>
    </row>
    <row r="485" spans="2:8" ht="15" x14ac:dyDescent="0.25">
      <c r="B485" s="10"/>
      <c r="C485" s="10"/>
      <c r="D485" s="10"/>
      <c r="E485" s="10"/>
      <c r="F485" s="10"/>
      <c r="G485" s="10"/>
      <c r="H485" s="10"/>
    </row>
    <row r="486" spans="2:8" ht="15"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140:I140"/>
    <mergeCell ref="C2:E2"/>
    <mergeCell ref="C6:D6"/>
    <mergeCell ref="B11:I11"/>
    <mergeCell ref="B14:H14"/>
    <mergeCell ref="C30:H30"/>
    <mergeCell ref="B32:H32"/>
    <mergeCell ref="B35:E35"/>
    <mergeCell ref="B57:F57"/>
    <mergeCell ref="B79:F79"/>
    <mergeCell ref="B101:E101"/>
    <mergeCell ref="B123:G123"/>
    <mergeCell ref="B260:I260"/>
    <mergeCell ref="B275:H275"/>
    <mergeCell ref="B278:I278"/>
    <mergeCell ref="B156:I156"/>
    <mergeCell ref="B180:I180"/>
    <mergeCell ref="B195:G195"/>
    <mergeCell ref="B212:E212"/>
    <mergeCell ref="B235:F235"/>
    <mergeCell ref="B257:H257"/>
  </mergeCells>
  <conditionalFormatting sqref="A12:I295">
    <cfRule type="expression" dxfId="419" priority="1" stopIfTrue="1">
      <formula>$A$16=0</formula>
    </cfRule>
  </conditionalFormatting>
  <conditionalFormatting sqref="B34:C34">
    <cfRule type="expression" dxfId="418" priority="31">
      <formula>$A$34="nvt"</formula>
    </cfRule>
  </conditionalFormatting>
  <conditionalFormatting sqref="B56:C56">
    <cfRule type="expression" dxfId="417" priority="32">
      <formula>$A$56="nvt"</formula>
    </cfRule>
  </conditionalFormatting>
  <conditionalFormatting sqref="B78:C78">
    <cfRule type="expression" dxfId="416" priority="29">
      <formula>$A$78="nvt"</formula>
    </cfRule>
  </conditionalFormatting>
  <conditionalFormatting sqref="B100:C100">
    <cfRule type="expression" dxfId="415" priority="3">
      <formula>$A$100="nvt"</formula>
    </cfRule>
  </conditionalFormatting>
  <conditionalFormatting sqref="B122:C122">
    <cfRule type="expression" dxfId="414" priority="27">
      <formula>$A$122="nvt"</formula>
    </cfRule>
  </conditionalFormatting>
  <conditionalFormatting sqref="B125:C136">
    <cfRule type="expression" dxfId="413" priority="42">
      <formula>$A$122="nvt"</formula>
    </cfRule>
  </conditionalFormatting>
  <conditionalFormatting sqref="B139:C139">
    <cfRule type="expression" dxfId="412" priority="25">
      <formula>$A$139="nvt"</formula>
    </cfRule>
  </conditionalFormatting>
  <conditionalFormatting sqref="B155:C155">
    <cfRule type="expression" dxfId="411" priority="23">
      <formula>$A$155="nvt"</formula>
    </cfRule>
  </conditionalFormatting>
  <conditionalFormatting sqref="B179:C179">
    <cfRule type="expression" dxfId="410" priority="21">
      <formula>$A$179="nvt"</formula>
    </cfRule>
  </conditionalFormatting>
  <conditionalFormatting sqref="B197:C208">
    <cfRule type="expression" dxfId="409" priority="39">
      <formula>$A$194="nvt"</formula>
    </cfRule>
  </conditionalFormatting>
  <conditionalFormatting sqref="B211:C211">
    <cfRule type="expression" dxfId="408" priority="17">
      <formula>$A$211="nvt"</formula>
    </cfRule>
  </conditionalFormatting>
  <conditionalFormatting sqref="B234:C234">
    <cfRule type="expression" dxfId="407" priority="15">
      <formula>$A$234="nvt"</formula>
    </cfRule>
  </conditionalFormatting>
  <conditionalFormatting sqref="B17:D27">
    <cfRule type="expression" dxfId="406" priority="36">
      <formula>$A17=0</formula>
    </cfRule>
  </conditionalFormatting>
  <conditionalFormatting sqref="B37:E53">
    <cfRule type="expression" dxfId="405" priority="45">
      <formula>$A$34="nvt"</formula>
    </cfRule>
  </conditionalFormatting>
  <conditionalFormatting sqref="B103:E119">
    <cfRule type="expression" dxfId="404" priority="5">
      <formula>$A$100="nvt"</formula>
    </cfRule>
  </conditionalFormatting>
  <conditionalFormatting sqref="B194:E194">
    <cfRule type="expression" dxfId="403" priority="11">
      <formula>$A$194="nvt"</formula>
    </cfRule>
  </conditionalFormatting>
  <conditionalFormatting sqref="B214:E231">
    <cfRule type="expression" dxfId="402" priority="38">
      <formula>$A$211="nvt"</formula>
    </cfRule>
  </conditionalFormatting>
  <conditionalFormatting sqref="B59:F75">
    <cfRule type="expression" dxfId="401" priority="44">
      <formula>$A$56="nvt"</formula>
    </cfRule>
  </conditionalFormatting>
  <conditionalFormatting sqref="B81:F97">
    <cfRule type="expression" dxfId="400" priority="43">
      <formula>$A$78="nvt"</formula>
    </cfRule>
  </conditionalFormatting>
  <conditionalFormatting sqref="B237:F253">
    <cfRule type="expression" dxfId="399" priority="37">
      <formula>$A$234="nvt"</formula>
    </cfRule>
  </conditionalFormatting>
  <conditionalFormatting sqref="B30:I30">
    <cfRule type="expression" dxfId="398" priority="46">
      <formula>LEFT($C$30,3)="Let"</formula>
    </cfRule>
  </conditionalFormatting>
  <conditionalFormatting sqref="B142:I152">
    <cfRule type="expression" dxfId="397" priority="6">
      <formula>$A$139="nvt"</formula>
    </cfRule>
  </conditionalFormatting>
  <conditionalFormatting sqref="B158:I176">
    <cfRule type="expression" dxfId="396" priority="8">
      <formula>$A$155="nvt"</formula>
    </cfRule>
  </conditionalFormatting>
  <conditionalFormatting sqref="B182:I191">
    <cfRule type="expression" dxfId="395" priority="40">
      <formula>$A$179="nvt"</formula>
    </cfRule>
  </conditionalFormatting>
  <conditionalFormatting sqref="C272">
    <cfRule type="cellIs" dxfId="394" priority="35" operator="notEqual">
      <formula>"JA"</formula>
    </cfRule>
  </conditionalFormatting>
  <conditionalFormatting sqref="C295">
    <cfRule type="cellIs" dxfId="393" priority="13" operator="notEqual">
      <formula>"JA"</formula>
    </cfRule>
  </conditionalFormatting>
  <conditionalFormatting sqref="D268">
    <cfRule type="expression" dxfId="392" priority="10">
      <formula>C272&lt;&gt;"JA"</formula>
    </cfRule>
  </conditionalFormatting>
  <dataValidations count="4">
    <dataValidation type="list" allowBlank="1" showInputMessage="1" showErrorMessage="1" sqref="C178" xr:uid="{2D9A5331-1BE7-4D48-9729-00CD6EA3C8A3}">
      <formula1>#REF!</formula1>
    </dataValidation>
    <dataValidation type="list" allowBlank="1" showInputMessage="1" showErrorMessage="1" sqref="C7" xr:uid="{1CF97626-2B8E-4F54-97A3-9637E9F72B18}">
      <formula1>K_Omvang</formula1>
    </dataValidation>
    <dataValidation type="list" allowBlank="1" showInputMessage="1" showErrorMessage="1" sqref="C6" xr:uid="{7B0EF411-148B-4AD4-A7FF-5323E1E76D4F}">
      <formula1>K_Type</formula1>
    </dataValidation>
    <dataValidation type="list" allowBlank="1" showInputMessage="1" showErrorMessage="1" sqref="B82:B96 B38:B52 B159:B175 B143:B151 B60:B74 B183:B190 B215:B230 B238:B252 B104:B118" xr:uid="{EF7DFFD1-1EAC-4E33-BA49-1FB04FC6CF00}">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30" max="16383" man="1"/>
    <brk id="255" max="16383" man="1"/>
    <brk id="273"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843F7-6D0B-4E43-9EF8-CD5E51319A27}">
  <sheetPr>
    <tabColor rgb="FF92D050"/>
    <pageSetUpPr fitToPage="1"/>
  </sheetPr>
  <dimension ref="A1:L797"/>
  <sheetViews>
    <sheetView showGridLines="0" workbookViewId="0">
      <selection activeCell="C7" sqref="C7"/>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31</v>
      </c>
    </row>
    <row r="2" spans="1:9" ht="18.75" x14ac:dyDescent="0.3">
      <c r="B2" s="30" t="s">
        <v>155</v>
      </c>
      <c r="C2" s="260"/>
      <c r="D2" s="260"/>
      <c r="E2" s="260"/>
      <c r="I2" s="54" t="s">
        <v>30</v>
      </c>
    </row>
    <row r="3" spans="1:9" x14ac:dyDescent="0.3">
      <c r="B3" s="28"/>
      <c r="C3" s="29"/>
      <c r="D3" s="29"/>
      <c r="I3" s="69" t="s">
        <v>32</v>
      </c>
    </row>
    <row r="4" spans="1:9" ht="16.5" x14ac:dyDescent="0.3">
      <c r="B4" s="32" t="s">
        <v>80</v>
      </c>
      <c r="C4" s="90"/>
      <c r="D4"/>
      <c r="H4" s="68"/>
    </row>
    <row r="5" spans="1:9" ht="16.5" x14ac:dyDescent="0.3">
      <c r="B5" s="32" t="s">
        <v>103</v>
      </c>
      <c r="C5" s="91"/>
      <c r="D5"/>
      <c r="H5" s="68"/>
    </row>
    <row r="6" spans="1:9" ht="16.5" x14ac:dyDescent="0.3">
      <c r="B6" s="32" t="s">
        <v>78</v>
      </c>
      <c r="C6" s="264"/>
      <c r="D6" s="264"/>
      <c r="F6"/>
      <c r="G6"/>
      <c r="H6"/>
    </row>
    <row r="7" spans="1:9" ht="16.5" x14ac:dyDescent="0.3">
      <c r="B7" s="32" t="s">
        <v>79</v>
      </c>
      <c r="C7" s="92"/>
      <c r="D7"/>
      <c r="E7"/>
      <c r="F7"/>
      <c r="G7"/>
      <c r="H7"/>
    </row>
    <row r="8" spans="1:9" ht="16.5" x14ac:dyDescent="0.3">
      <c r="B8" s="32"/>
      <c r="C8" s="130"/>
      <c r="D8" s="130"/>
      <c r="E8" s="130"/>
      <c r="F8"/>
      <c r="G8"/>
      <c r="H8"/>
    </row>
    <row r="9" spans="1:9" x14ac:dyDescent="0.3">
      <c r="B9" s="3"/>
      <c r="C9" s="4"/>
      <c r="D9"/>
      <c r="E9"/>
      <c r="F9"/>
      <c r="G9"/>
      <c r="H9"/>
    </row>
    <row r="10" spans="1:9" ht="9" customHeight="1" x14ac:dyDescent="0.3">
      <c r="B10" s="20"/>
      <c r="C10" s="4"/>
      <c r="D10"/>
      <c r="E10"/>
      <c r="F10"/>
      <c r="G10"/>
      <c r="H10"/>
    </row>
    <row r="11" spans="1:9" ht="75" customHeight="1" x14ac:dyDescent="0.25">
      <c r="B11" s="265"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5"/>
      <c r="D11" s="265"/>
      <c r="E11" s="265"/>
      <c r="F11" s="265"/>
      <c r="G11" s="265"/>
      <c r="H11" s="265"/>
      <c r="I11" s="265"/>
    </row>
    <row r="12" spans="1:9" ht="15" customHeight="1" thickBot="1" x14ac:dyDescent="0.3">
      <c r="B12" s="36"/>
      <c r="C12" s="36"/>
      <c r="D12" s="36"/>
      <c r="E12" s="36"/>
      <c r="F12" s="36"/>
      <c r="G12" s="36"/>
      <c r="H12" s="36"/>
      <c r="I12" s="36"/>
    </row>
    <row r="13" spans="1:9" ht="6.75" customHeight="1" thickTop="1" x14ac:dyDescent="0.25">
      <c r="B13" s="87"/>
      <c r="C13" s="87"/>
      <c r="D13" s="87"/>
      <c r="E13" s="87"/>
      <c r="F13" s="87"/>
      <c r="G13" s="87"/>
      <c r="H13" s="85"/>
      <c r="I13" s="85"/>
    </row>
    <row r="14" spans="1:9" ht="42.75" customHeight="1" x14ac:dyDescent="0.25">
      <c r="B14" s="262" t="s">
        <v>127</v>
      </c>
      <c r="C14" s="262"/>
      <c r="D14" s="262"/>
      <c r="E14" s="262"/>
      <c r="F14" s="262"/>
      <c r="G14" s="262"/>
      <c r="H14" s="262"/>
      <c r="I14" s="85"/>
    </row>
    <row r="15" spans="1:9" ht="9.75" customHeight="1" thickBot="1" x14ac:dyDescent="0.35">
      <c r="B15" s="88"/>
      <c r="C15" s="89"/>
      <c r="D15" s="85"/>
      <c r="E15" s="85"/>
      <c r="F15" s="85"/>
      <c r="G15" s="85"/>
      <c r="H15" s="85"/>
      <c r="I15" s="85"/>
    </row>
    <row r="16" spans="1:9" ht="18.75" x14ac:dyDescent="0.3">
      <c r="A16" s="143">
        <f>IF(OR(COUNTA(C2:D8)&lt;5,Projectinformatie!B24=""),0,1)</f>
        <v>0</v>
      </c>
      <c r="B16" s="60" t="s">
        <v>58</v>
      </c>
      <c r="C16" s="61"/>
      <c r="D16" s="62" t="s">
        <v>0</v>
      </c>
      <c r="E16" s="85"/>
      <c r="F16" s="60" t="s">
        <v>2</v>
      </c>
      <c r="G16" s="61"/>
      <c r="H16" s="62" t="s">
        <v>0</v>
      </c>
      <c r="I16" s="85"/>
    </row>
    <row r="17" spans="1:12" x14ac:dyDescent="0.25">
      <c r="A17" s="143" t="str">
        <f>IFERROR(HLOOKUP(VLOOKUP(Projectinformatie!$B$24,Keuzeopties[#All],3,FALSE)&amp;IF($C$6="Kennisinstelling","K",""),Keuze_Kostensoort[#All],2,FALSE),0)</f>
        <v>Uurtarief € 60</v>
      </c>
      <c r="B17" s="144" t="str">
        <f>Hulpblad!G2</f>
        <v>Uurtarief € 60</v>
      </c>
      <c r="C17" s="63"/>
      <c r="D17" s="150">
        <f>IF(A17=0,0,SUM($E$38:$E$52))</f>
        <v>0</v>
      </c>
      <c r="E17" s="85"/>
      <c r="F17" s="144" t="str">
        <f>Hulpblad!V2</f>
        <v xml:space="preserve"> </v>
      </c>
      <c r="G17" s="63"/>
      <c r="H17" s="150" t="str">
        <f>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5"/>
    </row>
    <row r="18" spans="1:12" x14ac:dyDescent="0.25">
      <c r="A18" s="143" t="str">
        <f>IFERROR(HLOOKUP(VLOOKUP(Projectinformatie!$B$24,Keuzeopties[#All],3,FALSE)&amp;IF($C$6="Kennisinstelling","K",""),Keuze_Kostensoort[#All],3,FALSE),0)</f>
        <v>Maandbedrag € 8.600</v>
      </c>
      <c r="B18" s="144" t="str">
        <f>Hulpblad!G3</f>
        <v>Maandbedrag € 8.600</v>
      </c>
      <c r="C18" s="63"/>
      <c r="D18" s="150">
        <f>IF(A18=0,0,SUM($F$60:$F$74))</f>
        <v>0</v>
      </c>
      <c r="E18" s="85"/>
      <c r="F18" s="144" t="str">
        <f>Hulpblad!V3</f>
        <v xml:space="preserve"> </v>
      </c>
      <c r="G18" s="63"/>
      <c r="H18" s="150" t="str">
        <f t="shared" ref="H18:H26" si="0">IF(OR(F18="",F18=" "),"",SUMIFS($E$104:$E$118,$B$104:$B$118,F18)+SUMIFS($E$38:$E$52,$B$38:$B$52,F18)+SUMIFS($F$60:$F$74,$B$60:$B$74,F18)+SUMIFS($F$82:$F$96,$B$82:$B$96,F18)+SUMIFS($C$126:$C$135,$B$126:$B$135,F18)+SUMIFS($I$183:$I$190,$B$183:$B$190,F18)+SUMIFS($E$143:$E$151,$B$143:$B$151,F18)+SUMIFS($F$159:$F$175,$B$159:$B$175,F18)+SUMIFS($C$198:$C$207,$B$198:$B$207,F18)+SUMIFS($E$215:$E$230,$B$215:$B$230,F18)+SUMIFS($F$238:$F$252,$B$238:$B$252,F18))</f>
        <v/>
      </c>
      <c r="I18" s="85"/>
    </row>
    <row r="19" spans="1:12" x14ac:dyDescent="0.25">
      <c r="A19" s="143">
        <f>IFERROR(HLOOKUP(VLOOKUP(Projectinformatie!$B$24,Keuzeopties[#All],3,FALSE)&amp;IF($C$6="Kennisinstelling","K",""),Keuze_Kostensoort[#All],4,FALSE),0)</f>
        <v>0</v>
      </c>
      <c r="B19" s="144" t="str">
        <f>Hulpblad!G4</f>
        <v>IKS voor kennisinstellingen</v>
      </c>
      <c r="C19" s="63"/>
      <c r="D19" s="150">
        <f>IF(A19=0,0,SUM($F$82:$F$96))</f>
        <v>0</v>
      </c>
      <c r="E19" s="85"/>
      <c r="F19" s="144" t="str">
        <f>Hulpblad!V4</f>
        <v xml:space="preserve"> </v>
      </c>
      <c r="G19" s="63"/>
      <c r="H19" s="150" t="str">
        <f t="shared" si="0"/>
        <v/>
      </c>
      <c r="I19" s="85"/>
    </row>
    <row r="20" spans="1:12" x14ac:dyDescent="0.25">
      <c r="A20" s="143" t="str">
        <f>IFERROR(HLOOKUP(VLOOKUP(Projectinformatie!$B$24,Keuzeopties[#All],3,FALSE)&amp;IF($C$6="Kennisinstelling","K",""),Keuze_Kostensoort[#All],5,FALSE),0)</f>
        <v>Loonverletkosten</v>
      </c>
      <c r="B20" s="144" t="str">
        <f>Hulpblad!G5</f>
        <v>Loonverletkosten</v>
      </c>
      <c r="C20" s="63"/>
      <c r="D20" s="150">
        <f>IF(A20=0,0,SUM($E$104:$E$118))</f>
        <v>0</v>
      </c>
      <c r="E20" s="85"/>
      <c r="F20" s="144" t="str">
        <f>Hulpblad!V5</f>
        <v xml:space="preserve"> </v>
      </c>
      <c r="G20" s="63"/>
      <c r="H20" s="150" t="str">
        <f t="shared" si="0"/>
        <v/>
      </c>
      <c r="I20" s="85"/>
    </row>
    <row r="21" spans="1:12" x14ac:dyDescent="0.25">
      <c r="A21" s="143">
        <f>IFERROR(HLOOKUP(VLOOKUP(Projectinformatie!$B$24,Keuzeopties[#All],3,FALSE)&amp;IF($C$6="Kennisinstelling","K",""),Keuze_Kostensoort[#All],6,FALSE),0)</f>
        <v>0</v>
      </c>
      <c r="B21" s="144" t="str">
        <f>Hulpblad!G6</f>
        <v>Forfait 23% over overige directe kosten</v>
      </c>
      <c r="C21" s="63"/>
      <c r="D21" s="150">
        <f>IF(A21=0,0,SUM($C$126:$C$135))</f>
        <v>0</v>
      </c>
      <c r="E21" s="85"/>
      <c r="F21" s="144" t="str">
        <f>Hulpblad!V6</f>
        <v xml:space="preserve"> </v>
      </c>
      <c r="G21" s="63"/>
      <c r="H21" s="150" t="str">
        <f t="shared" si="0"/>
        <v/>
      </c>
      <c r="I21" s="85"/>
    </row>
    <row r="22" spans="1:12" x14ac:dyDescent="0.25">
      <c r="A22" s="143" t="str">
        <f>IFERROR(HLOOKUP(VLOOKUP(Projectinformatie!$B$24,Keuzeopties[#All],3,FALSE)&amp;IF($C$6="Kennisinstelling","K",""),Keuze_Kostensoort[#All],7,FALSE),0)</f>
        <v>Afschrijvingskosten</v>
      </c>
      <c r="B22" s="144" t="str">
        <f>Hulpblad!G7</f>
        <v>Afschrijvingskosten</v>
      </c>
      <c r="C22" s="63"/>
      <c r="D22" s="150">
        <f>IF(A22=0,0,SUM($I$183:$I$190))</f>
        <v>0</v>
      </c>
      <c r="E22" s="85"/>
      <c r="F22" s="144" t="str">
        <f>Hulpblad!V7</f>
        <v xml:space="preserve"> </v>
      </c>
      <c r="G22" s="63"/>
      <c r="H22" s="150" t="str">
        <f t="shared" si="0"/>
        <v/>
      </c>
      <c r="I22" s="85"/>
    </row>
    <row r="23" spans="1:12" x14ac:dyDescent="0.25">
      <c r="A23" s="143" t="str">
        <f>IFERROR(HLOOKUP(VLOOKUP(Projectinformatie!$B$24,Keuzeopties[#All],3,FALSE)&amp;IF($C$6="Kennisinstelling","K",""),Keuze_Kostensoort[#All],8,FALSE),0)</f>
        <v>Bijdragen in natura</v>
      </c>
      <c r="B23" s="144" t="str">
        <f>Hulpblad!G8</f>
        <v>Bijdragen in natura</v>
      </c>
      <c r="C23" s="63"/>
      <c r="D23" s="150">
        <f>IF(A23=0,0,SUM($E$143:$E$151))</f>
        <v>0</v>
      </c>
      <c r="E23" s="85"/>
      <c r="F23" s="144" t="str">
        <f>Hulpblad!V8</f>
        <v xml:space="preserve"> </v>
      </c>
      <c r="G23" s="63"/>
      <c r="H23" s="150" t="str">
        <f t="shared" si="0"/>
        <v/>
      </c>
      <c r="I23" s="85"/>
      <c r="L23" s="10"/>
    </row>
    <row r="24" spans="1:12" x14ac:dyDescent="0.25">
      <c r="A24" s="143" t="str">
        <f>IFERROR(HLOOKUP(VLOOKUP(Projectinformatie!$B$24,Keuzeopties[#All],3,FALSE)&amp;IF($C$6="Kennisinstelling","K",""),Keuze_Kostensoort[#All],9,FALSE),0)</f>
        <v>Overige kosten derden</v>
      </c>
      <c r="B24" s="144" t="str">
        <f>Hulpblad!G9</f>
        <v>Overige kosten derden</v>
      </c>
      <c r="C24" s="63"/>
      <c r="D24" s="150">
        <f>IF(A24=0,0,SUM($F$159:$F$175))</f>
        <v>0</v>
      </c>
      <c r="E24" s="85"/>
      <c r="F24" s="144" t="str">
        <f>Hulpblad!V9</f>
        <v xml:space="preserve"> </v>
      </c>
      <c r="G24" s="63"/>
      <c r="H24" s="150" t="str">
        <f t="shared" si="0"/>
        <v/>
      </c>
      <c r="I24" s="85"/>
    </row>
    <row r="25" spans="1:12" x14ac:dyDescent="0.25">
      <c r="A25" s="143" t="str">
        <f>IFERROR(HLOOKUP(VLOOKUP(Projectinformatie!$B$24,Keuzeopties[#All],3,FALSE)&amp;IF(C15="Kennisinstelling","K",""),Keuze_Kostensoort[#All],10,FALSE),0)</f>
        <v>Forfait kleine uitgaven &lt; € 250 (1% Overige kosten derden)</v>
      </c>
      <c r="B25" s="145" t="str">
        <f>Hulpblad!G10</f>
        <v>Forfait kleine uitgaven &lt; € 250 (1% Overige kosten derden)</v>
      </c>
      <c r="C25" s="142"/>
      <c r="D25" s="150">
        <f>IF(A25=0,0,SUM($C$198:$C$207))</f>
        <v>0</v>
      </c>
      <c r="E25" s="85"/>
      <c r="F25" s="148" t="str">
        <f>Hulpblad!V10</f>
        <v xml:space="preserve"> </v>
      </c>
      <c r="G25" s="137"/>
      <c r="H25" s="150" t="str">
        <f t="shared" si="0"/>
        <v/>
      </c>
      <c r="I25" s="85"/>
    </row>
    <row r="26" spans="1:12" x14ac:dyDescent="0.25">
      <c r="A26" s="143">
        <f>IFERROR(HLOOKUP(VLOOKUP(Projectinformatie!$B$24,Keuzeopties[#All],3,FALSE)&amp;IF(C16="Kennisinstelling","K",""),Keuze_Kostensoort[#All],11,FALSE),0)</f>
        <v>0</v>
      </c>
      <c r="B26" s="146" t="str">
        <f>Hulpblad!G11</f>
        <v>Uurtarief € 73</v>
      </c>
      <c r="C26" s="64"/>
      <c r="D26" s="150">
        <f>IF(A26=0,0,SUM($E$215:$E$230))</f>
        <v>0</v>
      </c>
      <c r="E26" s="85"/>
      <c r="F26" s="146" t="str">
        <f>Hulpblad!V11</f>
        <v xml:space="preserve"> </v>
      </c>
      <c r="G26" s="64"/>
      <c r="H26" s="150" t="str">
        <f t="shared" si="0"/>
        <v/>
      </c>
      <c r="I26" s="85"/>
    </row>
    <row r="27" spans="1:12" ht="16.5" thickBot="1" x14ac:dyDescent="0.3">
      <c r="A27" s="143">
        <f>IFERROR(HLOOKUP(VLOOKUP(Projectinformatie!$B$24,Keuzeopties[#All],3,FALSE)&amp;IF(C17="Kennisinstelling","K",""),Keuze_Kostensoort[#All],12,FALSE),0)</f>
        <v>0</v>
      </c>
      <c r="B27" s="147" t="str">
        <f>Hulpblad!G12</f>
        <v>Maandbedrag € 10.400</v>
      </c>
      <c r="C27" s="65"/>
      <c r="D27" s="151">
        <f>IF(A27=0,0,SUM($F$238:$F$252))</f>
        <v>0</v>
      </c>
      <c r="E27" s="85"/>
      <c r="F27" s="149"/>
      <c r="G27" s="65"/>
      <c r="H27" s="151"/>
      <c r="I27" s="85"/>
    </row>
    <row r="28" spans="1:12" ht="20.25" thickTop="1" thickBot="1" x14ac:dyDescent="0.35">
      <c r="B28" s="66" t="s">
        <v>90</v>
      </c>
      <c r="C28" s="67"/>
      <c r="D28" s="152">
        <f>SUM(D17:D27)</f>
        <v>0</v>
      </c>
      <c r="E28" s="85"/>
      <c r="F28" s="66" t="s">
        <v>90</v>
      </c>
      <c r="G28" s="67"/>
      <c r="H28" s="152">
        <f>SUM(H17:H27)</f>
        <v>0</v>
      </c>
      <c r="I28" s="85"/>
    </row>
    <row r="29" spans="1:12" ht="9" customHeight="1" x14ac:dyDescent="0.3">
      <c r="B29" s="82"/>
      <c r="C29" s="83"/>
      <c r="D29" s="84"/>
      <c r="E29" s="85"/>
      <c r="F29" s="82"/>
      <c r="G29" s="83"/>
      <c r="H29" s="84"/>
      <c r="I29" s="85"/>
    </row>
    <row r="30" spans="1:12" ht="49.5" customHeight="1" thickBot="1" x14ac:dyDescent="0.3">
      <c r="B30" s="86" t="s">
        <v>100</v>
      </c>
      <c r="C30" s="263"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3"/>
      <c r="E30" s="263"/>
      <c r="F30" s="263"/>
      <c r="G30" s="263"/>
      <c r="H30" s="263"/>
      <c r="I30" s="140"/>
    </row>
    <row r="31" spans="1:12" ht="13.5" customHeight="1" thickTop="1" x14ac:dyDescent="0.25">
      <c r="B31" s="38"/>
      <c r="C31" s="38"/>
      <c r="D31" s="38"/>
      <c r="E31" s="38"/>
      <c r="F31" s="38"/>
      <c r="G31" s="38"/>
      <c r="H31" s="38"/>
    </row>
    <row r="32" spans="1:12" ht="25.5" customHeight="1" x14ac:dyDescent="0.25">
      <c r="B32" s="266" t="s">
        <v>101</v>
      </c>
      <c r="C32" s="266"/>
      <c r="D32" s="266"/>
      <c r="E32" s="266"/>
      <c r="F32" s="266"/>
      <c r="G32" s="266"/>
      <c r="H32" s="266"/>
    </row>
    <row r="33" spans="1:8" ht="18.75" x14ac:dyDescent="0.3">
      <c r="B33" s="33"/>
      <c r="C33" s="34"/>
      <c r="D33" s="35"/>
      <c r="E33"/>
      <c r="F33" s="33"/>
      <c r="G33" s="34"/>
      <c r="H33" s="35"/>
    </row>
    <row r="34" spans="1:8" ht="21" x14ac:dyDescent="0.35">
      <c r="A34" s="143" t="str">
        <f>IF($A$16=0,"",IF(COUNTIFS($A$17:$A$27,B34)=1,1,"nvt"))</f>
        <v/>
      </c>
      <c r="B34" s="153" t="str">
        <f>B17</f>
        <v>Uurtarief € 60</v>
      </c>
      <c r="C34" s="50"/>
      <c r="D34"/>
      <c r="E34"/>
      <c r="F34"/>
      <c r="G34"/>
      <c r="H34"/>
    </row>
    <row r="35" spans="1:8" ht="15" customHeight="1" x14ac:dyDescent="0.25">
      <c r="B35" s="261" t="str">
        <f>IF(A34="nvt",VLOOKUP(A34,Alle_Kostensoorten[],2,FALSE),VLOOKUP(B34,Alle_Kostensoorten[],2,FALSE))</f>
        <v>Toelichting: Geen bijzonderheden</v>
      </c>
      <c r="C35" s="261"/>
      <c r="D35" s="261"/>
      <c r="E35" s="261"/>
      <c r="F35"/>
      <c r="G35"/>
      <c r="H35"/>
    </row>
    <row r="36" spans="1:8" ht="7.5" customHeight="1" x14ac:dyDescent="0.3">
      <c r="B36" s="3"/>
      <c r="C36" s="4"/>
      <c r="D36"/>
      <c r="E36"/>
      <c r="F36"/>
      <c r="G36"/>
      <c r="H36"/>
    </row>
    <row r="37" spans="1:8" ht="31.5" customHeight="1" thickBot="1" x14ac:dyDescent="0.35">
      <c r="B37" s="186" t="s">
        <v>2</v>
      </c>
      <c r="C37" s="133" t="s">
        <v>111</v>
      </c>
      <c r="D37" s="133" t="s">
        <v>72</v>
      </c>
      <c r="E37" s="184" t="s">
        <v>0</v>
      </c>
      <c r="F37"/>
      <c r="G37" s="10"/>
      <c r="H37"/>
    </row>
    <row r="38" spans="1:8" ht="15.75" customHeight="1" thickTop="1" x14ac:dyDescent="0.3">
      <c r="B38" s="241"/>
      <c r="C38" s="224"/>
      <c r="D38" s="227"/>
      <c r="E38" s="192">
        <f>IF($A$34=1,$D38*60,0)</f>
        <v>0</v>
      </c>
      <c r="F38"/>
      <c r="G38"/>
      <c r="H38"/>
    </row>
    <row r="39" spans="1:8" ht="15.75" customHeight="1" x14ac:dyDescent="0.3">
      <c r="B39" s="210"/>
      <c r="C39" s="107"/>
      <c r="D39" s="200"/>
      <c r="E39" s="195">
        <f>IF($A$34=1,$D39*60,0)</f>
        <v>0</v>
      </c>
      <c r="F39"/>
      <c r="G39"/>
      <c r="H39"/>
    </row>
    <row r="40" spans="1:8" ht="15.75" customHeight="1" x14ac:dyDescent="0.3">
      <c r="B40" s="210"/>
      <c r="C40" s="107"/>
      <c r="D40" s="200"/>
      <c r="E40" s="195">
        <f>IF($A$34=1,$D40*60,0)</f>
        <v>0</v>
      </c>
      <c r="F40"/>
      <c r="G40"/>
      <c r="H40"/>
    </row>
    <row r="41" spans="1:8" ht="15.75" customHeight="1" x14ac:dyDescent="0.3">
      <c r="B41" s="210"/>
      <c r="C41" s="107"/>
      <c r="D41" s="200"/>
      <c r="E41" s="195">
        <f>IF($A$34=1,$D41*60,0)</f>
        <v>0</v>
      </c>
      <c r="F41"/>
      <c r="G41"/>
      <c r="H41"/>
    </row>
    <row r="42" spans="1:8" ht="15.75" customHeight="1" x14ac:dyDescent="0.3">
      <c r="B42" s="210"/>
      <c r="C42" s="107"/>
      <c r="D42" s="200"/>
      <c r="E42" s="195">
        <f>IF($A$34=1,$D42*60,0)</f>
        <v>0</v>
      </c>
      <c r="F42"/>
      <c r="G42"/>
      <c r="H42"/>
    </row>
    <row r="43" spans="1:8" ht="15.75" customHeight="1" x14ac:dyDescent="0.3">
      <c r="B43" s="210"/>
      <c r="C43" s="107"/>
      <c r="D43" s="200"/>
      <c r="E43" s="195">
        <f>IF($A$34=1,$D43*60,0)</f>
        <v>0</v>
      </c>
      <c r="F43"/>
      <c r="G43"/>
      <c r="H43"/>
    </row>
    <row r="44" spans="1:8" ht="15.75" customHeight="1" x14ac:dyDescent="0.3">
      <c r="B44" s="210"/>
      <c r="C44" s="107"/>
      <c r="D44" s="200"/>
      <c r="E44" s="195">
        <f>IF($A$34=1,$D44*60,0)</f>
        <v>0</v>
      </c>
      <c r="F44"/>
      <c r="G44"/>
      <c r="H44"/>
    </row>
    <row r="45" spans="1:8" ht="15.75" customHeight="1" x14ac:dyDescent="0.3">
      <c r="B45" s="210"/>
      <c r="C45" s="107"/>
      <c r="D45" s="200"/>
      <c r="E45" s="195">
        <f>IF($A$34=1,$D45*60,0)</f>
        <v>0</v>
      </c>
      <c r="F45"/>
      <c r="G45"/>
      <c r="H45"/>
    </row>
    <row r="46" spans="1:8" ht="15.75" customHeight="1" x14ac:dyDescent="0.3">
      <c r="B46" s="210"/>
      <c r="C46" s="107"/>
      <c r="D46" s="200"/>
      <c r="E46" s="195">
        <f>IF($A$34=1,$D46*60,0)</f>
        <v>0</v>
      </c>
      <c r="F46"/>
      <c r="G46"/>
      <c r="H46"/>
    </row>
    <row r="47" spans="1:8" ht="15.75" customHeight="1" x14ac:dyDescent="0.3">
      <c r="B47" s="210"/>
      <c r="C47" s="107"/>
      <c r="D47" s="200"/>
      <c r="E47" s="195">
        <f>IF($A$34=1,$D47*60,0)</f>
        <v>0</v>
      </c>
      <c r="F47"/>
      <c r="G47"/>
      <c r="H47"/>
    </row>
    <row r="48" spans="1:8" ht="15.75" customHeight="1" x14ac:dyDescent="0.3">
      <c r="B48" s="210"/>
      <c r="C48" s="107"/>
      <c r="D48" s="200"/>
      <c r="E48" s="195">
        <f>IF($A$34=1,$D48*60,0)</f>
        <v>0</v>
      </c>
      <c r="F48"/>
      <c r="G48"/>
      <c r="H48"/>
    </row>
    <row r="49" spans="1:8" ht="15.75" customHeight="1" x14ac:dyDescent="0.3">
      <c r="B49" s="210"/>
      <c r="C49" s="107"/>
      <c r="D49" s="200"/>
      <c r="E49" s="195">
        <f>IF($A$34=1,$D49*60,0)</f>
        <v>0</v>
      </c>
      <c r="F49"/>
      <c r="G49"/>
      <c r="H49"/>
    </row>
    <row r="50" spans="1:8" ht="15.75" customHeight="1" x14ac:dyDescent="0.3">
      <c r="B50" s="210"/>
      <c r="C50" s="107"/>
      <c r="D50" s="200"/>
      <c r="E50" s="195">
        <f>IF($A$34=1,$D50*60,0)</f>
        <v>0</v>
      </c>
      <c r="F50"/>
      <c r="G50"/>
      <c r="H50"/>
    </row>
    <row r="51" spans="1:8" ht="15.75" customHeight="1" x14ac:dyDescent="0.3">
      <c r="B51" s="210"/>
      <c r="C51" s="107"/>
      <c r="D51" s="200"/>
      <c r="E51" s="195">
        <f>IF($A$34=1,$D51*60,0)</f>
        <v>0</v>
      </c>
      <c r="F51"/>
      <c r="G51"/>
      <c r="H51"/>
    </row>
    <row r="52" spans="1:8" ht="15.75" customHeight="1" thickBot="1" x14ac:dyDescent="0.35">
      <c r="B52" s="93"/>
      <c r="C52" s="94"/>
      <c r="D52" s="141"/>
      <c r="E52" s="155">
        <f>IF($A$34=1,$D52*60,0)</f>
        <v>0</v>
      </c>
      <c r="F52"/>
      <c r="G52"/>
      <c r="H52"/>
    </row>
    <row r="53" spans="1:8" ht="16.5" thickTop="1" x14ac:dyDescent="0.3">
      <c r="B53" s="76" t="s">
        <v>90</v>
      </c>
      <c r="C53" s="76"/>
      <c r="D53" s="214"/>
      <c r="E53" s="163">
        <f>SUM(E38:E52)</f>
        <v>0</v>
      </c>
      <c r="F53" s="8"/>
      <c r="G53"/>
      <c r="H53"/>
    </row>
    <row r="54" spans="1:8" x14ac:dyDescent="0.3">
      <c r="B54" s="1"/>
      <c r="C54" s="1"/>
      <c r="D54" s="1"/>
      <c r="E54" s="1"/>
      <c r="F54" s="7"/>
      <c r="G54" s="8"/>
      <c r="H54"/>
    </row>
    <row r="55" spans="1:8" x14ac:dyDescent="0.3">
      <c r="B55" s="1"/>
      <c r="C55" s="1"/>
      <c r="D55" s="1"/>
      <c r="E55" s="1"/>
      <c r="F55" s="7"/>
      <c r="G55" s="8"/>
      <c r="H55"/>
    </row>
    <row r="56" spans="1:8" ht="21" x14ac:dyDescent="0.35">
      <c r="A56" s="143" t="str">
        <f>IF($A$16=0,"",IF(COUNTIFS($A$17:$A$27,B56)=1,1,"nvt"))</f>
        <v/>
      </c>
      <c r="B56" s="153" t="str">
        <f>B18</f>
        <v>Maandbedrag € 8.600</v>
      </c>
      <c r="C56" s="50"/>
      <c r="D56" s="1"/>
      <c r="E56" s="1"/>
      <c r="F56" s="7"/>
      <c r="G56" s="8"/>
      <c r="H56"/>
    </row>
    <row r="57" spans="1:8" ht="15" customHeight="1" x14ac:dyDescent="0.25">
      <c r="B57" s="261" t="str">
        <f>IF(A56="nvt",VLOOKUP(A56,Alle_Kostensoorten[],2,FALSE),VLOOKUP(B56,Alle_Kostensoorten[],2,FALSE))</f>
        <v>Toelichting: Geen bijzonderheden</v>
      </c>
      <c r="C57" s="261"/>
      <c r="D57" s="261"/>
      <c r="E57" s="261"/>
      <c r="F57" s="261"/>
      <c r="G57"/>
      <c r="H57"/>
    </row>
    <row r="58" spans="1:8" ht="9" customHeight="1" x14ac:dyDescent="0.3">
      <c r="B58" s="1"/>
      <c r="C58" s="1"/>
      <c r="D58" s="1"/>
      <c r="E58" s="1"/>
      <c r="F58" s="7"/>
      <c r="G58" s="8"/>
      <c r="H58"/>
    </row>
    <row r="59" spans="1:8" ht="45.75" thickBot="1" x14ac:dyDescent="0.35">
      <c r="B59" s="186" t="s">
        <v>2</v>
      </c>
      <c r="C59" s="133" t="s">
        <v>111</v>
      </c>
      <c r="D59" s="133" t="s">
        <v>132</v>
      </c>
      <c r="E59" s="133" t="s">
        <v>175</v>
      </c>
      <c r="F59" s="184" t="s">
        <v>0</v>
      </c>
      <c r="G59"/>
      <c r="H59"/>
    </row>
    <row r="60" spans="1:8" ht="15.75" customHeight="1" thickTop="1" x14ac:dyDescent="0.3">
      <c r="B60" s="223"/>
      <c r="C60" s="224"/>
      <c r="D60" s="227"/>
      <c r="E60" s="232"/>
      <c r="F60" s="192">
        <f>IF($A$56=1,$D60*$E60*8600,0)</f>
        <v>0</v>
      </c>
      <c r="G60"/>
      <c r="H60"/>
    </row>
    <row r="61" spans="1:8" ht="15.75" customHeight="1" x14ac:dyDescent="0.3">
      <c r="B61" s="197"/>
      <c r="C61" s="107"/>
      <c r="D61" s="200"/>
      <c r="E61" s="201"/>
      <c r="F61" s="195">
        <f>IF($A$56=1,$D61*$E61*8600,0)</f>
        <v>0</v>
      </c>
      <c r="G61"/>
      <c r="H61"/>
    </row>
    <row r="62" spans="1:8" ht="15.75" customHeight="1" x14ac:dyDescent="0.3">
      <c r="B62" s="197"/>
      <c r="C62" s="107"/>
      <c r="D62" s="200"/>
      <c r="E62" s="201"/>
      <c r="F62" s="195">
        <f>IF($A$56=1,$D62*$E62*8600,0)</f>
        <v>0</v>
      </c>
      <c r="G62"/>
      <c r="H62"/>
    </row>
    <row r="63" spans="1:8" ht="15.75" customHeight="1" x14ac:dyDescent="0.3">
      <c r="B63" s="197"/>
      <c r="C63" s="107"/>
      <c r="D63" s="200"/>
      <c r="E63" s="201"/>
      <c r="F63" s="195">
        <f>IF($A$56=1,$D63*$E63*8600,0)</f>
        <v>0</v>
      </c>
      <c r="G63"/>
      <c r="H63"/>
    </row>
    <row r="64" spans="1:8" ht="15.75" customHeight="1" x14ac:dyDescent="0.3">
      <c r="B64" s="197"/>
      <c r="C64" s="107"/>
      <c r="D64" s="200"/>
      <c r="E64" s="201"/>
      <c r="F64" s="195">
        <f>IF($A$56=1,$D64*$E64*8600,0)</f>
        <v>0</v>
      </c>
      <c r="G64"/>
      <c r="H64"/>
    </row>
    <row r="65" spans="1:8" ht="15.75" customHeight="1" x14ac:dyDescent="0.3">
      <c r="B65" s="197"/>
      <c r="C65" s="107"/>
      <c r="D65" s="200"/>
      <c r="E65" s="201"/>
      <c r="F65" s="195">
        <f>IF($A$56=1,$D65*$E65*8600,0)</f>
        <v>0</v>
      </c>
      <c r="G65"/>
      <c r="H65"/>
    </row>
    <row r="66" spans="1:8" ht="15.75" customHeight="1" x14ac:dyDescent="0.3">
      <c r="B66" s="197"/>
      <c r="C66" s="107"/>
      <c r="D66" s="200"/>
      <c r="E66" s="201"/>
      <c r="F66" s="195">
        <f>IF($A$56=1,$D66*$E66*8600,0)</f>
        <v>0</v>
      </c>
      <c r="G66"/>
      <c r="H66"/>
    </row>
    <row r="67" spans="1:8" ht="15.75" customHeight="1" x14ac:dyDescent="0.3">
      <c r="B67" s="197"/>
      <c r="C67" s="107"/>
      <c r="D67" s="200"/>
      <c r="E67" s="201"/>
      <c r="F67" s="195">
        <f>IF($A$56=1,$D67*$E67*8600,0)</f>
        <v>0</v>
      </c>
      <c r="G67"/>
      <c r="H67"/>
    </row>
    <row r="68" spans="1:8" ht="15.75" customHeight="1" x14ac:dyDescent="0.3">
      <c r="B68" s="197"/>
      <c r="C68" s="107"/>
      <c r="D68" s="200"/>
      <c r="E68" s="201"/>
      <c r="F68" s="195">
        <f>IF($A$56=1,$D68*$E68*8600,0)</f>
        <v>0</v>
      </c>
      <c r="G68"/>
      <c r="H68"/>
    </row>
    <row r="69" spans="1:8" ht="15.75" customHeight="1" x14ac:dyDescent="0.3">
      <c r="B69" s="197"/>
      <c r="C69" s="107"/>
      <c r="D69" s="200"/>
      <c r="E69" s="201"/>
      <c r="F69" s="195">
        <f>IF($A$56=1,$D69*$E69*8600,0)</f>
        <v>0</v>
      </c>
      <c r="G69"/>
      <c r="H69"/>
    </row>
    <row r="70" spans="1:8" ht="15.75" customHeight="1" x14ac:dyDescent="0.3">
      <c r="B70" s="197"/>
      <c r="C70" s="107"/>
      <c r="D70" s="200"/>
      <c r="E70" s="201"/>
      <c r="F70" s="195">
        <f>IF($A$56=1,$D70*$E70*8600,0)</f>
        <v>0</v>
      </c>
      <c r="G70"/>
      <c r="H70"/>
    </row>
    <row r="71" spans="1:8" ht="15.75" customHeight="1" x14ac:dyDescent="0.3">
      <c r="B71" s="197"/>
      <c r="C71" s="107"/>
      <c r="D71" s="200"/>
      <c r="E71" s="201"/>
      <c r="F71" s="195">
        <f>IF($A$56=1,$D71*$E71*8600,0)</f>
        <v>0</v>
      </c>
      <c r="G71"/>
      <c r="H71"/>
    </row>
    <row r="72" spans="1:8" ht="15.75" customHeight="1" x14ac:dyDescent="0.3">
      <c r="B72" s="197"/>
      <c r="C72" s="107"/>
      <c r="D72" s="200"/>
      <c r="E72" s="201"/>
      <c r="F72" s="195">
        <f>IF($A$56=1,$D72*$E72*8600,0)</f>
        <v>0</v>
      </c>
      <c r="G72"/>
      <c r="H72"/>
    </row>
    <row r="73" spans="1:8" ht="15.75" customHeight="1" x14ac:dyDescent="0.3">
      <c r="B73" s="197"/>
      <c r="C73" s="107"/>
      <c r="D73" s="200"/>
      <c r="E73" s="201"/>
      <c r="F73" s="195">
        <f>IF($A$56=1,$D73*$E73*8600,0)</f>
        <v>0</v>
      </c>
      <c r="G73"/>
      <c r="H73"/>
    </row>
    <row r="74" spans="1:8" ht="15.75" customHeight="1" thickBot="1" x14ac:dyDescent="0.35">
      <c r="B74" s="95"/>
      <c r="C74" s="207"/>
      <c r="D74" s="208"/>
      <c r="E74" s="209"/>
      <c r="F74" s="155">
        <f>IF($A$56=1,$D74*$E74*8600,0)</f>
        <v>0</v>
      </c>
      <c r="G74"/>
      <c r="H74"/>
    </row>
    <row r="75" spans="1:8" ht="16.5" thickTop="1" x14ac:dyDescent="0.3">
      <c r="B75" s="76" t="s">
        <v>90</v>
      </c>
      <c r="C75" s="76"/>
      <c r="D75" s="214"/>
      <c r="E75" s="215"/>
      <c r="F75" s="163">
        <f>SUM(F60:F74)</f>
        <v>0</v>
      </c>
      <c r="G75"/>
      <c r="H75"/>
    </row>
    <row r="76" spans="1:8" x14ac:dyDescent="0.3">
      <c r="B76" s="6"/>
      <c r="C76" s="6"/>
      <c r="D76" s="6"/>
      <c r="E76" s="19"/>
      <c r="F76" s="19"/>
      <c r="G76" s="19"/>
      <c r="H76"/>
    </row>
    <row r="77" spans="1:8" x14ac:dyDescent="0.3">
      <c r="B77" s="1"/>
      <c r="C77" s="1"/>
      <c r="D77" s="1"/>
      <c r="E77" s="1"/>
      <c r="F77" s="7"/>
      <c r="G77" s="8"/>
      <c r="H77"/>
    </row>
    <row r="78" spans="1:8" ht="21" x14ac:dyDescent="0.35">
      <c r="A78" s="143" t="str">
        <f>IF($A$16=0,"",IF(COUNTIFS($A$17:$A$27,B78)=1,1,"nvt"))</f>
        <v/>
      </c>
      <c r="B78" s="153" t="str">
        <f>B19</f>
        <v>IKS voor kennisinstellingen</v>
      </c>
      <c r="C78" s="50"/>
      <c r="D78" s="1"/>
      <c r="E78" s="1"/>
      <c r="F78" s="7"/>
      <c r="G78" s="8"/>
      <c r="H78"/>
    </row>
    <row r="79" spans="1:8" ht="15" customHeight="1" x14ac:dyDescent="0.25">
      <c r="B79" s="261" t="e">
        <f>IF(A78=1,VLOOKUP(B78,Alle_Kostensoorten[],2,FALSE),VLOOKUP(A78,Alle_Kostensoorten[],2,FALSE))</f>
        <v>#N/A</v>
      </c>
      <c r="C79" s="261"/>
      <c r="D79" s="261"/>
      <c r="E79" s="261"/>
      <c r="F79" s="261"/>
      <c r="G79"/>
      <c r="H79"/>
    </row>
    <row r="80" spans="1:8" ht="11.25" customHeight="1" x14ac:dyDescent="0.3">
      <c r="B80" s="1"/>
      <c r="C80" s="1"/>
      <c r="D80" s="1"/>
      <c r="E80" s="1"/>
      <c r="F80" s="7"/>
      <c r="G80" s="8"/>
      <c r="H80"/>
    </row>
    <row r="81" spans="2:8" s="5" customFormat="1" ht="30.75" thickBot="1" x14ac:dyDescent="0.35">
      <c r="B81" s="186" t="s">
        <v>2</v>
      </c>
      <c r="C81" s="133" t="s">
        <v>176</v>
      </c>
      <c r="D81" s="133" t="s">
        <v>72</v>
      </c>
      <c r="E81" s="133" t="s">
        <v>53</v>
      </c>
      <c r="F81" s="184" t="s">
        <v>0</v>
      </c>
    </row>
    <row r="82" spans="2:8" ht="15.75" customHeight="1" thickTop="1" x14ac:dyDescent="0.3">
      <c r="B82" s="223"/>
      <c r="C82" s="224"/>
      <c r="D82" s="227"/>
      <c r="E82" s="242"/>
      <c r="F82" s="192">
        <f t="shared" ref="F82:F96" si="1">IF($A$78=1,$D82*$E82,0)</f>
        <v>0</v>
      </c>
      <c r="G82"/>
      <c r="H82"/>
    </row>
    <row r="83" spans="2:8" ht="15.75" customHeight="1" x14ac:dyDescent="0.3">
      <c r="B83" s="197"/>
      <c r="C83" s="107"/>
      <c r="D83" s="200"/>
      <c r="E83" s="242"/>
      <c r="F83" s="195">
        <f t="shared" si="1"/>
        <v>0</v>
      </c>
      <c r="G83"/>
      <c r="H83"/>
    </row>
    <row r="84" spans="2:8" ht="15.75" customHeight="1" x14ac:dyDescent="0.3">
      <c r="B84" s="197"/>
      <c r="C84" s="107"/>
      <c r="D84" s="200"/>
      <c r="E84" s="242"/>
      <c r="F84" s="195">
        <f t="shared" si="1"/>
        <v>0</v>
      </c>
      <c r="G84"/>
      <c r="H84"/>
    </row>
    <row r="85" spans="2:8" ht="15.75" customHeight="1" x14ac:dyDescent="0.3">
      <c r="B85" s="197"/>
      <c r="C85" s="107"/>
      <c r="D85" s="200"/>
      <c r="E85" s="242"/>
      <c r="F85" s="195">
        <f t="shared" si="1"/>
        <v>0</v>
      </c>
      <c r="G85"/>
      <c r="H85"/>
    </row>
    <row r="86" spans="2:8" ht="15.75" customHeight="1" x14ac:dyDescent="0.3">
      <c r="B86" s="197"/>
      <c r="C86" s="107"/>
      <c r="D86" s="200"/>
      <c r="E86" s="243"/>
      <c r="F86" s="195">
        <f t="shared" si="1"/>
        <v>0</v>
      </c>
      <c r="G86"/>
      <c r="H86"/>
    </row>
    <row r="87" spans="2:8" ht="15.75" customHeight="1" x14ac:dyDescent="0.3">
      <c r="B87" s="197"/>
      <c r="C87" s="107"/>
      <c r="D87" s="200"/>
      <c r="E87" s="243"/>
      <c r="F87" s="195">
        <f t="shared" si="1"/>
        <v>0</v>
      </c>
      <c r="G87"/>
      <c r="H87"/>
    </row>
    <row r="88" spans="2:8" ht="15.75" customHeight="1" x14ac:dyDescent="0.3">
      <c r="B88" s="197"/>
      <c r="C88" s="107"/>
      <c r="D88" s="200"/>
      <c r="E88" s="243"/>
      <c r="F88" s="195">
        <f t="shared" si="1"/>
        <v>0</v>
      </c>
      <c r="G88"/>
      <c r="H88"/>
    </row>
    <row r="89" spans="2:8" ht="15.75" customHeight="1" x14ac:dyDescent="0.3">
      <c r="B89" s="197"/>
      <c r="C89" s="107"/>
      <c r="D89" s="200"/>
      <c r="E89" s="243"/>
      <c r="F89" s="195">
        <f t="shared" si="1"/>
        <v>0</v>
      </c>
      <c r="G89"/>
      <c r="H89"/>
    </row>
    <row r="90" spans="2:8" ht="15.75" customHeight="1" x14ac:dyDescent="0.3">
      <c r="B90" s="197"/>
      <c r="C90" s="107"/>
      <c r="D90" s="200"/>
      <c r="E90" s="243"/>
      <c r="F90" s="195">
        <f t="shared" si="1"/>
        <v>0</v>
      </c>
      <c r="G90"/>
      <c r="H90"/>
    </row>
    <row r="91" spans="2:8" ht="15.75" customHeight="1" x14ac:dyDescent="0.3">
      <c r="B91" s="197"/>
      <c r="C91" s="107"/>
      <c r="D91" s="200"/>
      <c r="E91" s="243"/>
      <c r="F91" s="195">
        <f t="shared" si="1"/>
        <v>0</v>
      </c>
      <c r="G91"/>
      <c r="H91"/>
    </row>
    <row r="92" spans="2:8" ht="15.75" customHeight="1" x14ac:dyDescent="0.3">
      <c r="B92" s="197"/>
      <c r="C92" s="107"/>
      <c r="D92" s="200"/>
      <c r="E92" s="243"/>
      <c r="F92" s="195">
        <f t="shared" si="1"/>
        <v>0</v>
      </c>
      <c r="G92"/>
      <c r="H92"/>
    </row>
    <row r="93" spans="2:8" ht="15.75" customHeight="1" x14ac:dyDescent="0.3">
      <c r="B93" s="197"/>
      <c r="C93" s="107"/>
      <c r="D93" s="200"/>
      <c r="E93" s="243"/>
      <c r="F93" s="195">
        <f t="shared" si="1"/>
        <v>0</v>
      </c>
      <c r="G93"/>
      <c r="H93"/>
    </row>
    <row r="94" spans="2:8" ht="15.75" customHeight="1" x14ac:dyDescent="0.3">
      <c r="B94" s="197"/>
      <c r="C94" s="107"/>
      <c r="D94" s="200"/>
      <c r="E94" s="243"/>
      <c r="F94" s="195">
        <f t="shared" si="1"/>
        <v>0</v>
      </c>
      <c r="G94"/>
      <c r="H94"/>
    </row>
    <row r="95" spans="2:8" ht="15.75" customHeight="1" x14ac:dyDescent="0.3">
      <c r="B95" s="197"/>
      <c r="C95" s="107"/>
      <c r="D95" s="200"/>
      <c r="E95" s="243"/>
      <c r="F95" s="195">
        <f t="shared" si="1"/>
        <v>0</v>
      </c>
      <c r="G95"/>
      <c r="H95"/>
    </row>
    <row r="96" spans="2:8" ht="15.75" customHeight="1" thickBot="1" x14ac:dyDescent="0.35">
      <c r="B96" s="95"/>
      <c r="C96" s="207"/>
      <c r="D96" s="208"/>
      <c r="E96" s="96"/>
      <c r="F96" s="155">
        <f t="shared" si="1"/>
        <v>0</v>
      </c>
      <c r="G96"/>
      <c r="H96"/>
    </row>
    <row r="97" spans="1:8" ht="16.5" thickTop="1" x14ac:dyDescent="0.3">
      <c r="B97" s="76" t="s">
        <v>90</v>
      </c>
      <c r="C97" s="76"/>
      <c r="D97" s="214"/>
      <c r="E97" s="76"/>
      <c r="F97" s="163">
        <f>SUM(F82:F96)</f>
        <v>0</v>
      </c>
      <c r="G97"/>
      <c r="H97"/>
    </row>
    <row r="98" spans="1:8" x14ac:dyDescent="0.3">
      <c r="B98" s="1"/>
      <c r="C98" s="1"/>
      <c r="D98" s="1"/>
      <c r="E98" s="1"/>
      <c r="F98" s="7"/>
      <c r="G98" s="8"/>
      <c r="H98"/>
    </row>
    <row r="99" spans="1:8" x14ac:dyDescent="0.3">
      <c r="B99" s="1"/>
      <c r="C99" s="1"/>
      <c r="D99" s="1"/>
      <c r="E99" s="1"/>
      <c r="F99" s="7"/>
      <c r="G99" s="8"/>
      <c r="H99"/>
    </row>
    <row r="100" spans="1:8" ht="21" x14ac:dyDescent="0.35">
      <c r="A100" s="143" t="str">
        <f>IF($A$16=0,"",IF(COUNTIFS($A$17:$A$27,B100)=1,1,"nvt"))</f>
        <v/>
      </c>
      <c r="B100" s="247" t="str">
        <f>B20</f>
        <v>Loonverletkosten</v>
      </c>
      <c r="C100" s="50"/>
      <c r="D100"/>
      <c r="E100"/>
      <c r="F100" s="7"/>
      <c r="G100" s="8"/>
      <c r="H100"/>
    </row>
    <row r="101" spans="1:8" x14ac:dyDescent="0.3">
      <c r="B101" s="261" t="str">
        <f>IF(A100="nvt",VLOOKUP(A100,Alle_Kostensoorten[],2,FALSE),VLOOKUP(B100,Alle_Kostensoorten[],2,FALSE))</f>
        <v>Toelichting: Geen bijzonderheden.</v>
      </c>
      <c r="C101" s="261"/>
      <c r="D101" s="261"/>
      <c r="E101" s="261"/>
      <c r="F101" s="7"/>
      <c r="G101" s="8"/>
      <c r="H101"/>
    </row>
    <row r="102" spans="1:8" x14ac:dyDescent="0.3">
      <c r="B102" s="3"/>
      <c r="C102" s="4"/>
      <c r="D102"/>
      <c r="E102"/>
      <c r="F102" s="7"/>
      <c r="G102" s="8"/>
      <c r="H102"/>
    </row>
    <row r="103" spans="1:8" ht="16.5" thickBot="1" x14ac:dyDescent="0.35">
      <c r="B103" s="186" t="s">
        <v>2</v>
      </c>
      <c r="C103" s="133" t="s">
        <v>111</v>
      </c>
      <c r="D103" s="133" t="s">
        <v>72</v>
      </c>
      <c r="E103" s="184" t="s">
        <v>0</v>
      </c>
      <c r="F103" s="7"/>
      <c r="G103" s="8"/>
      <c r="H103"/>
    </row>
    <row r="104" spans="1:8" ht="16.5" thickTop="1" x14ac:dyDescent="0.3">
      <c r="B104" s="241"/>
      <c r="C104" s="224"/>
      <c r="D104" s="227"/>
      <c r="E104" s="192">
        <f>IF($A$100=1,$D104*23.91,0)</f>
        <v>0</v>
      </c>
      <c r="F104" s="7"/>
      <c r="G104" s="8"/>
      <c r="H104"/>
    </row>
    <row r="105" spans="1:8" x14ac:dyDescent="0.3">
      <c r="B105" s="210"/>
      <c r="C105" s="107"/>
      <c r="D105" s="200"/>
      <c r="E105" s="195">
        <f t="shared" ref="E105:E118" si="2">IF($A$100=1,$D105*23.91,0)</f>
        <v>0</v>
      </c>
      <c r="F105" s="7"/>
      <c r="G105" s="8"/>
      <c r="H105"/>
    </row>
    <row r="106" spans="1:8" x14ac:dyDescent="0.3">
      <c r="B106" s="210"/>
      <c r="C106" s="107"/>
      <c r="D106" s="200"/>
      <c r="E106" s="195">
        <f t="shared" si="2"/>
        <v>0</v>
      </c>
      <c r="F106" s="7"/>
      <c r="G106" s="8"/>
      <c r="H106"/>
    </row>
    <row r="107" spans="1:8" x14ac:dyDescent="0.3">
      <c r="B107" s="210"/>
      <c r="C107" s="107"/>
      <c r="D107" s="200"/>
      <c r="E107" s="195">
        <f t="shared" si="2"/>
        <v>0</v>
      </c>
      <c r="F107" s="7"/>
      <c r="G107" s="8"/>
      <c r="H107"/>
    </row>
    <row r="108" spans="1:8" x14ac:dyDescent="0.3">
      <c r="B108" s="210"/>
      <c r="C108" s="107"/>
      <c r="D108" s="200"/>
      <c r="E108" s="195">
        <f t="shared" si="2"/>
        <v>0</v>
      </c>
      <c r="F108" s="7"/>
      <c r="G108" s="8"/>
      <c r="H108"/>
    </row>
    <row r="109" spans="1:8" x14ac:dyDescent="0.3">
      <c r="B109" s="210"/>
      <c r="C109" s="107"/>
      <c r="D109" s="200"/>
      <c r="E109" s="195">
        <f t="shared" si="2"/>
        <v>0</v>
      </c>
      <c r="F109" s="7"/>
      <c r="G109" s="8"/>
      <c r="H109"/>
    </row>
    <row r="110" spans="1:8" x14ac:dyDescent="0.3">
      <c r="B110" s="210"/>
      <c r="C110" s="107"/>
      <c r="D110" s="200"/>
      <c r="E110" s="195">
        <f t="shared" si="2"/>
        <v>0</v>
      </c>
      <c r="F110" s="7"/>
      <c r="G110" s="8"/>
      <c r="H110"/>
    </row>
    <row r="111" spans="1:8" x14ac:dyDescent="0.3">
      <c r="B111" s="210"/>
      <c r="C111" s="107"/>
      <c r="D111" s="200"/>
      <c r="E111" s="195">
        <f t="shared" si="2"/>
        <v>0</v>
      </c>
      <c r="F111" s="7"/>
      <c r="G111" s="8"/>
      <c r="H111"/>
    </row>
    <row r="112" spans="1:8" x14ac:dyDescent="0.3">
      <c r="B112" s="210"/>
      <c r="C112" s="107"/>
      <c r="D112" s="200"/>
      <c r="E112" s="195">
        <f t="shared" si="2"/>
        <v>0</v>
      </c>
      <c r="F112" s="7"/>
      <c r="G112" s="8"/>
      <c r="H112"/>
    </row>
    <row r="113" spans="1:8" x14ac:dyDescent="0.3">
      <c r="B113" s="210"/>
      <c r="C113" s="107"/>
      <c r="D113" s="200"/>
      <c r="E113" s="195">
        <f t="shared" si="2"/>
        <v>0</v>
      </c>
      <c r="F113" s="7"/>
      <c r="G113" s="8"/>
      <c r="H113"/>
    </row>
    <row r="114" spans="1:8" x14ac:dyDescent="0.3">
      <c r="B114" s="210"/>
      <c r="C114" s="107"/>
      <c r="D114" s="200"/>
      <c r="E114" s="195">
        <f t="shared" si="2"/>
        <v>0</v>
      </c>
      <c r="F114" s="7"/>
      <c r="G114" s="8"/>
      <c r="H114"/>
    </row>
    <row r="115" spans="1:8" x14ac:dyDescent="0.3">
      <c r="B115" s="210"/>
      <c r="C115" s="107"/>
      <c r="D115" s="200"/>
      <c r="E115" s="195">
        <f t="shared" si="2"/>
        <v>0</v>
      </c>
      <c r="F115" s="7"/>
      <c r="G115" s="8"/>
      <c r="H115"/>
    </row>
    <row r="116" spans="1:8" x14ac:dyDescent="0.3">
      <c r="B116" s="210"/>
      <c r="C116" s="107"/>
      <c r="D116" s="200"/>
      <c r="E116" s="195">
        <f t="shared" si="2"/>
        <v>0</v>
      </c>
      <c r="F116" s="7"/>
      <c r="G116" s="8"/>
      <c r="H116"/>
    </row>
    <row r="117" spans="1:8" x14ac:dyDescent="0.3">
      <c r="B117" s="210"/>
      <c r="C117" s="107"/>
      <c r="D117" s="200"/>
      <c r="E117" s="195">
        <f t="shared" si="2"/>
        <v>0</v>
      </c>
      <c r="F117" s="7"/>
      <c r="G117" s="8"/>
      <c r="H117"/>
    </row>
    <row r="118" spans="1:8" ht="16.5" thickBot="1" x14ac:dyDescent="0.35">
      <c r="B118" s="93"/>
      <c r="C118" s="94"/>
      <c r="D118" s="141"/>
      <c r="E118" s="155">
        <f t="shared" si="2"/>
        <v>0</v>
      </c>
      <c r="F118" s="7"/>
      <c r="G118" s="8"/>
      <c r="H118"/>
    </row>
    <row r="119" spans="1:8" ht="16.5" thickTop="1" x14ac:dyDescent="0.3">
      <c r="B119" s="76" t="s">
        <v>90</v>
      </c>
      <c r="C119" s="76"/>
      <c r="D119" s="214"/>
      <c r="E119" s="163">
        <f>SUM(E104:E118)</f>
        <v>0</v>
      </c>
      <c r="F119" s="7"/>
      <c r="G119" s="8"/>
      <c r="H119"/>
    </row>
    <row r="120" spans="1:8" x14ac:dyDescent="0.3">
      <c r="B120" s="1"/>
      <c r="C120" s="1"/>
      <c r="D120" s="1"/>
      <c r="E120" s="1"/>
      <c r="F120" s="7"/>
      <c r="G120" s="8"/>
      <c r="H120"/>
    </row>
    <row r="121" spans="1:8" x14ac:dyDescent="0.3">
      <c r="B121" s="1"/>
      <c r="C121" s="1"/>
      <c r="D121" s="1"/>
      <c r="E121" s="1"/>
      <c r="F121" s="7"/>
      <c r="G121" s="8"/>
      <c r="H121"/>
    </row>
    <row r="122" spans="1:8" ht="21" x14ac:dyDescent="0.35">
      <c r="A122" s="143" t="str">
        <f>IF($A$16=0,"",IF(COUNTIFS($A$17:$A$27,B122)=1,1,"nvt"))</f>
        <v/>
      </c>
      <c r="B122" s="153" t="str">
        <f>B21</f>
        <v>Forfait 23% over overige directe kosten</v>
      </c>
      <c r="C122" s="50"/>
      <c r="D122" s="1"/>
      <c r="E122" s="1"/>
      <c r="F122" s="7"/>
      <c r="G122" s="8"/>
      <c r="H122"/>
    </row>
    <row r="123" spans="1:8" ht="15" x14ac:dyDescent="0.25">
      <c r="B123" s="261" t="e">
        <f>IF(A122=1,VLOOKUP(B122,Alle_Kostensoorten[],2,FALSE),VLOOKUP(A122,Alle_Kostensoorten[],2,FALSE))</f>
        <v>#N/A</v>
      </c>
      <c r="C123" s="261"/>
      <c r="D123" s="261"/>
      <c r="E123" s="261"/>
      <c r="F123" s="261"/>
      <c r="G123" s="261"/>
      <c r="H123"/>
    </row>
    <row r="124" spans="1:8" ht="9.75" customHeight="1" x14ac:dyDescent="0.3">
      <c r="B124" s="1"/>
      <c r="C124" s="1"/>
      <c r="D124" s="1"/>
      <c r="E124" s="1"/>
      <c r="F124" s="7"/>
      <c r="G124" s="8"/>
      <c r="H124"/>
    </row>
    <row r="125" spans="1:8" ht="16.5" thickBot="1" x14ac:dyDescent="0.35">
      <c r="B125" s="70" t="s">
        <v>2</v>
      </c>
      <c r="C125" s="71" t="s">
        <v>0</v>
      </c>
      <c r="D125" s="1"/>
      <c r="E125" s="7"/>
      <c r="F125" s="8"/>
      <c r="G125"/>
      <c r="H125"/>
    </row>
    <row r="126" spans="1:8" ht="15.75" customHeight="1" thickTop="1" x14ac:dyDescent="0.3">
      <c r="B126" s="156" t="str">
        <f>Hulpblad!V2</f>
        <v xml:space="preserve"> </v>
      </c>
      <c r="C126" s="154">
        <f t="shared" ref="C126:C135" si="3">IF(AND($A$122=1,$B126&lt;&gt;"",$B126&lt;&gt;" "),(SUMIFS($E$143:$E$151,$B$143:$B$151,$B126)+SUMIFS($F$159:$F$175,$B$159:$B$175,$B126)+SUMIFS($I$183:$I$190,$B$183:$B$190,$B126)+SUMIFS($C$198:$C$207,$B$198:$B$207,$B126))*0.23,0)</f>
        <v>0</v>
      </c>
      <c r="D126" s="1"/>
      <c r="E126" s="7"/>
      <c r="F126" s="8"/>
      <c r="G126"/>
      <c r="H126"/>
    </row>
    <row r="127" spans="1:8" ht="15.75" customHeight="1" x14ac:dyDescent="0.3">
      <c r="B127" s="157" t="str">
        <f>Hulpblad!V3</f>
        <v xml:space="preserve"> </v>
      </c>
      <c r="C127" s="155">
        <f t="shared" si="3"/>
        <v>0</v>
      </c>
      <c r="D127" s="1"/>
      <c r="E127" s="7"/>
      <c r="F127" s="8"/>
      <c r="G127"/>
      <c r="H127"/>
    </row>
    <row r="128" spans="1:8" ht="15.75" customHeight="1" x14ac:dyDescent="0.3">
      <c r="B128" s="157" t="str">
        <f>Hulpblad!V4</f>
        <v xml:space="preserve"> </v>
      </c>
      <c r="C128" s="155">
        <f t="shared" si="3"/>
        <v>0</v>
      </c>
      <c r="D128" s="1"/>
      <c r="E128" s="7"/>
      <c r="F128" s="8"/>
      <c r="G128"/>
      <c r="H128"/>
    </row>
    <row r="129" spans="1:9" ht="15.75" customHeight="1" x14ac:dyDescent="0.3">
      <c r="B129" s="157" t="str">
        <f>Hulpblad!V5</f>
        <v xml:space="preserve"> </v>
      </c>
      <c r="C129" s="155">
        <f t="shared" si="3"/>
        <v>0</v>
      </c>
      <c r="D129" s="1"/>
      <c r="E129" s="7"/>
      <c r="F129" s="8"/>
      <c r="G129"/>
      <c r="H129"/>
    </row>
    <row r="130" spans="1:9" ht="15.75" customHeight="1" x14ac:dyDescent="0.3">
      <c r="B130" s="157" t="str">
        <f>Hulpblad!V6</f>
        <v xml:space="preserve"> </v>
      </c>
      <c r="C130" s="155">
        <f t="shared" si="3"/>
        <v>0</v>
      </c>
      <c r="D130" s="1"/>
      <c r="E130" s="7"/>
      <c r="F130" s="8"/>
      <c r="G130"/>
      <c r="H130"/>
    </row>
    <row r="131" spans="1:9" ht="15.75" customHeight="1" x14ac:dyDescent="0.3">
      <c r="B131" s="157" t="str">
        <f>Hulpblad!V7</f>
        <v xml:space="preserve"> </v>
      </c>
      <c r="C131" s="155">
        <f t="shared" si="3"/>
        <v>0</v>
      </c>
      <c r="D131" s="1"/>
      <c r="E131" s="7"/>
      <c r="F131" s="8"/>
      <c r="G131"/>
      <c r="H131"/>
    </row>
    <row r="132" spans="1:9" ht="15.75" customHeight="1" x14ac:dyDescent="0.3">
      <c r="B132" s="157" t="str">
        <f>Hulpblad!V8</f>
        <v xml:space="preserve"> </v>
      </c>
      <c r="C132" s="155">
        <f t="shared" si="3"/>
        <v>0</v>
      </c>
      <c r="D132" s="1"/>
      <c r="E132" s="7"/>
      <c r="F132" s="8"/>
      <c r="G132"/>
      <c r="H132"/>
    </row>
    <row r="133" spans="1:9" ht="15.75" customHeight="1" x14ac:dyDescent="0.3">
      <c r="B133" s="157" t="str">
        <f>Hulpblad!V9</f>
        <v xml:space="preserve"> </v>
      </c>
      <c r="C133" s="155">
        <f t="shared" si="3"/>
        <v>0</v>
      </c>
      <c r="D133" s="1"/>
      <c r="E133" s="7"/>
      <c r="F133" s="8"/>
      <c r="G133"/>
      <c r="H133"/>
    </row>
    <row r="134" spans="1:9" ht="15.75" customHeight="1" x14ac:dyDescent="0.3">
      <c r="B134" s="157" t="str">
        <f>Hulpblad!V10</f>
        <v xml:space="preserve"> </v>
      </c>
      <c r="C134" s="155">
        <f t="shared" si="3"/>
        <v>0</v>
      </c>
      <c r="D134" s="1"/>
      <c r="E134" s="7"/>
      <c r="F134" s="8"/>
      <c r="G134"/>
      <c r="H134"/>
    </row>
    <row r="135" spans="1:9" ht="15.75" customHeight="1" thickBot="1" x14ac:dyDescent="0.35">
      <c r="B135" s="157" t="str">
        <f>Hulpblad!V11</f>
        <v xml:space="preserve"> </v>
      </c>
      <c r="C135" s="155">
        <f t="shared" si="3"/>
        <v>0</v>
      </c>
      <c r="D135" s="1"/>
      <c r="E135" s="7"/>
      <c r="F135" s="8"/>
      <c r="G135"/>
      <c r="H135"/>
    </row>
    <row r="136" spans="1:9" ht="16.5" thickTop="1" x14ac:dyDescent="0.3">
      <c r="B136" s="76" t="s">
        <v>90</v>
      </c>
      <c r="C136" s="163">
        <f>SUM(C126:C135)</f>
        <v>0</v>
      </c>
      <c r="D136" s="1"/>
      <c r="E136" s="1"/>
      <c r="F136" s="7"/>
      <c r="G136" s="8"/>
      <c r="H136"/>
    </row>
    <row r="137" spans="1:9" x14ac:dyDescent="0.3">
      <c r="B137" s="1"/>
      <c r="C137" s="1"/>
      <c r="D137" s="1"/>
      <c r="E137" s="1"/>
      <c r="F137" s="7"/>
      <c r="G137" s="8"/>
      <c r="H137"/>
    </row>
    <row r="138" spans="1:9" x14ac:dyDescent="0.3">
      <c r="B138" s="1"/>
      <c r="C138" s="1"/>
      <c r="D138" s="1"/>
      <c r="E138" s="1"/>
      <c r="F138" s="7"/>
      <c r="G138" s="8"/>
      <c r="H138"/>
    </row>
    <row r="139" spans="1:9" ht="21" x14ac:dyDescent="0.35">
      <c r="A139" s="143" t="str">
        <f>IF($A$16=0,"",IF(COUNTIFS($A$17:$A$27,B139)=1,1,"nvt"))</f>
        <v/>
      </c>
      <c r="B139" s="153" t="str">
        <f>B23</f>
        <v>Bijdragen in natura</v>
      </c>
      <c r="C139" s="50"/>
      <c r="D139" s="12"/>
      <c r="E139" s="12"/>
      <c r="F139" s="9"/>
      <c r="G139"/>
      <c r="H139"/>
    </row>
    <row r="140" spans="1:9" ht="18" customHeight="1" x14ac:dyDescent="0.25">
      <c r="B140" s="261"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c r="G141"/>
      <c r="H141"/>
    </row>
    <row r="142" spans="1:9" ht="16.5" customHeight="1" thickBot="1" x14ac:dyDescent="0.35">
      <c r="B142" s="237" t="s">
        <v>2</v>
      </c>
      <c r="C142" s="238" t="s">
        <v>114</v>
      </c>
      <c r="D142" s="238" t="s">
        <v>6</v>
      </c>
      <c r="E142" s="239" t="s">
        <v>0</v>
      </c>
      <c r="F142" s="239" t="s">
        <v>48</v>
      </c>
      <c r="G142" s="240"/>
      <c r="H142" s="240"/>
      <c r="I142" s="240"/>
    </row>
    <row r="143" spans="1:9" ht="15.75" customHeight="1" thickTop="1" x14ac:dyDescent="0.3">
      <c r="B143" s="223"/>
      <c r="C143" s="224"/>
      <c r="D143" s="225"/>
      <c r="E143" s="192">
        <f t="shared" ref="E143:E151" si="4">IF($A$139=1,$D143,0)</f>
        <v>0</v>
      </c>
      <c r="F143" s="224"/>
      <c r="G143" s="226"/>
      <c r="H143" s="226"/>
      <c r="I143" s="226"/>
    </row>
    <row r="144" spans="1:9" ht="15.75" customHeight="1" x14ac:dyDescent="0.3">
      <c r="B144" s="197"/>
      <c r="C144" s="107"/>
      <c r="D144" s="225"/>
      <c r="E144" s="195">
        <f t="shared" si="4"/>
        <v>0</v>
      </c>
      <c r="F144" s="205"/>
      <c r="G144" s="206"/>
      <c r="H144" s="206"/>
      <c r="I144" s="206"/>
    </row>
    <row r="145" spans="1:9" ht="15.75" customHeight="1" x14ac:dyDescent="0.3">
      <c r="B145" s="197"/>
      <c r="C145" s="107"/>
      <c r="D145" s="225"/>
      <c r="E145" s="195">
        <f t="shared" si="4"/>
        <v>0</v>
      </c>
      <c r="F145" s="205"/>
      <c r="G145" s="206"/>
      <c r="H145" s="206"/>
      <c r="I145" s="206"/>
    </row>
    <row r="146" spans="1:9" ht="15.75" customHeight="1" x14ac:dyDescent="0.3">
      <c r="B146" s="197"/>
      <c r="C146" s="107"/>
      <c r="D146" s="225"/>
      <c r="E146" s="195">
        <f t="shared" si="4"/>
        <v>0</v>
      </c>
      <c r="F146" s="205"/>
      <c r="G146" s="206"/>
      <c r="H146" s="206"/>
      <c r="I146" s="206"/>
    </row>
    <row r="147" spans="1:9" ht="15.75" customHeight="1" x14ac:dyDescent="0.3">
      <c r="B147" s="197"/>
      <c r="C147" s="107"/>
      <c r="D147" s="225"/>
      <c r="E147" s="195">
        <f t="shared" si="4"/>
        <v>0</v>
      </c>
      <c r="F147" s="205"/>
      <c r="G147" s="206"/>
      <c r="H147" s="206"/>
      <c r="I147" s="206"/>
    </row>
    <row r="148" spans="1:9" ht="15.75" customHeight="1" x14ac:dyDescent="0.3">
      <c r="B148" s="197"/>
      <c r="C148" s="107"/>
      <c r="D148" s="202"/>
      <c r="E148" s="195">
        <f t="shared" si="4"/>
        <v>0</v>
      </c>
      <c r="F148" s="205"/>
      <c r="G148" s="206"/>
      <c r="H148" s="206"/>
      <c r="I148" s="206"/>
    </row>
    <row r="149" spans="1:9" ht="15.75" customHeight="1" x14ac:dyDescent="0.3">
      <c r="B149" s="197"/>
      <c r="C149" s="107"/>
      <c r="D149" s="202"/>
      <c r="E149" s="195">
        <f t="shared" si="4"/>
        <v>0</v>
      </c>
      <c r="F149" s="205"/>
      <c r="G149" s="206"/>
      <c r="H149" s="206"/>
      <c r="I149" s="206"/>
    </row>
    <row r="150" spans="1:9" ht="15.75" customHeight="1" x14ac:dyDescent="0.3">
      <c r="B150" s="197"/>
      <c r="C150" s="107"/>
      <c r="D150" s="202"/>
      <c r="E150" s="195">
        <f t="shared" si="4"/>
        <v>0</v>
      </c>
      <c r="F150" s="205"/>
      <c r="G150" s="206"/>
      <c r="H150" s="206"/>
      <c r="I150" s="206"/>
    </row>
    <row r="151" spans="1:9" ht="15.75" customHeight="1" thickBot="1" x14ac:dyDescent="0.35">
      <c r="B151" s="95"/>
      <c r="C151" s="94"/>
      <c r="D151" s="97"/>
      <c r="E151" s="155">
        <f t="shared" si="4"/>
        <v>0</v>
      </c>
      <c r="F151" s="98"/>
      <c r="G151" s="99"/>
      <c r="H151" s="99"/>
      <c r="I151" s="99"/>
    </row>
    <row r="152" spans="1:9" ht="16.5" thickTop="1" x14ac:dyDescent="0.3">
      <c r="B152" s="76" t="s">
        <v>90</v>
      </c>
      <c r="C152" s="76"/>
      <c r="D152" s="76"/>
      <c r="E152" s="163">
        <f>SUM(E143:E151)</f>
        <v>0</v>
      </c>
      <c r="F152" s="213"/>
      <c r="G152" s="213"/>
      <c r="H152" s="213"/>
      <c r="I152" s="213"/>
    </row>
    <row r="153" spans="1:9" x14ac:dyDescent="0.3">
      <c r="B153" s="6"/>
      <c r="C153" s="6"/>
      <c r="D153" s="6"/>
      <c r="E153" s="19"/>
      <c r="F153" s="19"/>
      <c r="G153" s="10"/>
      <c r="H153"/>
    </row>
    <row r="154" spans="1:9" x14ac:dyDescent="0.3">
      <c r="B154" s="1"/>
      <c r="C154" s="1"/>
      <c r="D154" s="1"/>
      <c r="E154" s="1"/>
      <c r="F154" s="9"/>
      <c r="G154" s="10"/>
      <c r="H154"/>
    </row>
    <row r="155" spans="1:9" ht="21" x14ac:dyDescent="0.35">
      <c r="A155" s="143" t="str">
        <f>IF($A$16=0,"",IF(COUNTIFS($A$17:$A$27,B155)=1,1,"nvt"))</f>
        <v/>
      </c>
      <c r="B155" s="153" t="str">
        <f>B24</f>
        <v>Overige kosten derden</v>
      </c>
      <c r="C155" s="50"/>
      <c r="D155" s="1"/>
      <c r="E155" s="1"/>
      <c r="F155" s="9"/>
      <c r="G155" s="10"/>
      <c r="H155"/>
    </row>
    <row r="156" spans="1:9" ht="18" customHeight="1" x14ac:dyDescent="0.25">
      <c r="B156" s="261"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c r="H157"/>
    </row>
    <row r="158" spans="1:9" ht="16.5" customHeight="1" thickBot="1" x14ac:dyDescent="0.35">
      <c r="B158" s="233" t="s">
        <v>2</v>
      </c>
      <c r="C158" s="235" t="s">
        <v>114</v>
      </c>
      <c r="D158" s="235" t="s">
        <v>177</v>
      </c>
      <c r="E158" s="234" t="s">
        <v>148</v>
      </c>
      <c r="F158" s="235" t="s">
        <v>0</v>
      </c>
      <c r="G158" s="234" t="s">
        <v>34</v>
      </c>
      <c r="H158" s="236"/>
      <c r="I158" s="236"/>
    </row>
    <row r="159" spans="1:9" ht="15.75" customHeight="1" thickTop="1" x14ac:dyDescent="0.3">
      <c r="B159" s="223"/>
      <c r="C159" s="224"/>
      <c r="D159" s="227"/>
      <c r="E159" s="225"/>
      <c r="F159" s="192">
        <f>IF($A$155=1,$D159*$E159,0)</f>
        <v>0</v>
      </c>
      <c r="G159" s="228"/>
      <c r="H159" s="229"/>
      <c r="I159" s="229"/>
    </row>
    <row r="160" spans="1:9" ht="15.75" customHeight="1" x14ac:dyDescent="0.3">
      <c r="B160" s="197"/>
      <c r="C160" s="107"/>
      <c r="D160" s="200"/>
      <c r="E160" s="202"/>
      <c r="F160" s="195">
        <f t="shared" ref="F160:F175" si="5">IF($A$155=1,$D160*$E160,0)</f>
        <v>0</v>
      </c>
      <c r="G160" s="203"/>
      <c r="H160" s="204"/>
      <c r="I160" s="204"/>
    </row>
    <row r="161" spans="2:9" ht="15.75" customHeight="1" x14ac:dyDescent="0.3">
      <c r="B161" s="197"/>
      <c r="C161" s="107"/>
      <c r="D161" s="200"/>
      <c r="E161" s="202"/>
      <c r="F161" s="195">
        <f t="shared" si="5"/>
        <v>0</v>
      </c>
      <c r="G161" s="203"/>
      <c r="H161" s="204"/>
      <c r="I161" s="204"/>
    </row>
    <row r="162" spans="2:9" ht="15.75" customHeight="1" x14ac:dyDescent="0.3">
      <c r="B162" s="197"/>
      <c r="C162" s="107"/>
      <c r="D162" s="200"/>
      <c r="E162" s="202"/>
      <c r="F162" s="195">
        <f t="shared" si="5"/>
        <v>0</v>
      </c>
      <c r="G162" s="203"/>
      <c r="H162" s="204"/>
      <c r="I162" s="204"/>
    </row>
    <row r="163" spans="2:9" ht="15.75" customHeight="1" x14ac:dyDescent="0.3">
      <c r="B163" s="197"/>
      <c r="C163" s="107"/>
      <c r="D163" s="200"/>
      <c r="E163" s="202"/>
      <c r="F163" s="195">
        <f t="shared" si="5"/>
        <v>0</v>
      </c>
      <c r="G163" s="203"/>
      <c r="H163" s="204"/>
      <c r="I163" s="204"/>
    </row>
    <row r="164" spans="2:9" ht="15.75" customHeight="1" x14ac:dyDescent="0.3">
      <c r="B164" s="197"/>
      <c r="C164" s="107"/>
      <c r="D164" s="200"/>
      <c r="E164" s="202"/>
      <c r="F164" s="195">
        <f t="shared" si="5"/>
        <v>0</v>
      </c>
      <c r="G164" s="203"/>
      <c r="H164" s="204"/>
      <c r="I164" s="204"/>
    </row>
    <row r="165" spans="2:9" ht="15.75" customHeight="1" x14ac:dyDescent="0.3">
      <c r="B165" s="197"/>
      <c r="C165" s="107"/>
      <c r="D165" s="200"/>
      <c r="E165" s="202"/>
      <c r="F165" s="195">
        <f t="shared" si="5"/>
        <v>0</v>
      </c>
      <c r="G165" s="203"/>
      <c r="H165" s="204"/>
      <c r="I165" s="204"/>
    </row>
    <row r="166" spans="2:9" ht="15.75" customHeight="1" x14ac:dyDescent="0.3">
      <c r="B166" s="197"/>
      <c r="C166" s="107"/>
      <c r="D166" s="200"/>
      <c r="E166" s="202"/>
      <c r="F166" s="195">
        <f t="shared" si="5"/>
        <v>0</v>
      </c>
      <c r="G166" s="203"/>
      <c r="H166" s="204"/>
      <c r="I166" s="204"/>
    </row>
    <row r="167" spans="2:9" ht="15.75" customHeight="1" x14ac:dyDescent="0.3">
      <c r="B167" s="197"/>
      <c r="C167" s="107"/>
      <c r="D167" s="200"/>
      <c r="E167" s="202"/>
      <c r="F167" s="195">
        <f t="shared" si="5"/>
        <v>0</v>
      </c>
      <c r="G167" s="203"/>
      <c r="H167" s="204"/>
      <c r="I167" s="204"/>
    </row>
    <row r="168" spans="2:9" ht="15.75" customHeight="1" x14ac:dyDescent="0.3">
      <c r="B168" s="197"/>
      <c r="C168" s="107"/>
      <c r="D168" s="200"/>
      <c r="E168" s="202"/>
      <c r="F168" s="195">
        <f t="shared" si="5"/>
        <v>0</v>
      </c>
      <c r="G168" s="203"/>
      <c r="H168" s="204"/>
      <c r="I168" s="204"/>
    </row>
    <row r="169" spans="2:9" ht="15.75" customHeight="1" x14ac:dyDescent="0.3">
      <c r="B169" s="197"/>
      <c r="C169" s="107"/>
      <c r="D169" s="200"/>
      <c r="E169" s="202"/>
      <c r="F169" s="195">
        <f t="shared" si="5"/>
        <v>0</v>
      </c>
      <c r="G169" s="203"/>
      <c r="H169" s="204"/>
      <c r="I169" s="204"/>
    </row>
    <row r="170" spans="2:9" ht="15.75" customHeight="1" x14ac:dyDescent="0.3">
      <c r="B170" s="197"/>
      <c r="C170" s="107"/>
      <c r="D170" s="200"/>
      <c r="E170" s="202"/>
      <c r="F170" s="195">
        <f t="shared" si="5"/>
        <v>0</v>
      </c>
      <c r="G170" s="203"/>
      <c r="H170" s="204"/>
      <c r="I170" s="204"/>
    </row>
    <row r="171" spans="2:9" ht="15.75" customHeight="1" x14ac:dyDescent="0.3">
      <c r="B171" s="197"/>
      <c r="C171" s="107"/>
      <c r="D171" s="200"/>
      <c r="E171" s="202"/>
      <c r="F171" s="195">
        <f t="shared" si="5"/>
        <v>0</v>
      </c>
      <c r="G171" s="203"/>
      <c r="H171" s="204"/>
      <c r="I171" s="204"/>
    </row>
    <row r="172" spans="2:9" ht="15.75" customHeight="1" x14ac:dyDescent="0.3">
      <c r="B172" s="197"/>
      <c r="C172" s="107"/>
      <c r="D172" s="200"/>
      <c r="E172" s="202"/>
      <c r="F172" s="195">
        <f t="shared" si="5"/>
        <v>0</v>
      </c>
      <c r="G172" s="203"/>
      <c r="H172" s="204"/>
      <c r="I172" s="204"/>
    </row>
    <row r="173" spans="2:9" ht="15.75" customHeight="1" x14ac:dyDescent="0.3">
      <c r="B173" s="197"/>
      <c r="C173" s="107"/>
      <c r="D173" s="200"/>
      <c r="E173" s="202"/>
      <c r="F173" s="195">
        <f t="shared" si="5"/>
        <v>0</v>
      </c>
      <c r="G173" s="203"/>
      <c r="H173" s="204"/>
      <c r="I173" s="204"/>
    </row>
    <row r="174" spans="2:9" ht="15.75" customHeight="1" x14ac:dyDescent="0.3">
      <c r="B174" s="197"/>
      <c r="C174" s="107"/>
      <c r="D174" s="200"/>
      <c r="E174" s="202"/>
      <c r="F174" s="195">
        <f t="shared" si="5"/>
        <v>0</v>
      </c>
      <c r="G174" s="203"/>
      <c r="H174" s="204"/>
      <c r="I174" s="204"/>
    </row>
    <row r="175" spans="2:9" ht="15.75" customHeight="1" thickBot="1" x14ac:dyDescent="0.35">
      <c r="B175" s="95"/>
      <c r="C175" s="94"/>
      <c r="D175" s="141"/>
      <c r="E175" s="97"/>
      <c r="F175" s="155">
        <f t="shared" si="5"/>
        <v>0</v>
      </c>
      <c r="G175" s="135"/>
      <c r="H175" s="136"/>
      <c r="I175" s="136"/>
    </row>
    <row r="176" spans="2:9" ht="16.149999999999999" customHeight="1" thickTop="1" x14ac:dyDescent="0.3">
      <c r="B176" s="76" t="s">
        <v>90</v>
      </c>
      <c r="C176" s="76"/>
      <c r="D176" s="76"/>
      <c r="E176" s="76"/>
      <c r="F176" s="163">
        <f>SUM(F159:F175)</f>
        <v>0</v>
      </c>
      <c r="G176" s="213"/>
      <c r="H176" s="213"/>
      <c r="I176" s="213"/>
    </row>
    <row r="177" spans="1:9" ht="16.149999999999999" customHeight="1" x14ac:dyDescent="0.3">
      <c r="B177" s="1"/>
      <c r="C177" s="4"/>
      <c r="D177" s="7"/>
      <c r="E177" s="7"/>
      <c r="F177" s="11"/>
      <c r="G177"/>
      <c r="H177"/>
    </row>
    <row r="178" spans="1:9" x14ac:dyDescent="0.3">
      <c r="B178" s="1"/>
      <c r="C178" s="1"/>
      <c r="D178" s="4"/>
      <c r="E178" s="13"/>
      <c r="F178" s="13"/>
      <c r="G178" s="9"/>
      <c r="H178"/>
    </row>
    <row r="179" spans="1:9" ht="21" x14ac:dyDescent="0.35">
      <c r="A179" s="143" t="str">
        <f>IF($A$16=0,"",IF(COUNTIFS($A$17:$A$27,B179)=1,1,"nvt"))</f>
        <v/>
      </c>
      <c r="B179" s="50" t="s">
        <v>22</v>
      </c>
      <c r="C179" s="50"/>
      <c r="D179" s="1"/>
      <c r="E179" s="1"/>
      <c r="F179" s="9"/>
      <c r="G179" s="8"/>
      <c r="H179"/>
    </row>
    <row r="180" spans="1:9" ht="15" customHeight="1" x14ac:dyDescent="0.25">
      <c r="B180" s="261"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c r="H181"/>
    </row>
    <row r="182" spans="1:9" ht="48.75" customHeight="1" thickBot="1" x14ac:dyDescent="0.35">
      <c r="B182" s="233" t="s">
        <v>2</v>
      </c>
      <c r="C182" s="234" t="s">
        <v>108</v>
      </c>
      <c r="D182" s="234" t="s">
        <v>3</v>
      </c>
      <c r="E182" s="234" t="s">
        <v>149</v>
      </c>
      <c r="F182" s="234" t="s">
        <v>4</v>
      </c>
      <c r="G182" s="234" t="s">
        <v>133</v>
      </c>
      <c r="H182" s="234" t="s">
        <v>5</v>
      </c>
      <c r="I182" s="234" t="s">
        <v>0</v>
      </c>
    </row>
    <row r="183" spans="1:9" ht="15.75" customHeight="1" thickTop="1" x14ac:dyDescent="0.3">
      <c r="B183" s="223"/>
      <c r="C183" s="230"/>
      <c r="D183" s="231"/>
      <c r="E183" s="231"/>
      <c r="F183" s="227"/>
      <c r="G183" s="227"/>
      <c r="H183" s="232"/>
      <c r="I183" s="192">
        <f>IFERROR(IF($A$179=1,(D183-E183)*(G183/F183)*H183,0),0)</f>
        <v>0</v>
      </c>
    </row>
    <row r="184" spans="1:9" ht="15.75" customHeight="1" x14ac:dyDescent="0.3">
      <c r="B184" s="197"/>
      <c r="C184" s="198"/>
      <c r="D184" s="199"/>
      <c r="E184" s="199"/>
      <c r="F184" s="200"/>
      <c r="G184" s="200"/>
      <c r="H184" s="201"/>
      <c r="I184" s="195">
        <f t="shared" ref="I184:I190" si="6">IFERROR(IF($A$179=1,(D184-E184)*(G184/F184)*H184,0),0)</f>
        <v>0</v>
      </c>
    </row>
    <row r="185" spans="1:9" ht="15.75" customHeight="1" x14ac:dyDescent="0.3">
      <c r="B185" s="197"/>
      <c r="C185" s="198"/>
      <c r="D185" s="199"/>
      <c r="E185" s="199"/>
      <c r="F185" s="200"/>
      <c r="G185" s="200"/>
      <c r="H185" s="201"/>
      <c r="I185" s="195">
        <f t="shared" si="6"/>
        <v>0</v>
      </c>
    </row>
    <row r="186" spans="1:9" ht="15.75" customHeight="1" x14ac:dyDescent="0.3">
      <c r="B186" s="197"/>
      <c r="C186" s="198"/>
      <c r="D186" s="199"/>
      <c r="E186" s="199"/>
      <c r="F186" s="200"/>
      <c r="G186" s="200"/>
      <c r="H186" s="201"/>
      <c r="I186" s="195">
        <f t="shared" si="6"/>
        <v>0</v>
      </c>
    </row>
    <row r="187" spans="1:9" ht="15.75" customHeight="1" x14ac:dyDescent="0.3">
      <c r="B187" s="197"/>
      <c r="C187" s="198"/>
      <c r="D187" s="199"/>
      <c r="E187" s="199"/>
      <c r="F187" s="200"/>
      <c r="G187" s="200"/>
      <c r="H187" s="201"/>
      <c r="I187" s="195">
        <f t="shared" si="6"/>
        <v>0</v>
      </c>
    </row>
    <row r="188" spans="1:9" ht="15.75" customHeight="1" x14ac:dyDescent="0.3">
      <c r="B188" s="197"/>
      <c r="C188" s="198"/>
      <c r="D188" s="199"/>
      <c r="E188" s="199"/>
      <c r="F188" s="200"/>
      <c r="G188" s="200"/>
      <c r="H188" s="201"/>
      <c r="I188" s="195">
        <f t="shared" si="6"/>
        <v>0</v>
      </c>
    </row>
    <row r="189" spans="1:9" ht="15.75" customHeight="1" x14ac:dyDescent="0.3">
      <c r="B189" s="197"/>
      <c r="C189" s="198"/>
      <c r="D189" s="199"/>
      <c r="E189" s="199"/>
      <c r="F189" s="200"/>
      <c r="G189" s="200"/>
      <c r="H189" s="201"/>
      <c r="I189" s="195">
        <f t="shared" si="6"/>
        <v>0</v>
      </c>
    </row>
    <row r="190" spans="1:9" ht="15.75" customHeight="1" thickBot="1" x14ac:dyDescent="0.35">
      <c r="B190" s="95"/>
      <c r="C190" s="100"/>
      <c r="D190" s="101"/>
      <c r="E190" s="101"/>
      <c r="F190" s="141"/>
      <c r="G190" s="141"/>
      <c r="H190" s="132"/>
      <c r="I190" s="155">
        <f t="shared" si="6"/>
        <v>0</v>
      </c>
    </row>
    <row r="191" spans="1:9" ht="16.5" thickTop="1" x14ac:dyDescent="0.3">
      <c r="B191" s="76" t="s">
        <v>90</v>
      </c>
      <c r="C191" s="76"/>
      <c r="D191" s="76"/>
      <c r="E191" s="76"/>
      <c r="F191" s="76"/>
      <c r="G191" s="76"/>
      <c r="H191" s="213"/>
      <c r="I191" s="163">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x14ac:dyDescent="0.35">
      <c r="A194" s="143" t="str">
        <f>IF($A$16=0,"",IF(COUNTIFS($A$17:$A$27,B194)=1,1,"nvt"))</f>
        <v/>
      </c>
      <c r="B194" s="153" t="str">
        <f>B25</f>
        <v>Forfait kleine uitgaven &lt; € 250 (1% Overige kosten derden)</v>
      </c>
      <c r="C194" s="50"/>
      <c r="D194" s="50"/>
      <c r="E194" s="50"/>
      <c r="F194" s="9"/>
      <c r="G194"/>
      <c r="H194"/>
    </row>
    <row r="195" spans="1:8" ht="15" customHeight="1" x14ac:dyDescent="0.25">
      <c r="B195" s="261" t="e">
        <f>IF(A194=1,VLOOKUP(B194,Alle_Kostensoorten[],2,FALSE),VLOOKUP(A194,Alle_Kostensoorten[],2,FALSE))</f>
        <v>#N/A</v>
      </c>
      <c r="C195" s="261"/>
      <c r="D195" s="261"/>
      <c r="E195" s="261"/>
      <c r="F195" s="261"/>
      <c r="G195" s="261"/>
      <c r="H195"/>
    </row>
    <row r="196" spans="1:8" ht="9.75" customHeight="1" x14ac:dyDescent="0.3">
      <c r="B196" s="3"/>
      <c r="C196" s="4"/>
      <c r="D196" s="12"/>
      <c r="E196" s="12"/>
      <c r="F196" s="9"/>
      <c r="G196"/>
      <c r="H196"/>
    </row>
    <row r="197" spans="1:8" ht="31.9" customHeight="1" thickBot="1" x14ac:dyDescent="0.35">
      <c r="B197" s="70" t="s">
        <v>2</v>
      </c>
      <c r="C197" s="72" t="s">
        <v>0</v>
      </c>
      <c r="D197"/>
      <c r="E197"/>
      <c r="F197"/>
      <c r="G197"/>
      <c r="H197"/>
    </row>
    <row r="198" spans="1:8" ht="15.75" customHeight="1" thickTop="1" x14ac:dyDescent="0.3">
      <c r="B198" s="156" t="str">
        <f>Hulpblad!V2</f>
        <v xml:space="preserve"> </v>
      </c>
      <c r="C198" s="154">
        <f t="shared" ref="C198:C207" si="7">IF(AND($A$194=1,B198&lt;&gt;"",B198&lt;&gt;" "),SUMIFS($F$159:$F$175,$B$159:$B$175,$B198)*0.01,0)</f>
        <v>0</v>
      </c>
      <c r="D198"/>
      <c r="E198"/>
      <c r="F198"/>
      <c r="G198"/>
      <c r="H198"/>
    </row>
    <row r="199" spans="1:8" ht="15.75" customHeight="1" x14ac:dyDescent="0.3">
      <c r="B199" s="157" t="str">
        <f>Hulpblad!V3</f>
        <v xml:space="preserve"> </v>
      </c>
      <c r="C199" s="155">
        <f t="shared" si="7"/>
        <v>0</v>
      </c>
      <c r="D199"/>
      <c r="E199"/>
      <c r="F199"/>
      <c r="G199"/>
      <c r="H199"/>
    </row>
    <row r="200" spans="1:8" ht="15.75" customHeight="1" x14ac:dyDescent="0.3">
      <c r="B200" s="157" t="str">
        <f>Hulpblad!V4</f>
        <v xml:space="preserve"> </v>
      </c>
      <c r="C200" s="155">
        <f t="shared" si="7"/>
        <v>0</v>
      </c>
      <c r="D200"/>
      <c r="E200"/>
      <c r="F200"/>
      <c r="G200"/>
      <c r="H200"/>
    </row>
    <row r="201" spans="1:8" ht="15.75" customHeight="1" x14ac:dyDescent="0.3">
      <c r="B201" s="157" t="str">
        <f>Hulpblad!V5</f>
        <v xml:space="preserve"> </v>
      </c>
      <c r="C201" s="155">
        <f t="shared" si="7"/>
        <v>0</v>
      </c>
      <c r="D201"/>
      <c r="E201"/>
      <c r="F201"/>
      <c r="G201"/>
      <c r="H201"/>
    </row>
    <row r="202" spans="1:8" ht="15.75" customHeight="1" x14ac:dyDescent="0.3">
      <c r="B202" s="157" t="str">
        <f>Hulpblad!V6</f>
        <v xml:space="preserve"> </v>
      </c>
      <c r="C202" s="155">
        <f t="shared" si="7"/>
        <v>0</v>
      </c>
      <c r="D202"/>
      <c r="E202"/>
      <c r="F202"/>
      <c r="G202"/>
      <c r="H202"/>
    </row>
    <row r="203" spans="1:8" ht="15.75" customHeight="1" x14ac:dyDescent="0.3">
      <c r="B203" s="157" t="str">
        <f>Hulpblad!V7</f>
        <v xml:space="preserve"> </v>
      </c>
      <c r="C203" s="155">
        <f t="shared" si="7"/>
        <v>0</v>
      </c>
      <c r="D203"/>
      <c r="E203"/>
      <c r="F203"/>
      <c r="G203"/>
      <c r="H203"/>
    </row>
    <row r="204" spans="1:8" ht="15.75" customHeight="1" x14ac:dyDescent="0.3">
      <c r="B204" s="157" t="str">
        <f>Hulpblad!V8</f>
        <v xml:space="preserve"> </v>
      </c>
      <c r="C204" s="155">
        <f t="shared" si="7"/>
        <v>0</v>
      </c>
      <c r="D204"/>
      <c r="E204"/>
      <c r="F204"/>
      <c r="G204"/>
      <c r="H204"/>
    </row>
    <row r="205" spans="1:8" ht="15.75" customHeight="1" x14ac:dyDescent="0.3">
      <c r="B205" s="157" t="str">
        <f>Hulpblad!V9</f>
        <v xml:space="preserve"> </v>
      </c>
      <c r="C205" s="155">
        <f t="shared" si="7"/>
        <v>0</v>
      </c>
      <c r="D205"/>
      <c r="E205"/>
      <c r="F205"/>
      <c r="G205"/>
      <c r="H205"/>
    </row>
    <row r="206" spans="1:8" ht="15.75" customHeight="1" x14ac:dyDescent="0.3">
      <c r="B206" s="157" t="str">
        <f>Hulpblad!V10</f>
        <v xml:space="preserve"> </v>
      </c>
      <c r="C206" s="155">
        <f t="shared" si="7"/>
        <v>0</v>
      </c>
      <c r="D206"/>
      <c r="E206"/>
      <c r="F206"/>
      <c r="G206"/>
      <c r="H206"/>
    </row>
    <row r="207" spans="1:8" ht="15.75" customHeight="1" thickBot="1" x14ac:dyDescent="0.35">
      <c r="B207" s="157" t="str">
        <f>Hulpblad!V11</f>
        <v xml:space="preserve"> </v>
      </c>
      <c r="C207" s="155">
        <f t="shared" si="7"/>
        <v>0</v>
      </c>
      <c r="D207"/>
      <c r="E207"/>
      <c r="F207"/>
      <c r="G207"/>
      <c r="H207"/>
    </row>
    <row r="208" spans="1:8" ht="16.5" thickTop="1" x14ac:dyDescent="0.3">
      <c r="B208" s="76" t="s">
        <v>90</v>
      </c>
      <c r="C208" s="163">
        <f>SUM(C198:C207)</f>
        <v>0</v>
      </c>
      <c r="D208" s="1"/>
      <c r="E208" s="1"/>
      <c r="F208" s="9"/>
      <c r="G208" s="10"/>
      <c r="H208"/>
    </row>
    <row r="209" spans="1:8" x14ac:dyDescent="0.3">
      <c r="B209" s="3"/>
      <c r="C209" s="1"/>
      <c r="D209" s="1"/>
      <c r="E209" s="1"/>
      <c r="F209" s="9"/>
      <c r="G209" s="10"/>
      <c r="H209"/>
    </row>
    <row r="210" spans="1:8" x14ac:dyDescent="0.3">
      <c r="B210" s="3"/>
      <c r="C210" s="1"/>
      <c r="D210" s="1"/>
      <c r="E210" s="1"/>
      <c r="F210" s="9"/>
      <c r="G210" s="10"/>
      <c r="H210"/>
    </row>
    <row r="211" spans="1:8" ht="21" x14ac:dyDescent="0.35">
      <c r="A211" s="143" t="str">
        <f>IF($A$16=0,"",IF(COUNTIFS($A$17:$A$27,B211)=1,1,"nvt"))</f>
        <v/>
      </c>
      <c r="B211" s="153" t="str">
        <f>B26</f>
        <v>Uurtarief € 73</v>
      </c>
      <c r="C211" s="50"/>
      <c r="D211"/>
      <c r="E211"/>
      <c r="F211"/>
      <c r="G211"/>
      <c r="H211"/>
    </row>
    <row r="212" spans="1:8" ht="14.25" customHeight="1" x14ac:dyDescent="0.25">
      <c r="B212" s="261" t="str">
        <f>IF(A211="nvt",VLOOKUP(A211,Alle_Kostensoorten[],2,FALSE),VLOOKUP(B211,Alle_Kostensoorten[],2,FALSE))</f>
        <v>Toelichting: Geen bijzonderheden</v>
      </c>
      <c r="C212" s="261"/>
      <c r="D212" s="261"/>
      <c r="E212" s="261"/>
      <c r="F212"/>
      <c r="G212"/>
      <c r="H212"/>
    </row>
    <row r="213" spans="1:8" ht="9" customHeight="1" x14ac:dyDescent="0.3">
      <c r="B213" s="3"/>
      <c r="C213" s="4"/>
      <c r="D213"/>
      <c r="E213"/>
      <c r="F213"/>
      <c r="G213"/>
      <c r="H213"/>
    </row>
    <row r="214" spans="1:8" ht="16.5" thickBot="1" x14ac:dyDescent="0.35">
      <c r="B214" s="186" t="s">
        <v>2</v>
      </c>
      <c r="C214" s="133" t="s">
        <v>111</v>
      </c>
      <c r="D214" s="133" t="s">
        <v>72</v>
      </c>
      <c r="E214" s="184" t="s">
        <v>0</v>
      </c>
      <c r="F214"/>
      <c r="G214"/>
      <c r="H214"/>
    </row>
    <row r="215" spans="1:8" ht="15.75" customHeight="1" thickTop="1" x14ac:dyDescent="0.3">
      <c r="B215" s="241"/>
      <c r="C215" s="224"/>
      <c r="D215" s="227"/>
      <c r="E215" s="192">
        <f>IF($A$211=1,$D215*73,0)</f>
        <v>0</v>
      </c>
      <c r="F215"/>
      <c r="G215"/>
      <c r="H215"/>
    </row>
    <row r="216" spans="1:8" ht="15.75" customHeight="1" x14ac:dyDescent="0.3">
      <c r="B216" s="210"/>
      <c r="C216" s="107"/>
      <c r="D216" s="227"/>
      <c r="E216" s="195">
        <f>IF($A$211=1,$D216*73,0)</f>
        <v>0</v>
      </c>
      <c r="F216"/>
      <c r="G216"/>
      <c r="H216"/>
    </row>
    <row r="217" spans="1:8" ht="15.75" customHeight="1" x14ac:dyDescent="0.3">
      <c r="B217" s="210"/>
      <c r="C217" s="107"/>
      <c r="D217" s="227"/>
      <c r="E217" s="195">
        <f>IF($A$211=1,$D217*73,0)</f>
        <v>0</v>
      </c>
      <c r="F217"/>
      <c r="G217"/>
      <c r="H217"/>
    </row>
    <row r="218" spans="1:8" ht="15.75" customHeight="1" x14ac:dyDescent="0.3">
      <c r="B218" s="210"/>
      <c r="C218" s="107"/>
      <c r="D218" s="227"/>
      <c r="E218" s="195">
        <f>IF($A$211=1,$D218*73,0)</f>
        <v>0</v>
      </c>
      <c r="F218"/>
      <c r="G218"/>
      <c r="H218"/>
    </row>
    <row r="219" spans="1:8" ht="15.75" customHeight="1" x14ac:dyDescent="0.3">
      <c r="B219" s="210"/>
      <c r="C219" s="107"/>
      <c r="D219" s="227"/>
      <c r="E219" s="195">
        <f>IF($A$211=1,$D219*73,0)</f>
        <v>0</v>
      </c>
      <c r="F219"/>
      <c r="G219"/>
      <c r="H219"/>
    </row>
    <row r="220" spans="1:8" ht="15.75" customHeight="1" x14ac:dyDescent="0.3">
      <c r="B220" s="210"/>
      <c r="C220" s="107"/>
      <c r="D220" s="227"/>
      <c r="E220" s="195">
        <f>IF($A$211=1,$D220*73,0)</f>
        <v>0</v>
      </c>
      <c r="F220"/>
      <c r="G220"/>
      <c r="H220"/>
    </row>
    <row r="221" spans="1:8" ht="15.75" customHeight="1" x14ac:dyDescent="0.3">
      <c r="B221" s="210"/>
      <c r="C221" s="107"/>
      <c r="D221" s="200"/>
      <c r="E221" s="195">
        <f>IF($A$211=1,$D221*73,0)</f>
        <v>0</v>
      </c>
      <c r="F221"/>
      <c r="G221"/>
      <c r="H221"/>
    </row>
    <row r="222" spans="1:8" ht="15.75" customHeight="1" x14ac:dyDescent="0.3">
      <c r="B222" s="210"/>
      <c r="C222" s="107"/>
      <c r="D222" s="200"/>
      <c r="E222" s="195">
        <f>IF($A$211=1,$D222*73,0)</f>
        <v>0</v>
      </c>
      <c r="F222"/>
      <c r="G222"/>
      <c r="H222"/>
    </row>
    <row r="223" spans="1:8" ht="15.75" customHeight="1" x14ac:dyDescent="0.3">
      <c r="B223" s="210"/>
      <c r="C223" s="107"/>
      <c r="D223" s="200"/>
      <c r="E223" s="195">
        <f>IF($A$211=1,$D223*73,0)</f>
        <v>0</v>
      </c>
      <c r="F223"/>
      <c r="G223"/>
      <c r="H223"/>
    </row>
    <row r="224" spans="1:8" ht="15.75" customHeight="1" x14ac:dyDescent="0.3">
      <c r="B224" s="210"/>
      <c r="C224" s="107"/>
      <c r="D224" s="200"/>
      <c r="E224" s="195">
        <f>IF($A$211=1,$D224*73,0)</f>
        <v>0</v>
      </c>
      <c r="F224"/>
      <c r="G224"/>
      <c r="H224"/>
    </row>
    <row r="225" spans="1:8" ht="15.75" customHeight="1" x14ac:dyDescent="0.3">
      <c r="B225" s="210"/>
      <c r="C225" s="107"/>
      <c r="D225" s="200"/>
      <c r="E225" s="195">
        <f>IF($A$211=1,$D225*73,0)</f>
        <v>0</v>
      </c>
      <c r="F225"/>
      <c r="G225"/>
      <c r="H225"/>
    </row>
    <row r="226" spans="1:8" ht="15.75" customHeight="1" x14ac:dyDescent="0.3">
      <c r="B226" s="210"/>
      <c r="C226" s="107"/>
      <c r="D226" s="200"/>
      <c r="E226" s="195">
        <f>IF($A$211=1,$D226*73,0)</f>
        <v>0</v>
      </c>
      <c r="F226"/>
      <c r="G226"/>
      <c r="H226"/>
    </row>
    <row r="227" spans="1:8" ht="15.75" customHeight="1" x14ac:dyDescent="0.3">
      <c r="B227" s="210"/>
      <c r="C227" s="107"/>
      <c r="D227" s="200"/>
      <c r="E227" s="195">
        <f>IF($A$211=1,$D227*73,0)</f>
        <v>0</v>
      </c>
      <c r="F227"/>
      <c r="G227"/>
      <c r="H227"/>
    </row>
    <row r="228" spans="1:8" ht="15.75" customHeight="1" x14ac:dyDescent="0.3">
      <c r="B228" s="210"/>
      <c r="C228" s="107"/>
      <c r="D228" s="200"/>
      <c r="E228" s="195">
        <f>IF($A$211=1,$D228*73,0)</f>
        <v>0</v>
      </c>
      <c r="F228"/>
      <c r="G228"/>
      <c r="H228"/>
    </row>
    <row r="229" spans="1:8" ht="15.75" customHeight="1" x14ac:dyDescent="0.3">
      <c r="B229" s="210"/>
      <c r="C229" s="107"/>
      <c r="D229" s="200"/>
      <c r="E229" s="195">
        <f>IF($A$211=1,$D229*73,0)</f>
        <v>0</v>
      </c>
      <c r="F229"/>
      <c r="G229"/>
      <c r="H229"/>
    </row>
    <row r="230" spans="1:8" ht="15.75" customHeight="1" thickBot="1" x14ac:dyDescent="0.35">
      <c r="B230" s="93"/>
      <c r="C230" s="94"/>
      <c r="D230" s="141"/>
      <c r="E230" s="155">
        <f>IF($A$211=1,$D230*73,0)</f>
        <v>0</v>
      </c>
      <c r="F230"/>
      <c r="G230"/>
      <c r="H230"/>
    </row>
    <row r="231" spans="1:8" ht="16.5" thickTop="1" x14ac:dyDescent="0.3">
      <c r="B231" s="211" t="s">
        <v>90</v>
      </c>
      <c r="C231" s="211"/>
      <c r="D231" s="212"/>
      <c r="E231" s="163">
        <f>SUM(E215:E230)</f>
        <v>0</v>
      </c>
      <c r="F231" s="8"/>
      <c r="G231"/>
      <c r="H231"/>
    </row>
    <row r="232" spans="1:8" x14ac:dyDescent="0.3">
      <c r="B232" s="1"/>
      <c r="C232" s="1"/>
      <c r="D232" s="1"/>
      <c r="E232" s="1"/>
      <c r="F232" s="7"/>
      <c r="G232" s="8"/>
      <c r="H232"/>
    </row>
    <row r="233" spans="1:8" x14ac:dyDescent="0.3">
      <c r="B233" s="1"/>
      <c r="C233" s="1"/>
      <c r="D233" s="1"/>
      <c r="E233" s="1"/>
      <c r="F233" s="7"/>
      <c r="G233" s="8"/>
      <c r="H233"/>
    </row>
    <row r="234" spans="1:8" ht="21" x14ac:dyDescent="0.35">
      <c r="A234" s="143" t="str">
        <f>IF($A$16=0,"",IF(COUNTIFS($A$17:$A$27,B234)=1,1,"nvt"))</f>
        <v/>
      </c>
      <c r="B234" s="153" t="str">
        <f>B27</f>
        <v>Maandbedrag € 10.400</v>
      </c>
      <c r="C234" s="50"/>
      <c r="D234" s="1"/>
      <c r="E234" s="1"/>
      <c r="F234" s="7"/>
      <c r="G234" s="8"/>
      <c r="H234"/>
    </row>
    <row r="235" spans="1:8" ht="14.25" customHeight="1" x14ac:dyDescent="0.25">
      <c r="B235" s="261" t="str">
        <f>IF(A234="nvt",VLOOKUP(A234,Alle_Kostensoorten[],2,FALSE),VLOOKUP(B234,Alle_Kostensoorten[],2,FALSE))</f>
        <v>Toelichting: Geen bijzonderheden</v>
      </c>
      <c r="C235" s="261"/>
      <c r="D235" s="261"/>
      <c r="E235" s="261"/>
      <c r="F235" s="261"/>
      <c r="G235"/>
      <c r="H235"/>
    </row>
    <row r="236" spans="1:8" ht="9.75" customHeight="1" x14ac:dyDescent="0.3">
      <c r="B236" s="1"/>
      <c r="C236" s="1"/>
      <c r="D236" s="1"/>
      <c r="E236" s="1"/>
      <c r="F236" s="7"/>
      <c r="G236" s="8"/>
      <c r="H236"/>
    </row>
    <row r="237" spans="1:8" ht="45.75" thickBot="1" x14ac:dyDescent="0.35">
      <c r="B237" s="186" t="s">
        <v>2</v>
      </c>
      <c r="C237" s="133" t="s">
        <v>111</v>
      </c>
      <c r="D237" s="133" t="s">
        <v>132</v>
      </c>
      <c r="E237" s="133" t="s">
        <v>175</v>
      </c>
      <c r="F237" s="184" t="s">
        <v>0</v>
      </c>
      <c r="G237"/>
      <c r="H237"/>
    </row>
    <row r="238" spans="1:8" ht="15.75" customHeight="1" thickTop="1" x14ac:dyDescent="0.3">
      <c r="B238" s="223"/>
      <c r="C238" s="224"/>
      <c r="D238" s="227"/>
      <c r="E238" s="232"/>
      <c r="F238" s="192">
        <f>IF($A$234=1,$D238*$E238*10400,0)</f>
        <v>0</v>
      </c>
      <c r="G238"/>
      <c r="H238"/>
    </row>
    <row r="239" spans="1:8" ht="15.75" customHeight="1" x14ac:dyDescent="0.3">
      <c r="B239" s="197"/>
      <c r="C239" s="107"/>
      <c r="D239" s="227"/>
      <c r="E239" s="201"/>
      <c r="F239" s="195">
        <f>IF($A$234=1,$D239*$E239*10400,0)</f>
        <v>0</v>
      </c>
      <c r="G239"/>
      <c r="H239"/>
    </row>
    <row r="240" spans="1:8" ht="15.75" customHeight="1" x14ac:dyDescent="0.3">
      <c r="B240" s="197"/>
      <c r="C240" s="107"/>
      <c r="D240" s="227"/>
      <c r="E240" s="201"/>
      <c r="F240" s="195">
        <f>IF($A$234=1,$D240*$E240*10400,0)</f>
        <v>0</v>
      </c>
      <c r="G240"/>
      <c r="H240"/>
    </row>
    <row r="241" spans="2:9" ht="15.75" customHeight="1" x14ac:dyDescent="0.3">
      <c r="B241" s="197"/>
      <c r="C241" s="107"/>
      <c r="D241" s="227"/>
      <c r="E241" s="201"/>
      <c r="F241" s="195">
        <f>IF($A$234=1,$D241*$E241*10400,0)</f>
        <v>0</v>
      </c>
      <c r="G241"/>
      <c r="H241"/>
    </row>
    <row r="242" spans="2:9" ht="15.75" customHeight="1" x14ac:dyDescent="0.3">
      <c r="B242" s="197"/>
      <c r="C242" s="107"/>
      <c r="D242" s="227"/>
      <c r="E242" s="201"/>
      <c r="F242" s="195">
        <f>IF($A$234=1,$D242*$E242*10400,0)</f>
        <v>0</v>
      </c>
      <c r="G242"/>
      <c r="H242"/>
    </row>
    <row r="243" spans="2:9" ht="15.75" customHeight="1" x14ac:dyDescent="0.3">
      <c r="B243" s="197"/>
      <c r="C243" s="107"/>
      <c r="D243" s="200"/>
      <c r="E243" s="201"/>
      <c r="F243" s="195">
        <f>IF($A$234=1,$D243*$E243*10400,0)</f>
        <v>0</v>
      </c>
      <c r="G243"/>
      <c r="H243"/>
    </row>
    <row r="244" spans="2:9" ht="15.75" customHeight="1" x14ac:dyDescent="0.3">
      <c r="B244" s="197"/>
      <c r="C244" s="107"/>
      <c r="D244" s="200"/>
      <c r="E244" s="201"/>
      <c r="F244" s="195">
        <f>IF($A$234=1,$D244*$E244*10400,0)</f>
        <v>0</v>
      </c>
      <c r="G244"/>
      <c r="H244"/>
    </row>
    <row r="245" spans="2:9" ht="15.75" customHeight="1" x14ac:dyDescent="0.3">
      <c r="B245" s="197"/>
      <c r="C245" s="107"/>
      <c r="D245" s="200"/>
      <c r="E245" s="201"/>
      <c r="F245" s="195">
        <f>IF($A$234=1,$D245*$E245*10400,0)</f>
        <v>0</v>
      </c>
      <c r="G245"/>
      <c r="H245"/>
    </row>
    <row r="246" spans="2:9" ht="15.75" customHeight="1" x14ac:dyDescent="0.3">
      <c r="B246" s="197"/>
      <c r="C246" s="107"/>
      <c r="D246" s="200"/>
      <c r="E246" s="201"/>
      <c r="F246" s="195">
        <f>IF($A$234=1,$D246*$E246*10400,0)</f>
        <v>0</v>
      </c>
      <c r="G246"/>
      <c r="H246"/>
    </row>
    <row r="247" spans="2:9" ht="15.75" customHeight="1" x14ac:dyDescent="0.3">
      <c r="B247" s="197"/>
      <c r="C247" s="107"/>
      <c r="D247" s="200"/>
      <c r="E247" s="201"/>
      <c r="F247" s="195">
        <f>IF($A$234=1,$D247*$E247*10400,0)</f>
        <v>0</v>
      </c>
      <c r="G247"/>
      <c r="H247"/>
    </row>
    <row r="248" spans="2:9" ht="15.75" customHeight="1" x14ac:dyDescent="0.3">
      <c r="B248" s="197"/>
      <c r="C248" s="107"/>
      <c r="D248" s="200"/>
      <c r="E248" s="201"/>
      <c r="F248" s="195">
        <f>IF($A$234=1,$D248*$E248*10400,0)</f>
        <v>0</v>
      </c>
      <c r="G248"/>
      <c r="H248"/>
    </row>
    <row r="249" spans="2:9" ht="15.75" customHeight="1" x14ac:dyDescent="0.3">
      <c r="B249" s="197"/>
      <c r="C249" s="107"/>
      <c r="D249" s="200"/>
      <c r="E249" s="201"/>
      <c r="F249" s="195">
        <f>IF($A$234=1,$D249*$E249*10400,0)</f>
        <v>0</v>
      </c>
      <c r="G249"/>
      <c r="H249"/>
    </row>
    <row r="250" spans="2:9" ht="15.75" customHeight="1" x14ac:dyDescent="0.3">
      <c r="B250" s="197"/>
      <c r="C250" s="107"/>
      <c r="D250" s="200"/>
      <c r="E250" s="201"/>
      <c r="F250" s="195">
        <f>IF($A$234=1,$D250*$E250*10400,0)</f>
        <v>0</v>
      </c>
      <c r="G250"/>
      <c r="H250"/>
    </row>
    <row r="251" spans="2:9" ht="15.75" customHeight="1" x14ac:dyDescent="0.3">
      <c r="B251" s="197"/>
      <c r="C251" s="107"/>
      <c r="D251" s="200"/>
      <c r="E251" s="201"/>
      <c r="F251" s="195">
        <f>IF($A$234=1,$D251*$E251*10400,0)</f>
        <v>0</v>
      </c>
      <c r="G251"/>
      <c r="H251"/>
    </row>
    <row r="252" spans="2:9" ht="15.75" customHeight="1" thickBot="1" x14ac:dyDescent="0.35">
      <c r="B252" s="95"/>
      <c r="C252" s="207"/>
      <c r="D252" s="208"/>
      <c r="E252" s="209"/>
      <c r="F252" s="155">
        <f>IF($A$234=1,$D252*$E252*10400,0)</f>
        <v>0</v>
      </c>
      <c r="G252"/>
      <c r="H252"/>
    </row>
    <row r="253" spans="2:9" ht="16.5" thickTop="1" x14ac:dyDescent="0.3">
      <c r="B253" s="211" t="s">
        <v>90</v>
      </c>
      <c r="C253" s="211"/>
      <c r="D253" s="212"/>
      <c r="E253" s="211"/>
      <c r="F253" s="163">
        <f>SUM(F238:F252)</f>
        <v>0</v>
      </c>
      <c r="G253"/>
      <c r="H253"/>
    </row>
    <row r="254" spans="2:9" x14ac:dyDescent="0.3">
      <c r="B254" s="3"/>
      <c r="C254" s="1"/>
      <c r="D254" s="1"/>
      <c r="E254" s="1"/>
      <c r="F254" s="9"/>
      <c r="G254" s="10"/>
      <c r="H254"/>
    </row>
    <row r="255" spans="2:9" ht="16.5" thickBot="1" x14ac:dyDescent="0.35">
      <c r="B255" s="39"/>
      <c r="C255" s="40"/>
      <c r="D255" s="40"/>
      <c r="E255" s="40"/>
      <c r="F255" s="41"/>
      <c r="G255" s="42"/>
      <c r="H255" s="42"/>
      <c r="I255" s="42"/>
    </row>
    <row r="256" spans="2:9" ht="7.5" customHeight="1" thickTop="1" x14ac:dyDescent="0.3">
      <c r="B256" s="3"/>
      <c r="C256" s="1"/>
      <c r="D256" s="1"/>
      <c r="E256" s="1"/>
      <c r="F256" s="9"/>
      <c r="G256" s="10"/>
      <c r="H256"/>
    </row>
    <row r="257" spans="2:9" ht="23.25" x14ac:dyDescent="0.25">
      <c r="B257" s="266" t="s">
        <v>55</v>
      </c>
      <c r="C257" s="266"/>
      <c r="D257" s="266"/>
      <c r="E257" s="266"/>
      <c r="F257" s="266"/>
      <c r="G257" s="266"/>
      <c r="H257" s="266"/>
    </row>
    <row r="258" spans="2:9" x14ac:dyDescent="0.3">
      <c r="B258" s="3"/>
      <c r="C258" s="1"/>
      <c r="D258" s="1"/>
      <c r="E258" s="1"/>
      <c r="F258" s="9"/>
      <c r="G258" s="10"/>
      <c r="H258"/>
    </row>
    <row r="259" spans="2:9" ht="21" x14ac:dyDescent="0.35">
      <c r="B259" s="50" t="s">
        <v>43</v>
      </c>
      <c r="C259" s="10"/>
      <c r="D259" s="10"/>
      <c r="E259" s="10"/>
      <c r="F259" s="9"/>
      <c r="G259" s="10"/>
      <c r="H259"/>
    </row>
    <row r="260" spans="2:9" ht="153.75" customHeight="1" x14ac:dyDescent="0.25">
      <c r="B260" s="267" t="s">
        <v>134</v>
      </c>
      <c r="C260" s="267"/>
      <c r="D260" s="267"/>
      <c r="E260" s="267"/>
      <c r="F260" s="267"/>
      <c r="G260" s="267"/>
      <c r="H260" s="267"/>
      <c r="I260" s="267"/>
    </row>
    <row r="261" spans="2:9" x14ac:dyDescent="0.3">
      <c r="B261" s="3"/>
      <c r="C261" s="10"/>
      <c r="D261" s="10"/>
      <c r="E261" s="10"/>
      <c r="F261" s="9"/>
      <c r="G261" s="10"/>
      <c r="H261"/>
    </row>
    <row r="262" spans="2:9" ht="15.6" customHeight="1" thickBot="1" x14ac:dyDescent="0.35">
      <c r="B262" s="51" t="s">
        <v>44</v>
      </c>
      <c r="C262" s="52" t="s">
        <v>6</v>
      </c>
      <c r="D262" s="52" t="s">
        <v>41</v>
      </c>
      <c r="E262" s="139" t="s">
        <v>56</v>
      </c>
      <c r="F262" s="138"/>
      <c r="G262" s="138"/>
      <c r="H262" s="138"/>
      <c r="I262" s="138"/>
    </row>
    <row r="263" spans="2:9" ht="15.75" customHeight="1" thickTop="1" x14ac:dyDescent="0.3">
      <c r="B263" s="57" t="s">
        <v>51</v>
      </c>
      <c r="C263" s="102"/>
      <c r="D263" s="158">
        <f>IFERROR(C263/$C$270,0)</f>
        <v>0</v>
      </c>
      <c r="E263" s="104"/>
      <c r="F263" s="105"/>
      <c r="G263" s="105"/>
      <c r="H263" s="105"/>
      <c r="I263" s="106"/>
    </row>
    <row r="264" spans="2:9" ht="15.75" customHeight="1" x14ac:dyDescent="0.3">
      <c r="B264" s="57" t="s">
        <v>104</v>
      </c>
      <c r="C264" s="102"/>
      <c r="D264" s="158">
        <f t="shared" ref="D264:D268" si="8">IFERROR(C264/$C$270,0)</f>
        <v>0</v>
      </c>
      <c r="E264" s="107"/>
      <c r="F264" s="108"/>
      <c r="G264" s="108"/>
      <c r="H264" s="108"/>
      <c r="I264" s="109"/>
    </row>
    <row r="265" spans="2:9" ht="15.75" customHeight="1" x14ac:dyDescent="0.3">
      <c r="B265" s="57" t="s">
        <v>105</v>
      </c>
      <c r="C265" s="102"/>
      <c r="D265" s="158">
        <f t="shared" si="8"/>
        <v>0</v>
      </c>
      <c r="E265" s="107"/>
      <c r="F265" s="108"/>
      <c r="G265" s="108"/>
      <c r="H265" s="108"/>
      <c r="I265" s="109"/>
    </row>
    <row r="266" spans="2:9" ht="15.75" customHeight="1" x14ac:dyDescent="0.3">
      <c r="B266" s="57" t="s">
        <v>45</v>
      </c>
      <c r="C266" s="102"/>
      <c r="D266" s="158">
        <f t="shared" si="8"/>
        <v>0</v>
      </c>
      <c r="E266" s="107"/>
      <c r="F266" s="108"/>
      <c r="G266" s="108"/>
      <c r="H266" s="108"/>
      <c r="I266" s="109"/>
    </row>
    <row r="267" spans="2:9" ht="15.75" customHeight="1" thickBot="1" x14ac:dyDescent="0.35">
      <c r="B267" s="58" t="s">
        <v>46</v>
      </c>
      <c r="C267" s="103"/>
      <c r="D267" s="159">
        <f t="shared" si="8"/>
        <v>0</v>
      </c>
      <c r="E267" s="110"/>
      <c r="F267" s="111"/>
      <c r="G267" s="111"/>
      <c r="H267" s="111"/>
      <c r="I267" s="112"/>
    </row>
    <row r="268" spans="2:9" ht="17.25" thickTop="1" thickBot="1" x14ac:dyDescent="0.35">
      <c r="B268" s="77" t="s">
        <v>1</v>
      </c>
      <c r="C268" s="160">
        <f>SUM(C263:C267)</f>
        <v>0</v>
      </c>
      <c r="D268" s="161">
        <f t="shared" si="8"/>
        <v>0</v>
      </c>
      <c r="E268" s="80"/>
      <c r="F268" s="80"/>
      <c r="G268" s="80"/>
      <c r="H268" s="77"/>
      <c r="I268" s="81"/>
    </row>
    <row r="269" spans="2:9" ht="13.5" customHeight="1" thickTop="1" x14ac:dyDescent="0.3">
      <c r="B269" s="10"/>
      <c r="C269" s="10"/>
      <c r="D269" s="10"/>
      <c r="E269" s="10"/>
      <c r="F269" s="9"/>
      <c r="G269" s="10"/>
      <c r="H269"/>
    </row>
    <row r="270" spans="2:9" ht="16.5" thickBot="1" x14ac:dyDescent="0.35">
      <c r="B270" s="51" t="s">
        <v>0</v>
      </c>
      <c r="C270" s="162">
        <f>D28</f>
        <v>0</v>
      </c>
      <c r="D270" s="10"/>
      <c r="E270" s="10"/>
      <c r="F270" s="9"/>
      <c r="G270" s="10"/>
      <c r="H270"/>
    </row>
    <row r="271" spans="2:9" ht="16.5" thickTop="1" x14ac:dyDescent="0.3">
      <c r="B271" s="3"/>
      <c r="C271" s="1"/>
      <c r="D271" s="1"/>
      <c r="E271" s="1"/>
      <c r="F271" s="9"/>
      <c r="G271" s="10"/>
      <c r="H271"/>
    </row>
    <row r="272" spans="2:9" ht="16.5" thickBot="1" x14ac:dyDescent="0.35">
      <c r="B272" s="51" t="s">
        <v>92</v>
      </c>
      <c r="C272" s="162" t="str">
        <f>IF(ROUND(C268,2)-ROUND(C270,2)=0,"JA",C268-C270)</f>
        <v>JA</v>
      </c>
      <c r="D272" s="1"/>
      <c r="E272" s="1"/>
      <c r="F272" s="9"/>
      <c r="G272" s="10"/>
      <c r="H272"/>
    </row>
    <row r="273" spans="2:9" ht="17.25" thickTop="1" thickBot="1" x14ac:dyDescent="0.35">
      <c r="B273" s="43"/>
      <c r="C273" s="44"/>
      <c r="D273" s="45"/>
      <c r="E273" s="45"/>
      <c r="F273" s="45"/>
      <c r="G273" s="45"/>
      <c r="H273" s="45"/>
      <c r="I273" s="45"/>
    </row>
    <row r="274" spans="2:9" ht="6.75" customHeight="1" thickTop="1" x14ac:dyDescent="0.3">
      <c r="B274" s="15"/>
      <c r="C274" s="16"/>
      <c r="D274"/>
      <c r="E274"/>
      <c r="F274"/>
      <c r="G274"/>
      <c r="H274"/>
    </row>
    <row r="275" spans="2:9" ht="23.25" x14ac:dyDescent="0.25">
      <c r="B275" s="266" t="s">
        <v>54</v>
      </c>
      <c r="C275" s="266"/>
      <c r="D275" s="266"/>
      <c r="E275" s="266"/>
      <c r="F275" s="266"/>
      <c r="G275" s="266"/>
      <c r="H275" s="266"/>
    </row>
    <row r="276" spans="2:9" ht="15" x14ac:dyDescent="0.25">
      <c r="B276" s="10"/>
      <c r="C276"/>
      <c r="D276"/>
      <c r="E276"/>
      <c r="F276"/>
      <c r="G276" s="10"/>
      <c r="H276"/>
    </row>
    <row r="277" spans="2:9" ht="21" x14ac:dyDescent="0.35">
      <c r="B277" s="50" t="s">
        <v>99</v>
      </c>
      <c r="C277" s="50"/>
      <c r="D277"/>
      <c r="E277"/>
      <c r="F277"/>
      <c r="G277" s="10"/>
      <c r="H277"/>
    </row>
    <row r="278" spans="2:9" ht="154.5" customHeight="1" x14ac:dyDescent="0.25">
      <c r="B278" s="267" t="s">
        <v>182</v>
      </c>
      <c r="C278" s="267"/>
      <c r="D278" s="267"/>
      <c r="E278" s="267"/>
      <c r="F278" s="267"/>
      <c r="G278" s="267"/>
      <c r="H278" s="267"/>
      <c r="I278" s="267"/>
    </row>
    <row r="279" spans="2:9" ht="15" x14ac:dyDescent="0.25">
      <c r="B279" s="10"/>
      <c r="C279"/>
      <c r="D279"/>
      <c r="E279"/>
      <c r="F279"/>
      <c r="G279" s="10"/>
      <c r="H279"/>
    </row>
    <row r="280" spans="2:9" ht="16.5" thickBot="1" x14ac:dyDescent="0.35">
      <c r="B280" s="134" t="s">
        <v>2</v>
      </c>
      <c r="C280" s="184" t="s">
        <v>37</v>
      </c>
      <c r="D280" s="184" t="s">
        <v>112</v>
      </c>
      <c r="E280" s="133" t="s">
        <v>0</v>
      </c>
      <c r="F280" s="185" t="s">
        <v>38</v>
      </c>
      <c r="G280" s="184" t="s">
        <v>56</v>
      </c>
      <c r="H280" s="186"/>
      <c r="I280" s="186"/>
    </row>
    <row r="281" spans="2:9" ht="15.75" customHeight="1" thickTop="1" x14ac:dyDescent="0.3">
      <c r="B281" s="187" t="str">
        <f>Hulpblad!V2</f>
        <v xml:space="preserve"> </v>
      </c>
      <c r="C281" s="248"/>
      <c r="D281" s="191"/>
      <c r="E281" s="192">
        <f>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92">
        <f t="shared" ref="F281:F290" si="9">E281*D281</f>
        <v>0</v>
      </c>
      <c r="G281" s="193"/>
      <c r="H281" s="188"/>
      <c r="I281" s="188"/>
    </row>
    <row r="282" spans="2:9" ht="15.75" customHeight="1" x14ac:dyDescent="0.3">
      <c r="B282" s="189" t="str">
        <f>Hulpblad!V3</f>
        <v xml:space="preserve"> </v>
      </c>
      <c r="C282" s="249"/>
      <c r="D282" s="194"/>
      <c r="E282" s="195">
        <f t="shared" ref="E282:E290" si="10">IF(OR(B282="",B282=" "),0,SUMIFS($E$104:$E$118,$B$104:$B$118,$B282)+SUMIFS($E$38:$E$52,$B$38:$B$52,$B282)+SUMIFS($F$60:$F$74,$B$60:$B$74,$B282)+SUMIFS($F$82:$F$96,$B$82:$B$96,$B282)+SUMIFS($C$126:$C$135,$B$126:$B$135,$B282)+SUMIFS($I$183:$I$190,$B$183:$B$190,$B282)+SUMIFS($E$143:$E$151,$B$143:$B$151,$B282)+SUMIFS($F$159:$F$175,$B$159:$B$175,$B282)+SUMIFS($C$198:$C$207,$B$198:$B$207,$B282)+SUMIFS($E$215:$E$230,$B$215:$B$230,$B282)+SUMIFS($F$238:$F$252,$B$238:$B$252,$B282))</f>
        <v>0</v>
      </c>
      <c r="F282" s="195">
        <f t="shared" si="9"/>
        <v>0</v>
      </c>
      <c r="G282" s="196"/>
      <c r="H282" s="190"/>
      <c r="I282" s="190"/>
    </row>
    <row r="283" spans="2:9" ht="15.75" customHeight="1" x14ac:dyDescent="0.3">
      <c r="B283" s="189" t="str">
        <f>Hulpblad!V4</f>
        <v xml:space="preserve"> </v>
      </c>
      <c r="C283" s="250"/>
      <c r="D283" s="194"/>
      <c r="E283" s="195">
        <f t="shared" si="10"/>
        <v>0</v>
      </c>
      <c r="F283" s="195">
        <f t="shared" si="9"/>
        <v>0</v>
      </c>
      <c r="G283" s="196"/>
      <c r="H283" s="190"/>
      <c r="I283" s="190"/>
    </row>
    <row r="284" spans="2:9" ht="15.75" customHeight="1" x14ac:dyDescent="0.3">
      <c r="B284" s="189" t="str">
        <f>Hulpblad!V5</f>
        <v xml:space="preserve"> </v>
      </c>
      <c r="C284" s="250"/>
      <c r="D284" s="194"/>
      <c r="E284" s="195">
        <f t="shared" si="10"/>
        <v>0</v>
      </c>
      <c r="F284" s="195">
        <f t="shared" si="9"/>
        <v>0</v>
      </c>
      <c r="G284" s="196"/>
      <c r="H284" s="190"/>
      <c r="I284" s="190"/>
    </row>
    <row r="285" spans="2:9" ht="15.75" customHeight="1" x14ac:dyDescent="0.3">
      <c r="B285" s="189" t="str">
        <f>Hulpblad!V6</f>
        <v xml:space="preserve"> </v>
      </c>
      <c r="C285" s="249"/>
      <c r="D285" s="194"/>
      <c r="E285" s="195">
        <f t="shared" si="10"/>
        <v>0</v>
      </c>
      <c r="F285" s="195">
        <f t="shared" si="9"/>
        <v>0</v>
      </c>
      <c r="G285" s="196"/>
      <c r="H285" s="190"/>
      <c r="I285" s="190"/>
    </row>
    <row r="286" spans="2:9" ht="15.75" customHeight="1" x14ac:dyDescent="0.3">
      <c r="B286" s="189" t="str">
        <f>Hulpblad!V7</f>
        <v xml:space="preserve"> </v>
      </c>
      <c r="C286" s="249"/>
      <c r="D286" s="194"/>
      <c r="E286" s="195">
        <f t="shared" si="10"/>
        <v>0</v>
      </c>
      <c r="F286" s="195">
        <f t="shared" si="9"/>
        <v>0</v>
      </c>
      <c r="G286" s="196"/>
      <c r="H286" s="190"/>
      <c r="I286" s="190"/>
    </row>
    <row r="287" spans="2:9" ht="15.75" customHeight="1" x14ac:dyDescent="0.3">
      <c r="B287" s="189" t="str">
        <f>Hulpblad!V8</f>
        <v xml:space="preserve"> </v>
      </c>
      <c r="C287" s="249"/>
      <c r="D287" s="194"/>
      <c r="E287" s="195">
        <f t="shared" si="10"/>
        <v>0</v>
      </c>
      <c r="F287" s="195">
        <f t="shared" si="9"/>
        <v>0</v>
      </c>
      <c r="G287" s="196"/>
      <c r="H287" s="190"/>
      <c r="I287" s="190"/>
    </row>
    <row r="288" spans="2:9" ht="15.75" customHeight="1" x14ac:dyDescent="0.3">
      <c r="B288" s="189" t="str">
        <f>Hulpblad!V9</f>
        <v xml:space="preserve"> </v>
      </c>
      <c r="C288" s="250"/>
      <c r="D288" s="194"/>
      <c r="E288" s="195">
        <f t="shared" si="10"/>
        <v>0</v>
      </c>
      <c r="F288" s="195">
        <f t="shared" si="9"/>
        <v>0</v>
      </c>
      <c r="G288" s="196"/>
      <c r="H288" s="190"/>
      <c r="I288" s="190"/>
    </row>
    <row r="289" spans="2:9" ht="15.75" customHeight="1" x14ac:dyDescent="0.3">
      <c r="B289" s="189" t="str">
        <f>Hulpblad!V10</f>
        <v xml:space="preserve"> </v>
      </c>
      <c r="C289" s="250"/>
      <c r="D289" s="194"/>
      <c r="E289" s="195">
        <f t="shared" si="10"/>
        <v>0</v>
      </c>
      <c r="F289" s="195">
        <f t="shared" si="9"/>
        <v>0</v>
      </c>
      <c r="G289" s="196"/>
      <c r="H289" s="190"/>
      <c r="I289" s="190"/>
    </row>
    <row r="290" spans="2:9" ht="15.75" customHeight="1" thickBot="1" x14ac:dyDescent="0.35">
      <c r="B290" s="164" t="str">
        <f>Hulpblad!V11</f>
        <v xml:space="preserve"> </v>
      </c>
      <c r="C290" s="251"/>
      <c r="D290" s="178"/>
      <c r="E290" s="155">
        <f t="shared" si="10"/>
        <v>0</v>
      </c>
      <c r="F290" s="155">
        <f t="shared" si="9"/>
        <v>0</v>
      </c>
      <c r="G290" s="113"/>
      <c r="H290" s="113"/>
      <c r="I290" s="113"/>
    </row>
    <row r="291" spans="2:9" ht="16.5" thickTop="1" x14ac:dyDescent="0.3">
      <c r="B291" s="76" t="s">
        <v>90</v>
      </c>
      <c r="C291" s="78"/>
      <c r="D291" s="78"/>
      <c r="E291" s="163">
        <f>SUBTOTAL(109,$E$281:$E$290)</f>
        <v>0</v>
      </c>
      <c r="F291" s="163">
        <f>SUBTOTAL(109,$F$281:$F$290)</f>
        <v>0</v>
      </c>
      <c r="G291" s="79"/>
      <c r="H291" s="79"/>
      <c r="I291" s="79"/>
    </row>
    <row r="292" spans="2:9" x14ac:dyDescent="0.3">
      <c r="B292" s="15"/>
      <c r="C292" s="16"/>
      <c r="D292" s="10"/>
      <c r="E292" s="18"/>
      <c r="F292" s="18"/>
      <c r="G292" s="18"/>
      <c r="H292" s="10"/>
    </row>
    <row r="293" spans="2:9" ht="16.5" thickBot="1" x14ac:dyDescent="0.35">
      <c r="B293" s="51" t="s">
        <v>115</v>
      </c>
      <c r="C293" s="162">
        <f>C263+C266</f>
        <v>0</v>
      </c>
      <c r="D293" s="10"/>
      <c r="E293" s="10"/>
      <c r="F293" s="10"/>
      <c r="G293" s="10"/>
      <c r="H293" s="10"/>
    </row>
    <row r="294" spans="2:9" thickTop="1" x14ac:dyDescent="0.25">
      <c r="B294" s="10"/>
      <c r="C294" s="10"/>
      <c r="D294" s="10"/>
      <c r="E294" s="10"/>
      <c r="F294" s="10"/>
      <c r="G294" s="10"/>
      <c r="H294" s="10"/>
    </row>
    <row r="295" spans="2:9" ht="16.5" thickBot="1" x14ac:dyDescent="0.35">
      <c r="B295" s="51" t="s">
        <v>116</v>
      </c>
      <c r="C295" s="162" t="str">
        <f>IF(ROUND($F$291,2)&gt;=ROUND(C263+C266,2),"JA",$F$291-C263-C266)</f>
        <v>JA</v>
      </c>
      <c r="D295" s="10"/>
      <c r="E295" s="10"/>
      <c r="F295" s="10"/>
      <c r="G295" s="10"/>
      <c r="H295" s="10"/>
    </row>
    <row r="296" spans="2:9" thickTop="1" x14ac:dyDescent="0.25">
      <c r="B296" s="10"/>
      <c r="C296" s="10"/>
      <c r="D296" s="10"/>
      <c r="E296" s="10"/>
      <c r="F296" s="10"/>
      <c r="G296" s="10"/>
      <c r="H296" s="10"/>
    </row>
    <row r="297" spans="2:9" ht="15" x14ac:dyDescent="0.25">
      <c r="B297" s="10"/>
      <c r="C297" s="10"/>
      <c r="D297" s="10"/>
      <c r="E297" s="10"/>
      <c r="F297" s="10"/>
      <c r="G297" s="10"/>
      <c r="H297" s="10"/>
    </row>
    <row r="298" spans="2:9" ht="15" x14ac:dyDescent="0.25">
      <c r="B298" s="10"/>
      <c r="C298" s="10"/>
      <c r="D298" s="10"/>
      <c r="E298" s="10"/>
      <c r="F298" s="10"/>
      <c r="G298" s="10"/>
      <c r="H298" s="10"/>
    </row>
    <row r="299" spans="2:9" ht="15" x14ac:dyDescent="0.25">
      <c r="B299" s="10"/>
      <c r="C299" s="10"/>
      <c r="D299" s="10"/>
      <c r="E299" s="10"/>
      <c r="F299" s="10"/>
      <c r="G299" s="10"/>
      <c r="H299" s="10"/>
    </row>
    <row r="300" spans="2:9" ht="15" x14ac:dyDescent="0.25">
      <c r="B300" s="10"/>
      <c r="C300" s="10"/>
      <c r="D300" s="10"/>
      <c r="E300" s="10"/>
      <c r="F300" s="10"/>
      <c r="G300" s="10"/>
      <c r="H300" s="10"/>
    </row>
    <row r="301" spans="2:9" ht="15" x14ac:dyDescent="0.25">
      <c r="B301" s="10"/>
      <c r="C301" s="10"/>
      <c r="D301" s="10"/>
      <c r="E301" s="10"/>
      <c r="F301" s="10"/>
      <c r="G301" s="10"/>
      <c r="H301" s="10"/>
    </row>
    <row r="302" spans="2:9" ht="15" x14ac:dyDescent="0.25">
      <c r="B302" s="10"/>
      <c r="C302" s="10"/>
      <c r="D302" s="10"/>
      <c r="E302" s="10"/>
      <c r="F302" s="10"/>
      <c r="G302" s="10"/>
      <c r="H302" s="10"/>
    </row>
    <row r="303" spans="2:9" ht="15" x14ac:dyDescent="0.25">
      <c r="B303" s="10"/>
      <c r="C303" s="10"/>
      <c r="D303" s="10"/>
      <c r="E303" s="10"/>
      <c r="F303" s="10"/>
      <c r="G303" s="10"/>
      <c r="H303" s="10"/>
    </row>
    <row r="304" spans="2:9"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ht="15" x14ac:dyDescent="0.25">
      <c r="B463" s="10"/>
      <c r="C463" s="10"/>
      <c r="D463" s="10"/>
      <c r="E463" s="10"/>
      <c r="F463" s="10"/>
      <c r="G463" s="10"/>
      <c r="H463" s="10"/>
    </row>
    <row r="464" spans="2:8" ht="15" x14ac:dyDescent="0.25">
      <c r="B464" s="10"/>
      <c r="C464" s="10"/>
      <c r="D464" s="10"/>
      <c r="E464" s="10"/>
      <c r="F464" s="10"/>
      <c r="G464" s="10"/>
      <c r="H464" s="10"/>
    </row>
    <row r="465" spans="2:8" ht="15" x14ac:dyDescent="0.25">
      <c r="B465" s="10"/>
      <c r="C465" s="10"/>
      <c r="D465" s="10"/>
      <c r="E465" s="10"/>
      <c r="F465" s="10"/>
      <c r="G465" s="10"/>
      <c r="H465" s="10"/>
    </row>
    <row r="466" spans="2:8" ht="15" x14ac:dyDescent="0.25">
      <c r="B466" s="10"/>
      <c r="C466" s="10"/>
      <c r="D466" s="10"/>
      <c r="E466" s="10"/>
      <c r="F466" s="10"/>
      <c r="G466" s="10"/>
      <c r="H466" s="10"/>
    </row>
    <row r="467" spans="2:8" ht="15" x14ac:dyDescent="0.25">
      <c r="B467" s="10"/>
      <c r="C467" s="10"/>
      <c r="D467" s="10"/>
      <c r="E467" s="10"/>
      <c r="F467" s="10"/>
      <c r="G467" s="10"/>
      <c r="H467" s="10"/>
    </row>
    <row r="468" spans="2:8" ht="15" x14ac:dyDescent="0.25">
      <c r="B468" s="10"/>
      <c r="C468" s="10"/>
      <c r="D468" s="10"/>
      <c r="E468" s="10"/>
      <c r="F468" s="10"/>
      <c r="G468" s="10"/>
      <c r="H468" s="10"/>
    </row>
    <row r="469" spans="2:8" ht="15" x14ac:dyDescent="0.25">
      <c r="B469" s="10"/>
      <c r="C469" s="10"/>
      <c r="D469" s="10"/>
      <c r="E469" s="10"/>
      <c r="F469" s="10"/>
      <c r="G469" s="10"/>
      <c r="H469" s="10"/>
    </row>
    <row r="470" spans="2:8" ht="15" x14ac:dyDescent="0.25">
      <c r="B470" s="10"/>
      <c r="C470" s="10"/>
      <c r="D470" s="10"/>
      <c r="E470" s="10"/>
      <c r="F470" s="10"/>
      <c r="G470" s="10"/>
      <c r="H470" s="10"/>
    </row>
    <row r="471" spans="2:8" ht="15" x14ac:dyDescent="0.25">
      <c r="B471" s="10"/>
      <c r="C471" s="10"/>
      <c r="D471" s="10"/>
      <c r="E471" s="10"/>
      <c r="F471" s="10"/>
      <c r="G471" s="10"/>
      <c r="H471" s="10"/>
    </row>
    <row r="472" spans="2:8" ht="15" x14ac:dyDescent="0.25">
      <c r="B472" s="10"/>
      <c r="C472" s="10"/>
      <c r="D472" s="10"/>
      <c r="E472" s="10"/>
      <c r="F472" s="10"/>
      <c r="G472" s="10"/>
      <c r="H472" s="10"/>
    </row>
    <row r="473" spans="2:8" ht="15" x14ac:dyDescent="0.25">
      <c r="B473" s="10"/>
      <c r="C473" s="10"/>
      <c r="D473" s="10"/>
      <c r="E473" s="10"/>
      <c r="F473" s="10"/>
      <c r="G473" s="10"/>
      <c r="H473" s="10"/>
    </row>
    <row r="474" spans="2:8" ht="15" x14ac:dyDescent="0.25">
      <c r="B474" s="10"/>
      <c r="C474" s="10"/>
      <c r="D474" s="10"/>
      <c r="E474" s="10"/>
      <c r="F474" s="10"/>
      <c r="G474" s="10"/>
      <c r="H474" s="10"/>
    </row>
    <row r="475" spans="2:8" ht="15" x14ac:dyDescent="0.25">
      <c r="B475" s="10"/>
      <c r="C475" s="10"/>
      <c r="D475" s="10"/>
      <c r="E475" s="10"/>
      <c r="F475" s="10"/>
      <c r="G475" s="10"/>
      <c r="H475" s="10"/>
    </row>
    <row r="476" spans="2:8" ht="15" x14ac:dyDescent="0.25">
      <c r="B476" s="10"/>
      <c r="C476" s="10"/>
      <c r="D476" s="10"/>
      <c r="E476" s="10"/>
      <c r="F476" s="10"/>
      <c r="G476" s="10"/>
      <c r="H476" s="10"/>
    </row>
    <row r="477" spans="2:8" ht="15" x14ac:dyDescent="0.25">
      <c r="B477" s="10"/>
      <c r="C477" s="10"/>
      <c r="D477" s="10"/>
      <c r="E477" s="10"/>
      <c r="F477" s="10"/>
      <c r="G477" s="10"/>
      <c r="H477" s="10"/>
    </row>
    <row r="478" spans="2:8" ht="15" x14ac:dyDescent="0.25">
      <c r="B478" s="10"/>
      <c r="C478" s="10"/>
      <c r="D478" s="10"/>
      <c r="E478" s="10"/>
      <c r="F478" s="10"/>
      <c r="G478" s="10"/>
      <c r="H478" s="10"/>
    </row>
    <row r="479" spans="2:8" ht="15" x14ac:dyDescent="0.25">
      <c r="B479" s="10"/>
      <c r="C479" s="10"/>
      <c r="D479" s="10"/>
      <c r="E479" s="10"/>
      <c r="F479" s="10"/>
      <c r="G479" s="10"/>
      <c r="H479" s="10"/>
    </row>
    <row r="480" spans="2:8" ht="15" x14ac:dyDescent="0.25">
      <c r="B480" s="10"/>
      <c r="C480" s="10"/>
      <c r="D480" s="10"/>
      <c r="E480" s="10"/>
      <c r="F480" s="10"/>
      <c r="G480" s="10"/>
      <c r="H480" s="10"/>
    </row>
    <row r="481" spans="2:8" ht="15" x14ac:dyDescent="0.25">
      <c r="B481" s="10"/>
      <c r="C481" s="10"/>
      <c r="D481" s="10"/>
      <c r="E481" s="10"/>
      <c r="F481" s="10"/>
      <c r="G481" s="10"/>
      <c r="H481" s="10"/>
    </row>
    <row r="482" spans="2:8" ht="15" x14ac:dyDescent="0.25">
      <c r="B482" s="10"/>
      <c r="C482" s="10"/>
      <c r="D482" s="10"/>
      <c r="E482" s="10"/>
      <c r="F482" s="10"/>
      <c r="G482" s="10"/>
      <c r="H482" s="10"/>
    </row>
    <row r="483" spans="2:8" ht="15" x14ac:dyDescent="0.25">
      <c r="B483" s="10"/>
      <c r="C483" s="10"/>
      <c r="D483" s="10"/>
      <c r="E483" s="10"/>
      <c r="F483" s="10"/>
      <c r="G483" s="10"/>
      <c r="H483" s="10"/>
    </row>
    <row r="484" spans="2:8" ht="15" x14ac:dyDescent="0.25">
      <c r="B484" s="10"/>
      <c r="C484" s="10"/>
      <c r="D484" s="10"/>
      <c r="E484" s="10"/>
      <c r="F484" s="10"/>
      <c r="G484" s="10"/>
      <c r="H484" s="10"/>
    </row>
    <row r="485" spans="2:8" ht="15" x14ac:dyDescent="0.25">
      <c r="B485" s="10"/>
      <c r="C485" s="10"/>
      <c r="D485" s="10"/>
      <c r="E485" s="10"/>
      <c r="F485" s="10"/>
      <c r="G485" s="10"/>
      <c r="H485" s="10"/>
    </row>
    <row r="486" spans="2:8" ht="15"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140:I140"/>
    <mergeCell ref="C2:E2"/>
    <mergeCell ref="C6:D6"/>
    <mergeCell ref="B11:I11"/>
    <mergeCell ref="B14:H14"/>
    <mergeCell ref="C30:H30"/>
    <mergeCell ref="B32:H32"/>
    <mergeCell ref="B35:E35"/>
    <mergeCell ref="B57:F57"/>
    <mergeCell ref="B79:F79"/>
    <mergeCell ref="B101:E101"/>
    <mergeCell ref="B123:G123"/>
    <mergeCell ref="B260:I260"/>
    <mergeCell ref="B275:H275"/>
    <mergeCell ref="B278:I278"/>
    <mergeCell ref="B156:I156"/>
    <mergeCell ref="B180:I180"/>
    <mergeCell ref="B195:G195"/>
    <mergeCell ref="B212:E212"/>
    <mergeCell ref="B235:F235"/>
    <mergeCell ref="B257:H257"/>
  </mergeCells>
  <conditionalFormatting sqref="A12:I295">
    <cfRule type="expression" dxfId="391" priority="1" stopIfTrue="1">
      <formula>$A$16=0</formula>
    </cfRule>
  </conditionalFormatting>
  <conditionalFormatting sqref="B34:C34">
    <cfRule type="expression" dxfId="390" priority="31">
      <formula>$A$34="nvt"</formula>
    </cfRule>
  </conditionalFormatting>
  <conditionalFormatting sqref="B56:C56">
    <cfRule type="expression" dxfId="389" priority="32">
      <formula>$A$56="nvt"</formula>
    </cfRule>
  </conditionalFormatting>
  <conditionalFormatting sqref="B78:C78">
    <cfRule type="expression" dxfId="388" priority="29">
      <formula>$A$78="nvt"</formula>
    </cfRule>
  </conditionalFormatting>
  <conditionalFormatting sqref="B100:C100">
    <cfRule type="expression" dxfId="387" priority="3">
      <formula>$A$100="nvt"</formula>
    </cfRule>
  </conditionalFormatting>
  <conditionalFormatting sqref="B122:C122">
    <cfRule type="expression" dxfId="386" priority="27">
      <formula>$A$122="nvt"</formula>
    </cfRule>
  </conditionalFormatting>
  <conditionalFormatting sqref="B125:C136">
    <cfRule type="expression" dxfId="385" priority="42">
      <formula>$A$122="nvt"</formula>
    </cfRule>
  </conditionalFormatting>
  <conditionalFormatting sqref="B139:C139">
    <cfRule type="expression" dxfId="384" priority="25">
      <formula>$A$139="nvt"</formula>
    </cfRule>
  </conditionalFormatting>
  <conditionalFormatting sqref="B155:C155">
    <cfRule type="expression" dxfId="383" priority="23">
      <formula>$A$155="nvt"</formula>
    </cfRule>
  </conditionalFormatting>
  <conditionalFormatting sqref="B179:C179">
    <cfRule type="expression" dxfId="382" priority="21">
      <formula>$A$179="nvt"</formula>
    </cfRule>
  </conditionalFormatting>
  <conditionalFormatting sqref="B197:C208">
    <cfRule type="expression" dxfId="381" priority="39">
      <formula>$A$194="nvt"</formula>
    </cfRule>
  </conditionalFormatting>
  <conditionalFormatting sqref="B211:C211">
    <cfRule type="expression" dxfId="380" priority="17">
      <formula>$A$211="nvt"</formula>
    </cfRule>
  </conditionalFormatting>
  <conditionalFormatting sqref="B234:C234">
    <cfRule type="expression" dxfId="379" priority="15">
      <formula>$A$234="nvt"</formula>
    </cfRule>
  </conditionalFormatting>
  <conditionalFormatting sqref="B17:D27">
    <cfRule type="expression" dxfId="378" priority="36">
      <formula>$A17=0</formula>
    </cfRule>
  </conditionalFormatting>
  <conditionalFormatting sqref="B37:E53">
    <cfRule type="expression" dxfId="377" priority="45">
      <formula>$A$34="nvt"</formula>
    </cfRule>
  </conditionalFormatting>
  <conditionalFormatting sqref="B103:E119">
    <cfRule type="expression" dxfId="376" priority="5">
      <formula>$A$100="nvt"</formula>
    </cfRule>
  </conditionalFormatting>
  <conditionalFormatting sqref="B194:E194">
    <cfRule type="expression" dxfId="375" priority="11">
      <formula>$A$194="nvt"</formula>
    </cfRule>
  </conditionalFormatting>
  <conditionalFormatting sqref="B214:E231">
    <cfRule type="expression" dxfId="374" priority="38">
      <formula>$A$211="nvt"</formula>
    </cfRule>
  </conditionalFormatting>
  <conditionalFormatting sqref="B59:F75">
    <cfRule type="expression" dxfId="373" priority="44">
      <formula>$A$56="nvt"</formula>
    </cfRule>
  </conditionalFormatting>
  <conditionalFormatting sqref="B81:F97">
    <cfRule type="expression" dxfId="372" priority="43">
      <formula>$A$78="nvt"</formula>
    </cfRule>
  </conditionalFormatting>
  <conditionalFormatting sqref="B237:F253">
    <cfRule type="expression" dxfId="371" priority="37">
      <formula>$A$234="nvt"</formula>
    </cfRule>
  </conditionalFormatting>
  <conditionalFormatting sqref="B30:I30">
    <cfRule type="expression" dxfId="370" priority="46">
      <formula>LEFT($C$30,3)="Let"</formula>
    </cfRule>
  </conditionalFormatting>
  <conditionalFormatting sqref="B142:I152">
    <cfRule type="expression" dxfId="369" priority="6">
      <formula>$A$139="nvt"</formula>
    </cfRule>
  </conditionalFormatting>
  <conditionalFormatting sqref="B158:I176">
    <cfRule type="expression" dxfId="368" priority="8">
      <formula>$A$155="nvt"</formula>
    </cfRule>
  </conditionalFormatting>
  <conditionalFormatting sqref="B182:I191">
    <cfRule type="expression" dxfId="367" priority="40">
      <formula>$A$179="nvt"</formula>
    </cfRule>
  </conditionalFormatting>
  <conditionalFormatting sqref="C272">
    <cfRule type="cellIs" dxfId="366" priority="35" operator="notEqual">
      <formula>"JA"</formula>
    </cfRule>
  </conditionalFormatting>
  <conditionalFormatting sqref="C295">
    <cfRule type="cellIs" dxfId="365" priority="13" operator="notEqual">
      <formula>"JA"</formula>
    </cfRule>
  </conditionalFormatting>
  <conditionalFormatting sqref="D268">
    <cfRule type="expression" dxfId="364" priority="10">
      <formula>C272&lt;&gt;"JA"</formula>
    </cfRule>
  </conditionalFormatting>
  <dataValidations count="4">
    <dataValidation type="list" allowBlank="1" showInputMessage="1" showErrorMessage="1" sqref="C178" xr:uid="{DF4389BF-685B-411E-8236-122052C63081}">
      <formula1>#REF!</formula1>
    </dataValidation>
    <dataValidation type="list" allowBlank="1" showInputMessage="1" showErrorMessage="1" sqref="C7" xr:uid="{55AAA116-3EB5-41F0-8AEF-0B5292BB495E}">
      <formula1>K_Omvang</formula1>
    </dataValidation>
    <dataValidation type="list" allowBlank="1" showInputMessage="1" showErrorMessage="1" sqref="C6" xr:uid="{694A30C5-D41C-4074-9E86-CEE250DEE1C1}">
      <formula1>K_Type</formula1>
    </dataValidation>
    <dataValidation type="list" allowBlank="1" showInputMessage="1" showErrorMessage="1" sqref="B82:B96 B38:B52 B159:B175 B143:B151 B60:B74 B183:B190 B215:B230 B238:B252 B104:B118" xr:uid="{EAAC3E81-F8CB-42CD-9F46-22EDC37B6A7C}">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30" max="16383" man="1"/>
    <brk id="255" max="16383" man="1"/>
    <brk id="27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C754C-85D3-4921-9F35-170863370984}">
  <sheetPr>
    <tabColor rgb="FF92D050"/>
    <pageSetUpPr fitToPage="1"/>
  </sheetPr>
  <dimension ref="A1:L797"/>
  <sheetViews>
    <sheetView showGridLines="0" workbookViewId="0">
      <selection activeCell="B24" sqref="B24:E24"/>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31</v>
      </c>
    </row>
    <row r="2" spans="1:9" ht="18.75" x14ac:dyDescent="0.3">
      <c r="B2" s="30" t="s">
        <v>156</v>
      </c>
      <c r="C2" s="260"/>
      <c r="D2" s="260"/>
      <c r="E2" s="260"/>
      <c r="I2" s="54" t="s">
        <v>30</v>
      </c>
    </row>
    <row r="3" spans="1:9" x14ac:dyDescent="0.3">
      <c r="B3" s="28"/>
      <c r="C3" s="29"/>
      <c r="D3" s="29"/>
      <c r="I3" s="69" t="s">
        <v>32</v>
      </c>
    </row>
    <row r="4" spans="1:9" ht="16.5" x14ac:dyDescent="0.3">
      <c r="B4" s="32" t="s">
        <v>80</v>
      </c>
      <c r="C4" s="90"/>
      <c r="D4"/>
      <c r="H4" s="68"/>
    </row>
    <row r="5" spans="1:9" ht="16.5" x14ac:dyDescent="0.3">
      <c r="B5" s="32" t="s">
        <v>103</v>
      </c>
      <c r="C5" s="91"/>
      <c r="D5"/>
      <c r="H5" s="68"/>
    </row>
    <row r="6" spans="1:9" ht="16.5" x14ac:dyDescent="0.3">
      <c r="B6" s="32" t="s">
        <v>78</v>
      </c>
      <c r="C6" s="264"/>
      <c r="D6" s="264"/>
      <c r="F6"/>
      <c r="G6"/>
      <c r="H6"/>
    </row>
    <row r="7" spans="1:9" ht="16.5" x14ac:dyDescent="0.3">
      <c r="B7" s="32" t="s">
        <v>79</v>
      </c>
      <c r="C7" s="92"/>
      <c r="D7"/>
      <c r="E7"/>
      <c r="F7"/>
      <c r="G7"/>
      <c r="H7"/>
    </row>
    <row r="8" spans="1:9" ht="16.5" x14ac:dyDescent="0.3">
      <c r="B8" s="32"/>
      <c r="C8" s="130"/>
      <c r="D8" s="130"/>
      <c r="E8" s="130"/>
      <c r="F8"/>
      <c r="G8"/>
      <c r="H8"/>
    </row>
    <row r="9" spans="1:9" x14ac:dyDescent="0.3">
      <c r="B9" s="3"/>
      <c r="C9" s="4"/>
      <c r="D9"/>
      <c r="E9"/>
      <c r="F9"/>
      <c r="G9"/>
      <c r="H9"/>
    </row>
    <row r="10" spans="1:9" ht="9" customHeight="1" x14ac:dyDescent="0.3">
      <c r="B10" s="20"/>
      <c r="C10" s="4"/>
      <c r="D10"/>
      <c r="E10"/>
      <c r="F10"/>
      <c r="G10"/>
      <c r="H10"/>
    </row>
    <row r="11" spans="1:9" ht="75" customHeight="1" x14ac:dyDescent="0.25">
      <c r="B11" s="265"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5"/>
      <c r="D11" s="265"/>
      <c r="E11" s="265"/>
      <c r="F11" s="265"/>
      <c r="G11" s="265"/>
      <c r="H11" s="265"/>
      <c r="I11" s="265"/>
    </row>
    <row r="12" spans="1:9" ht="15" customHeight="1" thickBot="1" x14ac:dyDescent="0.3">
      <c r="B12" s="36"/>
      <c r="C12" s="36"/>
      <c r="D12" s="36"/>
      <c r="E12" s="36"/>
      <c r="F12" s="36"/>
      <c r="G12" s="36"/>
      <c r="H12" s="36"/>
      <c r="I12" s="36"/>
    </row>
    <row r="13" spans="1:9" ht="6.75" customHeight="1" thickTop="1" x14ac:dyDescent="0.25">
      <c r="B13" s="87"/>
      <c r="C13" s="87"/>
      <c r="D13" s="87"/>
      <c r="E13" s="87"/>
      <c r="F13" s="87"/>
      <c r="G13" s="87"/>
      <c r="H13" s="85"/>
      <c r="I13" s="85"/>
    </row>
    <row r="14" spans="1:9" ht="42.75" customHeight="1" x14ac:dyDescent="0.25">
      <c r="B14" s="262" t="s">
        <v>127</v>
      </c>
      <c r="C14" s="262"/>
      <c r="D14" s="262"/>
      <c r="E14" s="262"/>
      <c r="F14" s="262"/>
      <c r="G14" s="262"/>
      <c r="H14" s="262"/>
      <c r="I14" s="85"/>
    </row>
    <row r="15" spans="1:9" ht="9.75" customHeight="1" thickBot="1" x14ac:dyDescent="0.35">
      <c r="B15" s="88"/>
      <c r="C15" s="89"/>
      <c r="D15" s="85"/>
      <c r="E15" s="85"/>
      <c r="F15" s="85"/>
      <c r="G15" s="85"/>
      <c r="H15" s="85"/>
      <c r="I15" s="85"/>
    </row>
    <row r="16" spans="1:9" ht="18.75" x14ac:dyDescent="0.3">
      <c r="A16" s="143">
        <f>IF(OR(COUNTA(C2:D8)&lt;5,Projectinformatie!B24=""),0,1)</f>
        <v>0</v>
      </c>
      <c r="B16" s="60" t="s">
        <v>58</v>
      </c>
      <c r="C16" s="61"/>
      <c r="D16" s="62" t="s">
        <v>0</v>
      </c>
      <c r="E16" s="85"/>
      <c r="F16" s="60" t="s">
        <v>2</v>
      </c>
      <c r="G16" s="61"/>
      <c r="H16" s="62" t="s">
        <v>0</v>
      </c>
      <c r="I16" s="85"/>
    </row>
    <row r="17" spans="1:12" x14ac:dyDescent="0.25">
      <c r="A17" s="143" t="str">
        <f>IFERROR(HLOOKUP(VLOOKUP(Projectinformatie!$B$24,Keuzeopties[#All],3,FALSE)&amp;IF($C$6="Kennisinstelling","K",""),Keuze_Kostensoort[#All],2,FALSE),0)</f>
        <v>Uurtarief € 60</v>
      </c>
      <c r="B17" s="144" t="str">
        <f>Hulpblad!G2</f>
        <v>Uurtarief € 60</v>
      </c>
      <c r="C17" s="63"/>
      <c r="D17" s="150">
        <f>IF(A17=0,0,SUM($E$38:$E$52))</f>
        <v>0</v>
      </c>
      <c r="E17" s="85"/>
      <c r="F17" s="144" t="str">
        <f>Hulpblad!V2</f>
        <v xml:space="preserve"> </v>
      </c>
      <c r="G17" s="63"/>
      <c r="H17" s="150" t="str">
        <f>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5"/>
    </row>
    <row r="18" spans="1:12" x14ac:dyDescent="0.25">
      <c r="A18" s="143" t="str">
        <f>IFERROR(HLOOKUP(VLOOKUP(Projectinformatie!$B$24,Keuzeopties[#All],3,FALSE)&amp;IF($C$6="Kennisinstelling","K",""),Keuze_Kostensoort[#All],3,FALSE),0)</f>
        <v>Maandbedrag € 8.600</v>
      </c>
      <c r="B18" s="144" t="str">
        <f>Hulpblad!G3</f>
        <v>Maandbedrag € 8.600</v>
      </c>
      <c r="C18" s="63"/>
      <c r="D18" s="150">
        <f>IF(A18=0,0,SUM($F$60:$F$74))</f>
        <v>0</v>
      </c>
      <c r="E18" s="85"/>
      <c r="F18" s="144" t="str">
        <f>Hulpblad!V3</f>
        <v xml:space="preserve"> </v>
      </c>
      <c r="G18" s="63"/>
      <c r="H18" s="150" t="str">
        <f t="shared" ref="H18:H26" si="0">IF(OR(F18="",F18=" "),"",SUMIFS($E$104:$E$118,$B$104:$B$118,F18)+SUMIFS($E$38:$E$52,$B$38:$B$52,F18)+SUMIFS($F$60:$F$74,$B$60:$B$74,F18)+SUMIFS($F$82:$F$96,$B$82:$B$96,F18)+SUMIFS($C$126:$C$135,$B$126:$B$135,F18)+SUMIFS($I$183:$I$190,$B$183:$B$190,F18)+SUMIFS($E$143:$E$151,$B$143:$B$151,F18)+SUMIFS($F$159:$F$175,$B$159:$B$175,F18)+SUMIFS($C$198:$C$207,$B$198:$B$207,F18)+SUMIFS($E$215:$E$230,$B$215:$B$230,F18)+SUMIFS($F$238:$F$252,$B$238:$B$252,F18))</f>
        <v/>
      </c>
      <c r="I18" s="85"/>
    </row>
    <row r="19" spans="1:12" x14ac:dyDescent="0.25">
      <c r="A19" s="143">
        <f>IFERROR(HLOOKUP(VLOOKUP(Projectinformatie!$B$24,Keuzeopties[#All],3,FALSE)&amp;IF($C$6="Kennisinstelling","K",""),Keuze_Kostensoort[#All],4,FALSE),0)</f>
        <v>0</v>
      </c>
      <c r="B19" s="144" t="str">
        <f>Hulpblad!G4</f>
        <v>IKS voor kennisinstellingen</v>
      </c>
      <c r="C19" s="63"/>
      <c r="D19" s="150">
        <f>IF(A19=0,0,SUM($F$82:$F$96))</f>
        <v>0</v>
      </c>
      <c r="E19" s="85"/>
      <c r="F19" s="144" t="str">
        <f>Hulpblad!V4</f>
        <v xml:space="preserve"> </v>
      </c>
      <c r="G19" s="63"/>
      <c r="H19" s="150" t="str">
        <f t="shared" si="0"/>
        <v/>
      </c>
      <c r="I19" s="85"/>
    </row>
    <row r="20" spans="1:12" x14ac:dyDescent="0.25">
      <c r="A20" s="143" t="str">
        <f>IFERROR(HLOOKUP(VLOOKUP(Projectinformatie!$B$24,Keuzeopties[#All],3,FALSE)&amp;IF($C$6="Kennisinstelling","K",""),Keuze_Kostensoort[#All],5,FALSE),0)</f>
        <v>Loonverletkosten</v>
      </c>
      <c r="B20" s="144" t="str">
        <f>Hulpblad!G5</f>
        <v>Loonverletkosten</v>
      </c>
      <c r="C20" s="63"/>
      <c r="D20" s="150">
        <f>IF(A20=0,0,SUM($E$104:$E$118))</f>
        <v>0</v>
      </c>
      <c r="E20" s="85"/>
      <c r="F20" s="144" t="str">
        <f>Hulpblad!V5</f>
        <v xml:space="preserve"> </v>
      </c>
      <c r="G20" s="63"/>
      <c r="H20" s="150" t="str">
        <f t="shared" si="0"/>
        <v/>
      </c>
      <c r="I20" s="85"/>
    </row>
    <row r="21" spans="1:12" x14ac:dyDescent="0.25">
      <c r="A21" s="143">
        <f>IFERROR(HLOOKUP(VLOOKUP(Projectinformatie!$B$24,Keuzeopties[#All],3,FALSE)&amp;IF($C$6="Kennisinstelling","K",""),Keuze_Kostensoort[#All],6,FALSE),0)</f>
        <v>0</v>
      </c>
      <c r="B21" s="144" t="str">
        <f>Hulpblad!G6</f>
        <v>Forfait 23% over overige directe kosten</v>
      </c>
      <c r="C21" s="63"/>
      <c r="D21" s="150">
        <f>IF(A21=0,0,SUM($C$126:$C$135))</f>
        <v>0</v>
      </c>
      <c r="E21" s="85"/>
      <c r="F21" s="144" t="str">
        <f>Hulpblad!V6</f>
        <v xml:space="preserve"> </v>
      </c>
      <c r="G21" s="63"/>
      <c r="H21" s="150" t="str">
        <f t="shared" si="0"/>
        <v/>
      </c>
      <c r="I21" s="85"/>
    </row>
    <row r="22" spans="1:12" x14ac:dyDescent="0.25">
      <c r="A22" s="143" t="str">
        <f>IFERROR(HLOOKUP(VLOOKUP(Projectinformatie!$B$24,Keuzeopties[#All],3,FALSE)&amp;IF($C$6="Kennisinstelling","K",""),Keuze_Kostensoort[#All],7,FALSE),0)</f>
        <v>Afschrijvingskosten</v>
      </c>
      <c r="B22" s="144" t="str">
        <f>Hulpblad!G7</f>
        <v>Afschrijvingskosten</v>
      </c>
      <c r="C22" s="63"/>
      <c r="D22" s="150">
        <f>IF(A22=0,0,SUM($I$183:$I$190))</f>
        <v>0</v>
      </c>
      <c r="E22" s="85"/>
      <c r="F22" s="144" t="str">
        <f>Hulpblad!V7</f>
        <v xml:space="preserve"> </v>
      </c>
      <c r="G22" s="63"/>
      <c r="H22" s="150" t="str">
        <f t="shared" si="0"/>
        <v/>
      </c>
      <c r="I22" s="85"/>
    </row>
    <row r="23" spans="1:12" x14ac:dyDescent="0.25">
      <c r="A23" s="143" t="str">
        <f>IFERROR(HLOOKUP(VLOOKUP(Projectinformatie!$B$24,Keuzeopties[#All],3,FALSE)&amp;IF($C$6="Kennisinstelling","K",""),Keuze_Kostensoort[#All],8,FALSE),0)</f>
        <v>Bijdragen in natura</v>
      </c>
      <c r="B23" s="144" t="str">
        <f>Hulpblad!G8</f>
        <v>Bijdragen in natura</v>
      </c>
      <c r="C23" s="63"/>
      <c r="D23" s="150">
        <f>IF(A23=0,0,SUM($E$143:$E$151))</f>
        <v>0</v>
      </c>
      <c r="E23" s="85"/>
      <c r="F23" s="144" t="str">
        <f>Hulpblad!V8</f>
        <v xml:space="preserve"> </v>
      </c>
      <c r="G23" s="63"/>
      <c r="H23" s="150" t="str">
        <f t="shared" si="0"/>
        <v/>
      </c>
      <c r="I23" s="85"/>
      <c r="L23" s="10"/>
    </row>
    <row r="24" spans="1:12" x14ac:dyDescent="0.25">
      <c r="A24" s="143" t="str">
        <f>IFERROR(HLOOKUP(VLOOKUP(Projectinformatie!$B$24,Keuzeopties[#All],3,FALSE)&amp;IF($C$6="Kennisinstelling","K",""),Keuze_Kostensoort[#All],9,FALSE),0)</f>
        <v>Overige kosten derden</v>
      </c>
      <c r="B24" s="144" t="str">
        <f>Hulpblad!G9</f>
        <v>Overige kosten derden</v>
      </c>
      <c r="C24" s="63"/>
      <c r="D24" s="150">
        <f>IF(A24=0,0,SUM($F$159:$F$175))</f>
        <v>0</v>
      </c>
      <c r="E24" s="85"/>
      <c r="F24" s="144" t="str">
        <f>Hulpblad!V9</f>
        <v xml:space="preserve"> </v>
      </c>
      <c r="G24" s="63"/>
      <c r="H24" s="150" t="str">
        <f t="shared" si="0"/>
        <v/>
      </c>
      <c r="I24" s="85"/>
    </row>
    <row r="25" spans="1:12" x14ac:dyDescent="0.25">
      <c r="A25" s="143" t="str">
        <f>IFERROR(HLOOKUP(VLOOKUP(Projectinformatie!$B$24,Keuzeopties[#All],3,FALSE)&amp;IF(C15="Kennisinstelling","K",""),Keuze_Kostensoort[#All],10,FALSE),0)</f>
        <v>Forfait kleine uitgaven &lt; € 250 (1% Overige kosten derden)</v>
      </c>
      <c r="B25" s="145" t="str">
        <f>Hulpblad!G10</f>
        <v>Forfait kleine uitgaven &lt; € 250 (1% Overige kosten derden)</v>
      </c>
      <c r="C25" s="142"/>
      <c r="D25" s="150">
        <f>IF(A25=0,0,SUM($C$198:$C$207))</f>
        <v>0</v>
      </c>
      <c r="E25" s="85"/>
      <c r="F25" s="148" t="str">
        <f>Hulpblad!V10</f>
        <v xml:space="preserve"> </v>
      </c>
      <c r="G25" s="137"/>
      <c r="H25" s="150" t="str">
        <f t="shared" si="0"/>
        <v/>
      </c>
      <c r="I25" s="85"/>
    </row>
    <row r="26" spans="1:12" x14ac:dyDescent="0.25">
      <c r="A26" s="143">
        <f>IFERROR(HLOOKUP(VLOOKUP(Projectinformatie!$B$24,Keuzeopties[#All],3,FALSE)&amp;IF(C16="Kennisinstelling","K",""),Keuze_Kostensoort[#All],11,FALSE),0)</f>
        <v>0</v>
      </c>
      <c r="B26" s="146" t="str">
        <f>Hulpblad!G11</f>
        <v>Uurtarief € 73</v>
      </c>
      <c r="C26" s="64"/>
      <c r="D26" s="150">
        <f>IF(A26=0,0,SUM($E$215:$E$230))</f>
        <v>0</v>
      </c>
      <c r="E26" s="85"/>
      <c r="F26" s="146" t="str">
        <f>Hulpblad!V11</f>
        <v xml:space="preserve"> </v>
      </c>
      <c r="G26" s="64"/>
      <c r="H26" s="150" t="str">
        <f t="shared" si="0"/>
        <v/>
      </c>
      <c r="I26" s="85"/>
    </row>
    <row r="27" spans="1:12" ht="16.5" thickBot="1" x14ac:dyDescent="0.3">
      <c r="A27" s="143">
        <f>IFERROR(HLOOKUP(VLOOKUP(Projectinformatie!$B$24,Keuzeopties[#All],3,FALSE)&amp;IF(C17="Kennisinstelling","K",""),Keuze_Kostensoort[#All],12,FALSE),0)</f>
        <v>0</v>
      </c>
      <c r="B27" s="147" t="str">
        <f>Hulpblad!G12</f>
        <v>Maandbedrag € 10.400</v>
      </c>
      <c r="C27" s="65"/>
      <c r="D27" s="151">
        <f>IF(A27=0,0,SUM($F$238:$F$252))</f>
        <v>0</v>
      </c>
      <c r="E27" s="85"/>
      <c r="F27" s="149"/>
      <c r="G27" s="65"/>
      <c r="H27" s="151"/>
      <c r="I27" s="85"/>
    </row>
    <row r="28" spans="1:12" ht="20.25" thickTop="1" thickBot="1" x14ac:dyDescent="0.35">
      <c r="B28" s="66" t="s">
        <v>90</v>
      </c>
      <c r="C28" s="67"/>
      <c r="D28" s="152">
        <f>SUM(D17:D27)</f>
        <v>0</v>
      </c>
      <c r="E28" s="85"/>
      <c r="F28" s="66" t="s">
        <v>90</v>
      </c>
      <c r="G28" s="67"/>
      <c r="H28" s="152">
        <f>SUM(H17:H27)</f>
        <v>0</v>
      </c>
      <c r="I28" s="85"/>
    </row>
    <row r="29" spans="1:12" ht="9" customHeight="1" x14ac:dyDescent="0.3">
      <c r="B29" s="82"/>
      <c r="C29" s="83"/>
      <c r="D29" s="84"/>
      <c r="E29" s="85"/>
      <c r="F29" s="82"/>
      <c r="G29" s="83"/>
      <c r="H29" s="84"/>
      <c r="I29" s="85"/>
    </row>
    <row r="30" spans="1:12" ht="49.5" customHeight="1" thickBot="1" x14ac:dyDescent="0.3">
      <c r="B30" s="86" t="s">
        <v>100</v>
      </c>
      <c r="C30" s="263"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3"/>
      <c r="E30" s="263"/>
      <c r="F30" s="263"/>
      <c r="G30" s="263"/>
      <c r="H30" s="263"/>
      <c r="I30" s="140"/>
    </row>
    <row r="31" spans="1:12" ht="13.5" customHeight="1" thickTop="1" x14ac:dyDescent="0.25">
      <c r="B31" s="38"/>
      <c r="C31" s="38"/>
      <c r="D31" s="38"/>
      <c r="E31" s="38"/>
      <c r="F31" s="38"/>
      <c r="G31" s="38"/>
      <c r="H31" s="38"/>
    </row>
    <row r="32" spans="1:12" ht="25.5" customHeight="1" x14ac:dyDescent="0.25">
      <c r="B32" s="266" t="s">
        <v>101</v>
      </c>
      <c r="C32" s="266"/>
      <c r="D32" s="266"/>
      <c r="E32" s="266"/>
      <c r="F32" s="266"/>
      <c r="G32" s="266"/>
      <c r="H32" s="266"/>
    </row>
    <row r="33" spans="1:8" ht="18.75" x14ac:dyDescent="0.3">
      <c r="B33" s="33"/>
      <c r="C33" s="34"/>
      <c r="D33" s="35"/>
      <c r="E33"/>
      <c r="F33" s="33"/>
      <c r="G33" s="34"/>
      <c r="H33" s="35"/>
    </row>
    <row r="34" spans="1:8" ht="21" x14ac:dyDescent="0.35">
      <c r="A34" s="143" t="str">
        <f>IF($A$16=0,"",IF(COUNTIFS($A$17:$A$27,B34)=1,1,"nvt"))</f>
        <v/>
      </c>
      <c r="B34" s="153" t="str">
        <f>B17</f>
        <v>Uurtarief € 60</v>
      </c>
      <c r="C34" s="50"/>
      <c r="D34"/>
      <c r="E34"/>
      <c r="F34"/>
      <c r="G34"/>
      <c r="H34"/>
    </row>
    <row r="35" spans="1:8" ht="15" customHeight="1" x14ac:dyDescent="0.25">
      <c r="B35" s="261" t="str">
        <f>IF(A34="nvt",VLOOKUP(A34,Alle_Kostensoorten[],2,FALSE),VLOOKUP(B34,Alle_Kostensoorten[],2,FALSE))</f>
        <v>Toelichting: Geen bijzonderheden</v>
      </c>
      <c r="C35" s="261"/>
      <c r="D35" s="261"/>
      <c r="E35" s="261"/>
      <c r="F35"/>
      <c r="G35"/>
      <c r="H35"/>
    </row>
    <row r="36" spans="1:8" ht="7.5" customHeight="1" x14ac:dyDescent="0.3">
      <c r="B36" s="3"/>
      <c r="C36" s="4"/>
      <c r="D36"/>
      <c r="E36"/>
      <c r="F36"/>
      <c r="G36"/>
      <c r="H36"/>
    </row>
    <row r="37" spans="1:8" ht="31.5" customHeight="1" thickBot="1" x14ac:dyDescent="0.35">
      <c r="B37" s="186" t="s">
        <v>2</v>
      </c>
      <c r="C37" s="133" t="s">
        <v>111</v>
      </c>
      <c r="D37" s="133" t="s">
        <v>72</v>
      </c>
      <c r="E37" s="184" t="s">
        <v>0</v>
      </c>
      <c r="F37"/>
      <c r="G37" s="10"/>
      <c r="H37"/>
    </row>
    <row r="38" spans="1:8" ht="15.75" customHeight="1" thickTop="1" x14ac:dyDescent="0.3">
      <c r="B38" s="241"/>
      <c r="C38" s="224"/>
      <c r="D38" s="227"/>
      <c r="E38" s="192">
        <f>IF($A$34=1,$D38*60,0)</f>
        <v>0</v>
      </c>
      <c r="F38"/>
      <c r="G38"/>
      <c r="H38"/>
    </row>
    <row r="39" spans="1:8" ht="15.75" customHeight="1" x14ac:dyDescent="0.3">
      <c r="B39" s="210"/>
      <c r="C39" s="107"/>
      <c r="D39" s="200"/>
      <c r="E39" s="195">
        <f>IF($A$34=1,$D39*60,0)</f>
        <v>0</v>
      </c>
      <c r="F39"/>
      <c r="G39"/>
      <c r="H39"/>
    </row>
    <row r="40" spans="1:8" ht="15.75" customHeight="1" x14ac:dyDescent="0.3">
      <c r="B40" s="210"/>
      <c r="C40" s="107"/>
      <c r="D40" s="200"/>
      <c r="E40" s="195">
        <f>IF($A$34=1,$D40*60,0)</f>
        <v>0</v>
      </c>
      <c r="F40"/>
      <c r="G40"/>
      <c r="H40"/>
    </row>
    <row r="41" spans="1:8" ht="15.75" customHeight="1" x14ac:dyDescent="0.3">
      <c r="B41" s="210"/>
      <c r="C41" s="107"/>
      <c r="D41" s="200"/>
      <c r="E41" s="195">
        <f>IF($A$34=1,$D41*60,0)</f>
        <v>0</v>
      </c>
      <c r="F41"/>
      <c r="G41"/>
      <c r="H41"/>
    </row>
    <row r="42" spans="1:8" ht="15.75" customHeight="1" x14ac:dyDescent="0.3">
      <c r="B42" s="210"/>
      <c r="C42" s="107"/>
      <c r="D42" s="200"/>
      <c r="E42" s="195">
        <f>IF($A$34=1,$D42*60,0)</f>
        <v>0</v>
      </c>
      <c r="F42"/>
      <c r="G42"/>
      <c r="H42"/>
    </row>
    <row r="43" spans="1:8" ht="15.75" customHeight="1" x14ac:dyDescent="0.3">
      <c r="B43" s="210"/>
      <c r="C43" s="107"/>
      <c r="D43" s="200"/>
      <c r="E43" s="195">
        <f>IF($A$34=1,$D43*60,0)</f>
        <v>0</v>
      </c>
      <c r="F43"/>
      <c r="G43"/>
      <c r="H43"/>
    </row>
    <row r="44" spans="1:8" ht="15.75" customHeight="1" x14ac:dyDescent="0.3">
      <c r="B44" s="210"/>
      <c r="C44" s="107"/>
      <c r="D44" s="200"/>
      <c r="E44" s="195">
        <f>IF($A$34=1,$D44*60,0)</f>
        <v>0</v>
      </c>
      <c r="F44"/>
      <c r="G44"/>
      <c r="H44"/>
    </row>
    <row r="45" spans="1:8" ht="15.75" customHeight="1" x14ac:dyDescent="0.3">
      <c r="B45" s="210"/>
      <c r="C45" s="107"/>
      <c r="D45" s="200"/>
      <c r="E45" s="195">
        <f>IF($A$34=1,$D45*60,0)</f>
        <v>0</v>
      </c>
      <c r="F45"/>
      <c r="G45"/>
      <c r="H45"/>
    </row>
    <row r="46" spans="1:8" ht="15.75" customHeight="1" x14ac:dyDescent="0.3">
      <c r="B46" s="210"/>
      <c r="C46" s="107"/>
      <c r="D46" s="200"/>
      <c r="E46" s="195">
        <f>IF($A$34=1,$D46*60,0)</f>
        <v>0</v>
      </c>
      <c r="F46"/>
      <c r="G46"/>
      <c r="H46"/>
    </row>
    <row r="47" spans="1:8" ht="15.75" customHeight="1" x14ac:dyDescent="0.3">
      <c r="B47" s="210"/>
      <c r="C47" s="107"/>
      <c r="D47" s="200"/>
      <c r="E47" s="195">
        <f>IF($A$34=1,$D47*60,0)</f>
        <v>0</v>
      </c>
      <c r="F47"/>
      <c r="G47"/>
      <c r="H47"/>
    </row>
    <row r="48" spans="1:8" ht="15.75" customHeight="1" x14ac:dyDescent="0.3">
      <c r="B48" s="210"/>
      <c r="C48" s="107"/>
      <c r="D48" s="200"/>
      <c r="E48" s="195">
        <f>IF($A$34=1,$D48*60,0)</f>
        <v>0</v>
      </c>
      <c r="F48"/>
      <c r="G48"/>
      <c r="H48"/>
    </row>
    <row r="49" spans="1:8" ht="15.75" customHeight="1" x14ac:dyDescent="0.3">
      <c r="B49" s="210"/>
      <c r="C49" s="107"/>
      <c r="D49" s="200"/>
      <c r="E49" s="195">
        <f>IF($A$34=1,$D49*60,0)</f>
        <v>0</v>
      </c>
      <c r="F49"/>
      <c r="G49"/>
      <c r="H49"/>
    </row>
    <row r="50" spans="1:8" ht="15.75" customHeight="1" x14ac:dyDescent="0.3">
      <c r="B50" s="210"/>
      <c r="C50" s="107"/>
      <c r="D50" s="200"/>
      <c r="E50" s="195">
        <f>IF($A$34=1,$D50*60,0)</f>
        <v>0</v>
      </c>
      <c r="F50"/>
      <c r="G50"/>
      <c r="H50"/>
    </row>
    <row r="51" spans="1:8" ht="15.75" customHeight="1" x14ac:dyDescent="0.3">
      <c r="B51" s="210"/>
      <c r="C51" s="107"/>
      <c r="D51" s="200"/>
      <c r="E51" s="195">
        <f>IF($A$34=1,$D51*60,0)</f>
        <v>0</v>
      </c>
      <c r="F51"/>
      <c r="G51"/>
      <c r="H51"/>
    </row>
    <row r="52" spans="1:8" ht="15.75" customHeight="1" thickBot="1" x14ac:dyDescent="0.35">
      <c r="B52" s="93"/>
      <c r="C52" s="94"/>
      <c r="D52" s="141"/>
      <c r="E52" s="155">
        <f>IF($A$34=1,$D52*60,0)</f>
        <v>0</v>
      </c>
      <c r="F52"/>
      <c r="G52"/>
      <c r="H52"/>
    </row>
    <row r="53" spans="1:8" ht="16.5" thickTop="1" x14ac:dyDescent="0.3">
      <c r="B53" s="76" t="s">
        <v>90</v>
      </c>
      <c r="C53" s="76"/>
      <c r="D53" s="214"/>
      <c r="E53" s="163">
        <f>SUM(E38:E52)</f>
        <v>0</v>
      </c>
      <c r="F53" s="8"/>
      <c r="G53"/>
      <c r="H53"/>
    </row>
    <row r="54" spans="1:8" x14ac:dyDescent="0.3">
      <c r="B54" s="1"/>
      <c r="C54" s="1"/>
      <c r="D54" s="1"/>
      <c r="E54" s="1"/>
      <c r="F54" s="7"/>
      <c r="G54" s="8"/>
      <c r="H54"/>
    </row>
    <row r="55" spans="1:8" x14ac:dyDescent="0.3">
      <c r="B55" s="1"/>
      <c r="C55" s="1"/>
      <c r="D55" s="1"/>
      <c r="E55" s="1"/>
      <c r="F55" s="7"/>
      <c r="G55" s="8"/>
      <c r="H55"/>
    </row>
    <row r="56" spans="1:8" ht="21" x14ac:dyDescent="0.35">
      <c r="A56" s="143" t="str">
        <f>IF($A$16=0,"",IF(COUNTIFS($A$17:$A$27,B56)=1,1,"nvt"))</f>
        <v/>
      </c>
      <c r="B56" s="153" t="str">
        <f>B18</f>
        <v>Maandbedrag € 8.600</v>
      </c>
      <c r="C56" s="50"/>
      <c r="D56" s="1"/>
      <c r="E56" s="1"/>
      <c r="F56" s="7"/>
      <c r="G56" s="8"/>
      <c r="H56"/>
    </row>
    <row r="57" spans="1:8" ht="15" customHeight="1" x14ac:dyDescent="0.25">
      <c r="B57" s="261" t="str">
        <f>IF(A56="nvt",VLOOKUP(A56,Alle_Kostensoorten[],2,FALSE),VLOOKUP(B56,Alle_Kostensoorten[],2,FALSE))</f>
        <v>Toelichting: Geen bijzonderheden</v>
      </c>
      <c r="C57" s="261"/>
      <c r="D57" s="261"/>
      <c r="E57" s="261"/>
      <c r="F57" s="261"/>
      <c r="G57"/>
      <c r="H57"/>
    </row>
    <row r="58" spans="1:8" ht="9" customHeight="1" x14ac:dyDescent="0.3">
      <c r="B58" s="1"/>
      <c r="C58" s="1"/>
      <c r="D58" s="1"/>
      <c r="E58" s="1"/>
      <c r="F58" s="7"/>
      <c r="G58" s="8"/>
      <c r="H58"/>
    </row>
    <row r="59" spans="1:8" ht="45.75" thickBot="1" x14ac:dyDescent="0.35">
      <c r="B59" s="186" t="s">
        <v>2</v>
      </c>
      <c r="C59" s="133" t="s">
        <v>111</v>
      </c>
      <c r="D59" s="133" t="s">
        <v>132</v>
      </c>
      <c r="E59" s="133" t="s">
        <v>175</v>
      </c>
      <c r="F59" s="184" t="s">
        <v>0</v>
      </c>
      <c r="G59"/>
      <c r="H59"/>
    </row>
    <row r="60" spans="1:8" ht="15.75" customHeight="1" thickTop="1" x14ac:dyDescent="0.3">
      <c r="B60" s="223"/>
      <c r="C60" s="224"/>
      <c r="D60" s="227"/>
      <c r="E60" s="232"/>
      <c r="F60" s="192">
        <f>IF($A$56=1,$D60*$E60*8600,0)</f>
        <v>0</v>
      </c>
      <c r="G60"/>
      <c r="H60"/>
    </row>
    <row r="61" spans="1:8" ht="15.75" customHeight="1" x14ac:dyDescent="0.3">
      <c r="B61" s="197"/>
      <c r="C61" s="107"/>
      <c r="D61" s="200"/>
      <c r="E61" s="201"/>
      <c r="F61" s="195">
        <f>IF($A$56=1,$D61*$E61*8600,0)</f>
        <v>0</v>
      </c>
      <c r="G61"/>
      <c r="H61"/>
    </row>
    <row r="62" spans="1:8" ht="15.75" customHeight="1" x14ac:dyDescent="0.3">
      <c r="B62" s="197"/>
      <c r="C62" s="107"/>
      <c r="D62" s="200"/>
      <c r="E62" s="201"/>
      <c r="F62" s="195">
        <f>IF($A$56=1,$D62*$E62*8600,0)</f>
        <v>0</v>
      </c>
      <c r="G62"/>
      <c r="H62"/>
    </row>
    <row r="63" spans="1:8" ht="15.75" customHeight="1" x14ac:dyDescent="0.3">
      <c r="B63" s="197"/>
      <c r="C63" s="107"/>
      <c r="D63" s="200"/>
      <c r="E63" s="201"/>
      <c r="F63" s="195">
        <f>IF($A$56=1,$D63*$E63*8600,0)</f>
        <v>0</v>
      </c>
      <c r="G63"/>
      <c r="H63"/>
    </row>
    <row r="64" spans="1:8" ht="15.75" customHeight="1" x14ac:dyDescent="0.3">
      <c r="B64" s="197"/>
      <c r="C64" s="107"/>
      <c r="D64" s="200"/>
      <c r="E64" s="201"/>
      <c r="F64" s="195">
        <f>IF($A$56=1,$D64*$E64*8600,0)</f>
        <v>0</v>
      </c>
      <c r="G64"/>
      <c r="H64"/>
    </row>
    <row r="65" spans="1:8" ht="15.75" customHeight="1" x14ac:dyDescent="0.3">
      <c r="B65" s="197"/>
      <c r="C65" s="107"/>
      <c r="D65" s="200"/>
      <c r="E65" s="201"/>
      <c r="F65" s="195">
        <f>IF($A$56=1,$D65*$E65*8600,0)</f>
        <v>0</v>
      </c>
      <c r="G65"/>
      <c r="H65"/>
    </row>
    <row r="66" spans="1:8" ht="15.75" customHeight="1" x14ac:dyDescent="0.3">
      <c r="B66" s="197"/>
      <c r="C66" s="107"/>
      <c r="D66" s="200"/>
      <c r="E66" s="201"/>
      <c r="F66" s="195">
        <f>IF($A$56=1,$D66*$E66*8600,0)</f>
        <v>0</v>
      </c>
      <c r="G66"/>
      <c r="H66"/>
    </row>
    <row r="67" spans="1:8" ht="15.75" customHeight="1" x14ac:dyDescent="0.3">
      <c r="B67" s="197"/>
      <c r="C67" s="107"/>
      <c r="D67" s="200"/>
      <c r="E67" s="201"/>
      <c r="F67" s="195">
        <f>IF($A$56=1,$D67*$E67*8600,0)</f>
        <v>0</v>
      </c>
      <c r="G67"/>
      <c r="H67"/>
    </row>
    <row r="68" spans="1:8" ht="15.75" customHeight="1" x14ac:dyDescent="0.3">
      <c r="B68" s="197"/>
      <c r="C68" s="107"/>
      <c r="D68" s="200"/>
      <c r="E68" s="201"/>
      <c r="F68" s="195">
        <f>IF($A$56=1,$D68*$E68*8600,0)</f>
        <v>0</v>
      </c>
      <c r="G68"/>
      <c r="H68"/>
    </row>
    <row r="69" spans="1:8" ht="15.75" customHeight="1" x14ac:dyDescent="0.3">
      <c r="B69" s="197"/>
      <c r="C69" s="107"/>
      <c r="D69" s="200"/>
      <c r="E69" s="201"/>
      <c r="F69" s="195">
        <f>IF($A$56=1,$D69*$E69*8600,0)</f>
        <v>0</v>
      </c>
      <c r="G69"/>
      <c r="H69"/>
    </row>
    <row r="70" spans="1:8" ht="15.75" customHeight="1" x14ac:dyDescent="0.3">
      <c r="B70" s="197"/>
      <c r="C70" s="107"/>
      <c r="D70" s="200"/>
      <c r="E70" s="201"/>
      <c r="F70" s="195">
        <f>IF($A$56=1,$D70*$E70*8600,0)</f>
        <v>0</v>
      </c>
      <c r="G70"/>
      <c r="H70"/>
    </row>
    <row r="71" spans="1:8" ht="15.75" customHeight="1" x14ac:dyDescent="0.3">
      <c r="B71" s="197"/>
      <c r="C71" s="107"/>
      <c r="D71" s="200"/>
      <c r="E71" s="201"/>
      <c r="F71" s="195">
        <f>IF($A$56=1,$D71*$E71*8600,0)</f>
        <v>0</v>
      </c>
      <c r="G71"/>
      <c r="H71"/>
    </row>
    <row r="72" spans="1:8" ht="15.75" customHeight="1" x14ac:dyDescent="0.3">
      <c r="B72" s="197"/>
      <c r="C72" s="107"/>
      <c r="D72" s="200"/>
      <c r="E72" s="201"/>
      <c r="F72" s="195">
        <f>IF($A$56=1,$D72*$E72*8600,0)</f>
        <v>0</v>
      </c>
      <c r="G72"/>
      <c r="H72"/>
    </row>
    <row r="73" spans="1:8" ht="15.75" customHeight="1" x14ac:dyDescent="0.3">
      <c r="B73" s="197"/>
      <c r="C73" s="107"/>
      <c r="D73" s="200"/>
      <c r="E73" s="201"/>
      <c r="F73" s="195">
        <f>IF($A$56=1,$D73*$E73*8600,0)</f>
        <v>0</v>
      </c>
      <c r="G73"/>
      <c r="H73"/>
    </row>
    <row r="74" spans="1:8" ht="15.75" customHeight="1" thickBot="1" x14ac:dyDescent="0.35">
      <c r="B74" s="95"/>
      <c r="C74" s="207"/>
      <c r="D74" s="208"/>
      <c r="E74" s="209"/>
      <c r="F74" s="155">
        <f>IF($A$56=1,$D74*$E74*8600,0)</f>
        <v>0</v>
      </c>
      <c r="G74"/>
      <c r="H74"/>
    </row>
    <row r="75" spans="1:8" ht="16.5" thickTop="1" x14ac:dyDescent="0.3">
      <c r="B75" s="76" t="s">
        <v>90</v>
      </c>
      <c r="C75" s="76"/>
      <c r="D75" s="214"/>
      <c r="E75" s="215"/>
      <c r="F75" s="163">
        <f>SUM(F60:F74)</f>
        <v>0</v>
      </c>
      <c r="G75"/>
      <c r="H75"/>
    </row>
    <row r="76" spans="1:8" x14ac:dyDescent="0.3">
      <c r="B76" s="6"/>
      <c r="C76" s="6"/>
      <c r="D76" s="6"/>
      <c r="E76" s="19"/>
      <c r="F76" s="19"/>
      <c r="G76" s="19"/>
      <c r="H76"/>
    </row>
    <row r="77" spans="1:8" x14ac:dyDescent="0.3">
      <c r="B77" s="1"/>
      <c r="C77" s="1"/>
      <c r="D77" s="1"/>
      <c r="E77" s="1"/>
      <c r="F77" s="7"/>
      <c r="G77" s="8"/>
      <c r="H77"/>
    </row>
    <row r="78" spans="1:8" ht="21" x14ac:dyDescent="0.35">
      <c r="A78" s="143" t="str">
        <f>IF($A$16=0,"",IF(COUNTIFS($A$17:$A$27,B78)=1,1,"nvt"))</f>
        <v/>
      </c>
      <c r="B78" s="153" t="str">
        <f>B19</f>
        <v>IKS voor kennisinstellingen</v>
      </c>
      <c r="C78" s="50"/>
      <c r="D78" s="1"/>
      <c r="E78" s="1"/>
      <c r="F78" s="7"/>
      <c r="G78" s="8"/>
      <c r="H78"/>
    </row>
    <row r="79" spans="1:8" ht="15" customHeight="1" x14ac:dyDescent="0.25">
      <c r="B79" s="261" t="e">
        <f>IF(A78=1,VLOOKUP(B78,Alle_Kostensoorten[],2,FALSE),VLOOKUP(A78,Alle_Kostensoorten[],2,FALSE))</f>
        <v>#N/A</v>
      </c>
      <c r="C79" s="261"/>
      <c r="D79" s="261"/>
      <c r="E79" s="261"/>
      <c r="F79" s="261"/>
      <c r="G79"/>
      <c r="H79"/>
    </row>
    <row r="80" spans="1:8" ht="11.25" customHeight="1" x14ac:dyDescent="0.3">
      <c r="B80" s="1"/>
      <c r="C80" s="1"/>
      <c r="D80" s="1"/>
      <c r="E80" s="1"/>
      <c r="F80" s="7"/>
      <c r="G80" s="8"/>
      <c r="H80"/>
    </row>
    <row r="81" spans="2:8" s="5" customFormat="1" ht="30.75" thickBot="1" x14ac:dyDescent="0.35">
      <c r="B81" s="186" t="s">
        <v>2</v>
      </c>
      <c r="C81" s="133" t="s">
        <v>176</v>
      </c>
      <c r="D81" s="133" t="s">
        <v>72</v>
      </c>
      <c r="E81" s="133" t="s">
        <v>53</v>
      </c>
      <c r="F81" s="184" t="s">
        <v>0</v>
      </c>
    </row>
    <row r="82" spans="2:8" ht="15.75" customHeight="1" thickTop="1" x14ac:dyDescent="0.3">
      <c r="B82" s="223"/>
      <c r="C82" s="224"/>
      <c r="D82" s="227"/>
      <c r="E82" s="242"/>
      <c r="F82" s="192">
        <f t="shared" ref="F82:F96" si="1">IF($A$78=1,$D82*$E82,0)</f>
        <v>0</v>
      </c>
      <c r="G82"/>
      <c r="H82"/>
    </row>
    <row r="83" spans="2:8" ht="15.75" customHeight="1" x14ac:dyDescent="0.3">
      <c r="B83" s="197"/>
      <c r="C83" s="107"/>
      <c r="D83" s="200"/>
      <c r="E83" s="242"/>
      <c r="F83" s="195">
        <f t="shared" si="1"/>
        <v>0</v>
      </c>
      <c r="G83"/>
      <c r="H83"/>
    </row>
    <row r="84" spans="2:8" ht="15.75" customHeight="1" x14ac:dyDescent="0.3">
      <c r="B84" s="197"/>
      <c r="C84" s="107"/>
      <c r="D84" s="200"/>
      <c r="E84" s="242"/>
      <c r="F84" s="195">
        <f t="shared" si="1"/>
        <v>0</v>
      </c>
      <c r="G84"/>
      <c r="H84"/>
    </row>
    <row r="85" spans="2:8" ht="15.75" customHeight="1" x14ac:dyDescent="0.3">
      <c r="B85" s="197"/>
      <c r="C85" s="107"/>
      <c r="D85" s="200"/>
      <c r="E85" s="242"/>
      <c r="F85" s="195">
        <f t="shared" si="1"/>
        <v>0</v>
      </c>
      <c r="G85"/>
      <c r="H85"/>
    </row>
    <row r="86" spans="2:8" ht="15.75" customHeight="1" x14ac:dyDescent="0.3">
      <c r="B86" s="197"/>
      <c r="C86" s="107"/>
      <c r="D86" s="200"/>
      <c r="E86" s="243"/>
      <c r="F86" s="195">
        <f t="shared" si="1"/>
        <v>0</v>
      </c>
      <c r="G86"/>
      <c r="H86"/>
    </row>
    <row r="87" spans="2:8" ht="15.75" customHeight="1" x14ac:dyDescent="0.3">
      <c r="B87" s="197"/>
      <c r="C87" s="107"/>
      <c r="D87" s="200"/>
      <c r="E87" s="243"/>
      <c r="F87" s="195">
        <f t="shared" si="1"/>
        <v>0</v>
      </c>
      <c r="G87"/>
      <c r="H87"/>
    </row>
    <row r="88" spans="2:8" ht="15.75" customHeight="1" x14ac:dyDescent="0.3">
      <c r="B88" s="197"/>
      <c r="C88" s="107"/>
      <c r="D88" s="200"/>
      <c r="E88" s="243"/>
      <c r="F88" s="195">
        <f t="shared" si="1"/>
        <v>0</v>
      </c>
      <c r="G88"/>
      <c r="H88"/>
    </row>
    <row r="89" spans="2:8" ht="15.75" customHeight="1" x14ac:dyDescent="0.3">
      <c r="B89" s="197"/>
      <c r="C89" s="107"/>
      <c r="D89" s="200"/>
      <c r="E89" s="243"/>
      <c r="F89" s="195">
        <f t="shared" si="1"/>
        <v>0</v>
      </c>
      <c r="G89"/>
      <c r="H89"/>
    </row>
    <row r="90" spans="2:8" ht="15.75" customHeight="1" x14ac:dyDescent="0.3">
      <c r="B90" s="197"/>
      <c r="C90" s="107"/>
      <c r="D90" s="200"/>
      <c r="E90" s="243"/>
      <c r="F90" s="195">
        <f t="shared" si="1"/>
        <v>0</v>
      </c>
      <c r="G90"/>
      <c r="H90"/>
    </row>
    <row r="91" spans="2:8" ht="15.75" customHeight="1" x14ac:dyDescent="0.3">
      <c r="B91" s="197"/>
      <c r="C91" s="107"/>
      <c r="D91" s="200"/>
      <c r="E91" s="243"/>
      <c r="F91" s="195">
        <f t="shared" si="1"/>
        <v>0</v>
      </c>
      <c r="G91"/>
      <c r="H91"/>
    </row>
    <row r="92" spans="2:8" ht="15.75" customHeight="1" x14ac:dyDescent="0.3">
      <c r="B92" s="197"/>
      <c r="C92" s="107"/>
      <c r="D92" s="200"/>
      <c r="E92" s="243"/>
      <c r="F92" s="195">
        <f t="shared" si="1"/>
        <v>0</v>
      </c>
      <c r="G92"/>
      <c r="H92"/>
    </row>
    <row r="93" spans="2:8" ht="15.75" customHeight="1" x14ac:dyDescent="0.3">
      <c r="B93" s="197"/>
      <c r="C93" s="107"/>
      <c r="D93" s="200"/>
      <c r="E93" s="243"/>
      <c r="F93" s="195">
        <f t="shared" si="1"/>
        <v>0</v>
      </c>
      <c r="G93"/>
      <c r="H93"/>
    </row>
    <row r="94" spans="2:8" ht="15.75" customHeight="1" x14ac:dyDescent="0.3">
      <c r="B94" s="197"/>
      <c r="C94" s="107"/>
      <c r="D94" s="200"/>
      <c r="E94" s="243"/>
      <c r="F94" s="195">
        <f t="shared" si="1"/>
        <v>0</v>
      </c>
      <c r="G94"/>
      <c r="H94"/>
    </row>
    <row r="95" spans="2:8" ht="15.75" customHeight="1" x14ac:dyDescent="0.3">
      <c r="B95" s="197"/>
      <c r="C95" s="107"/>
      <c r="D95" s="200"/>
      <c r="E95" s="243"/>
      <c r="F95" s="195">
        <f t="shared" si="1"/>
        <v>0</v>
      </c>
      <c r="G95"/>
      <c r="H95"/>
    </row>
    <row r="96" spans="2:8" ht="15.75" customHeight="1" thickBot="1" x14ac:dyDescent="0.35">
      <c r="B96" s="95"/>
      <c r="C96" s="207"/>
      <c r="D96" s="208"/>
      <c r="E96" s="96"/>
      <c r="F96" s="155">
        <f t="shared" si="1"/>
        <v>0</v>
      </c>
      <c r="G96"/>
      <c r="H96"/>
    </row>
    <row r="97" spans="1:8" ht="16.5" thickTop="1" x14ac:dyDescent="0.3">
      <c r="B97" s="76" t="s">
        <v>90</v>
      </c>
      <c r="C97" s="76"/>
      <c r="D97" s="214"/>
      <c r="E97" s="76"/>
      <c r="F97" s="163">
        <f>SUM(F82:F96)</f>
        <v>0</v>
      </c>
      <c r="G97"/>
      <c r="H97"/>
    </row>
    <row r="98" spans="1:8" x14ac:dyDescent="0.3">
      <c r="B98" s="1"/>
      <c r="C98" s="1"/>
      <c r="D98" s="1"/>
      <c r="E98" s="1"/>
      <c r="F98" s="7"/>
      <c r="G98" s="8"/>
      <c r="H98"/>
    </row>
    <row r="99" spans="1:8" x14ac:dyDescent="0.3">
      <c r="B99" s="1"/>
      <c r="C99" s="1"/>
      <c r="D99" s="1"/>
      <c r="E99" s="1"/>
      <c r="F99" s="7"/>
      <c r="G99" s="8"/>
      <c r="H99"/>
    </row>
    <row r="100" spans="1:8" ht="21" x14ac:dyDescent="0.35">
      <c r="A100" s="143" t="str">
        <f>IF($A$16=0,"",IF(COUNTIFS($A$17:$A$27,B100)=1,1,"nvt"))</f>
        <v/>
      </c>
      <c r="B100" s="247" t="str">
        <f>B20</f>
        <v>Loonverletkosten</v>
      </c>
      <c r="C100" s="50"/>
      <c r="D100"/>
      <c r="E100"/>
      <c r="F100" s="7"/>
      <c r="G100" s="8"/>
      <c r="H100"/>
    </row>
    <row r="101" spans="1:8" x14ac:dyDescent="0.3">
      <c r="B101" s="261" t="str">
        <f>IF(A100="nvt",VLOOKUP(A100,Alle_Kostensoorten[],2,FALSE),VLOOKUP(B100,Alle_Kostensoorten[],2,FALSE))</f>
        <v>Toelichting: Geen bijzonderheden.</v>
      </c>
      <c r="C101" s="261"/>
      <c r="D101" s="261"/>
      <c r="E101" s="261"/>
      <c r="F101" s="7"/>
      <c r="G101" s="8"/>
      <c r="H101"/>
    </row>
    <row r="102" spans="1:8" x14ac:dyDescent="0.3">
      <c r="B102" s="3"/>
      <c r="C102" s="4"/>
      <c r="D102"/>
      <c r="E102"/>
      <c r="F102" s="7"/>
      <c r="G102" s="8"/>
      <c r="H102"/>
    </row>
    <row r="103" spans="1:8" ht="16.5" thickBot="1" x14ac:dyDescent="0.35">
      <c r="B103" s="186" t="s">
        <v>2</v>
      </c>
      <c r="C103" s="133" t="s">
        <v>111</v>
      </c>
      <c r="D103" s="133" t="s">
        <v>72</v>
      </c>
      <c r="E103" s="184" t="s">
        <v>0</v>
      </c>
      <c r="F103" s="7"/>
      <c r="G103" s="8"/>
      <c r="H103"/>
    </row>
    <row r="104" spans="1:8" ht="16.5" thickTop="1" x14ac:dyDescent="0.3">
      <c r="B104" s="241"/>
      <c r="C104" s="224"/>
      <c r="D104" s="227"/>
      <c r="E104" s="192">
        <f>IF($A$100=1,$D104*23.91,0)</f>
        <v>0</v>
      </c>
      <c r="F104" s="7"/>
      <c r="G104" s="8"/>
      <c r="H104"/>
    </row>
    <row r="105" spans="1:8" x14ac:dyDescent="0.3">
      <c r="B105" s="210"/>
      <c r="C105" s="107"/>
      <c r="D105" s="200"/>
      <c r="E105" s="195">
        <f t="shared" ref="E105:E118" si="2">IF($A$100=1,$D105*23.91,0)</f>
        <v>0</v>
      </c>
      <c r="F105" s="7"/>
      <c r="G105" s="8"/>
      <c r="H105"/>
    </row>
    <row r="106" spans="1:8" x14ac:dyDescent="0.3">
      <c r="B106" s="210"/>
      <c r="C106" s="107"/>
      <c r="D106" s="200"/>
      <c r="E106" s="195">
        <f t="shared" si="2"/>
        <v>0</v>
      </c>
      <c r="F106" s="7"/>
      <c r="G106" s="8"/>
      <c r="H106"/>
    </row>
    <row r="107" spans="1:8" x14ac:dyDescent="0.3">
      <c r="B107" s="210"/>
      <c r="C107" s="107"/>
      <c r="D107" s="200"/>
      <c r="E107" s="195">
        <f t="shared" si="2"/>
        <v>0</v>
      </c>
      <c r="F107" s="7"/>
      <c r="G107" s="8"/>
      <c r="H107"/>
    </row>
    <row r="108" spans="1:8" x14ac:dyDescent="0.3">
      <c r="B108" s="210"/>
      <c r="C108" s="107"/>
      <c r="D108" s="200"/>
      <c r="E108" s="195">
        <f t="shared" si="2"/>
        <v>0</v>
      </c>
      <c r="F108" s="7"/>
      <c r="G108" s="8"/>
      <c r="H108"/>
    </row>
    <row r="109" spans="1:8" x14ac:dyDescent="0.3">
      <c r="B109" s="210"/>
      <c r="C109" s="107"/>
      <c r="D109" s="200"/>
      <c r="E109" s="195">
        <f t="shared" si="2"/>
        <v>0</v>
      </c>
      <c r="F109" s="7"/>
      <c r="G109" s="8"/>
      <c r="H109"/>
    </row>
    <row r="110" spans="1:8" x14ac:dyDescent="0.3">
      <c r="B110" s="210"/>
      <c r="C110" s="107"/>
      <c r="D110" s="200"/>
      <c r="E110" s="195">
        <f t="shared" si="2"/>
        <v>0</v>
      </c>
      <c r="F110" s="7"/>
      <c r="G110" s="8"/>
      <c r="H110"/>
    </row>
    <row r="111" spans="1:8" x14ac:dyDescent="0.3">
      <c r="B111" s="210"/>
      <c r="C111" s="107"/>
      <c r="D111" s="200"/>
      <c r="E111" s="195">
        <f t="shared" si="2"/>
        <v>0</v>
      </c>
      <c r="F111" s="7"/>
      <c r="G111" s="8"/>
      <c r="H111"/>
    </row>
    <row r="112" spans="1:8" x14ac:dyDescent="0.3">
      <c r="B112" s="210"/>
      <c r="C112" s="107"/>
      <c r="D112" s="200"/>
      <c r="E112" s="195">
        <f t="shared" si="2"/>
        <v>0</v>
      </c>
      <c r="F112" s="7"/>
      <c r="G112" s="8"/>
      <c r="H112"/>
    </row>
    <row r="113" spans="1:8" x14ac:dyDescent="0.3">
      <c r="B113" s="210"/>
      <c r="C113" s="107"/>
      <c r="D113" s="200"/>
      <c r="E113" s="195">
        <f t="shared" si="2"/>
        <v>0</v>
      </c>
      <c r="F113" s="7"/>
      <c r="G113" s="8"/>
      <c r="H113"/>
    </row>
    <row r="114" spans="1:8" x14ac:dyDescent="0.3">
      <c r="B114" s="210"/>
      <c r="C114" s="107"/>
      <c r="D114" s="200"/>
      <c r="E114" s="195">
        <f t="shared" si="2"/>
        <v>0</v>
      </c>
      <c r="F114" s="7"/>
      <c r="G114" s="8"/>
      <c r="H114"/>
    </row>
    <row r="115" spans="1:8" x14ac:dyDescent="0.3">
      <c r="B115" s="210"/>
      <c r="C115" s="107"/>
      <c r="D115" s="200"/>
      <c r="E115" s="195">
        <f t="shared" si="2"/>
        <v>0</v>
      </c>
      <c r="F115" s="7"/>
      <c r="G115" s="8"/>
      <c r="H115"/>
    </row>
    <row r="116" spans="1:8" x14ac:dyDescent="0.3">
      <c r="B116" s="210"/>
      <c r="C116" s="107"/>
      <c r="D116" s="200"/>
      <c r="E116" s="195">
        <f t="shared" si="2"/>
        <v>0</v>
      </c>
      <c r="F116" s="7"/>
      <c r="G116" s="8"/>
      <c r="H116"/>
    </row>
    <row r="117" spans="1:8" x14ac:dyDescent="0.3">
      <c r="B117" s="210"/>
      <c r="C117" s="107"/>
      <c r="D117" s="200"/>
      <c r="E117" s="195">
        <f t="shared" si="2"/>
        <v>0</v>
      </c>
      <c r="F117" s="7"/>
      <c r="G117" s="8"/>
      <c r="H117"/>
    </row>
    <row r="118" spans="1:8" ht="16.5" thickBot="1" x14ac:dyDescent="0.35">
      <c r="B118" s="93"/>
      <c r="C118" s="94"/>
      <c r="D118" s="141"/>
      <c r="E118" s="155">
        <f t="shared" si="2"/>
        <v>0</v>
      </c>
      <c r="F118" s="7"/>
      <c r="G118" s="8"/>
      <c r="H118"/>
    </row>
    <row r="119" spans="1:8" ht="16.5" thickTop="1" x14ac:dyDescent="0.3">
      <c r="B119" s="76" t="s">
        <v>90</v>
      </c>
      <c r="C119" s="76"/>
      <c r="D119" s="214"/>
      <c r="E119" s="163">
        <f>SUM(E104:E118)</f>
        <v>0</v>
      </c>
      <c r="F119" s="7"/>
      <c r="G119" s="8"/>
      <c r="H119"/>
    </row>
    <row r="120" spans="1:8" x14ac:dyDescent="0.3">
      <c r="B120" s="1"/>
      <c r="C120" s="1"/>
      <c r="D120" s="1"/>
      <c r="E120" s="1"/>
      <c r="F120" s="7"/>
      <c r="G120" s="8"/>
      <c r="H120"/>
    </row>
    <row r="121" spans="1:8" x14ac:dyDescent="0.3">
      <c r="B121" s="1"/>
      <c r="C121" s="1"/>
      <c r="D121" s="1"/>
      <c r="E121" s="1"/>
      <c r="F121" s="7"/>
      <c r="G121" s="8"/>
      <c r="H121"/>
    </row>
    <row r="122" spans="1:8" ht="21" x14ac:dyDescent="0.35">
      <c r="A122" s="143" t="str">
        <f>IF($A$16=0,"",IF(COUNTIFS($A$17:$A$27,B122)=1,1,"nvt"))</f>
        <v/>
      </c>
      <c r="B122" s="153" t="str">
        <f>B21</f>
        <v>Forfait 23% over overige directe kosten</v>
      </c>
      <c r="C122" s="50"/>
      <c r="D122" s="1"/>
      <c r="E122" s="1"/>
      <c r="F122" s="7"/>
      <c r="G122" s="8"/>
      <c r="H122"/>
    </row>
    <row r="123" spans="1:8" ht="15" x14ac:dyDescent="0.25">
      <c r="B123" s="261" t="e">
        <f>IF(A122=1,VLOOKUP(B122,Alle_Kostensoorten[],2,FALSE),VLOOKUP(A122,Alle_Kostensoorten[],2,FALSE))</f>
        <v>#N/A</v>
      </c>
      <c r="C123" s="261"/>
      <c r="D123" s="261"/>
      <c r="E123" s="261"/>
      <c r="F123" s="261"/>
      <c r="G123" s="261"/>
      <c r="H123"/>
    </row>
    <row r="124" spans="1:8" ht="9.75" customHeight="1" x14ac:dyDescent="0.3">
      <c r="B124" s="1"/>
      <c r="C124" s="1"/>
      <c r="D124" s="1"/>
      <c r="E124" s="1"/>
      <c r="F124" s="7"/>
      <c r="G124" s="8"/>
      <c r="H124"/>
    </row>
    <row r="125" spans="1:8" ht="16.5" thickBot="1" x14ac:dyDescent="0.35">
      <c r="B125" s="70" t="s">
        <v>2</v>
      </c>
      <c r="C125" s="71" t="s">
        <v>0</v>
      </c>
      <c r="D125" s="1"/>
      <c r="E125" s="7"/>
      <c r="F125" s="8"/>
      <c r="G125"/>
      <c r="H125"/>
    </row>
    <row r="126" spans="1:8" ht="15.75" customHeight="1" thickTop="1" x14ac:dyDescent="0.3">
      <c r="B126" s="156" t="str">
        <f>Hulpblad!V2</f>
        <v xml:space="preserve"> </v>
      </c>
      <c r="C126" s="154">
        <f t="shared" ref="C126:C135" si="3">IF(AND($A$122=1,$B126&lt;&gt;"",$B126&lt;&gt;" "),(SUMIFS($E$143:$E$151,$B$143:$B$151,$B126)+SUMIFS($F$159:$F$175,$B$159:$B$175,$B126)+SUMIFS($I$183:$I$190,$B$183:$B$190,$B126)+SUMIFS($C$198:$C$207,$B$198:$B$207,$B126))*0.23,0)</f>
        <v>0</v>
      </c>
      <c r="D126" s="1"/>
      <c r="E126" s="7"/>
      <c r="F126" s="8"/>
      <c r="G126"/>
      <c r="H126"/>
    </row>
    <row r="127" spans="1:8" ht="15.75" customHeight="1" x14ac:dyDescent="0.3">
      <c r="B127" s="157" t="str">
        <f>Hulpblad!V3</f>
        <v xml:space="preserve"> </v>
      </c>
      <c r="C127" s="155">
        <f t="shared" si="3"/>
        <v>0</v>
      </c>
      <c r="D127" s="1"/>
      <c r="E127" s="7"/>
      <c r="F127" s="8"/>
      <c r="G127"/>
      <c r="H127"/>
    </row>
    <row r="128" spans="1:8" ht="15.75" customHeight="1" x14ac:dyDescent="0.3">
      <c r="B128" s="157" t="str">
        <f>Hulpblad!V4</f>
        <v xml:space="preserve"> </v>
      </c>
      <c r="C128" s="155">
        <f t="shared" si="3"/>
        <v>0</v>
      </c>
      <c r="D128" s="1"/>
      <c r="E128" s="7"/>
      <c r="F128" s="8"/>
      <c r="G128"/>
      <c r="H128"/>
    </row>
    <row r="129" spans="1:9" ht="15.75" customHeight="1" x14ac:dyDescent="0.3">
      <c r="B129" s="157" t="str">
        <f>Hulpblad!V5</f>
        <v xml:space="preserve"> </v>
      </c>
      <c r="C129" s="155">
        <f t="shared" si="3"/>
        <v>0</v>
      </c>
      <c r="D129" s="1"/>
      <c r="E129" s="7"/>
      <c r="F129" s="8"/>
      <c r="G129"/>
      <c r="H129"/>
    </row>
    <row r="130" spans="1:9" ht="15.75" customHeight="1" x14ac:dyDescent="0.3">
      <c r="B130" s="157" t="str">
        <f>Hulpblad!V6</f>
        <v xml:space="preserve"> </v>
      </c>
      <c r="C130" s="155">
        <f t="shared" si="3"/>
        <v>0</v>
      </c>
      <c r="D130" s="1"/>
      <c r="E130" s="7"/>
      <c r="F130" s="8"/>
      <c r="G130"/>
      <c r="H130"/>
    </row>
    <row r="131" spans="1:9" ht="15.75" customHeight="1" x14ac:dyDescent="0.3">
      <c r="B131" s="157" t="str">
        <f>Hulpblad!V7</f>
        <v xml:space="preserve"> </v>
      </c>
      <c r="C131" s="155">
        <f t="shared" si="3"/>
        <v>0</v>
      </c>
      <c r="D131" s="1"/>
      <c r="E131" s="7"/>
      <c r="F131" s="8"/>
      <c r="G131"/>
      <c r="H131"/>
    </row>
    <row r="132" spans="1:9" ht="15.75" customHeight="1" x14ac:dyDescent="0.3">
      <c r="B132" s="157" t="str">
        <f>Hulpblad!V8</f>
        <v xml:space="preserve"> </v>
      </c>
      <c r="C132" s="155">
        <f t="shared" si="3"/>
        <v>0</v>
      </c>
      <c r="D132" s="1"/>
      <c r="E132" s="7"/>
      <c r="F132" s="8"/>
      <c r="G132"/>
      <c r="H132"/>
    </row>
    <row r="133" spans="1:9" ht="15.75" customHeight="1" x14ac:dyDescent="0.3">
      <c r="B133" s="157" t="str">
        <f>Hulpblad!V9</f>
        <v xml:space="preserve"> </v>
      </c>
      <c r="C133" s="155">
        <f t="shared" si="3"/>
        <v>0</v>
      </c>
      <c r="D133" s="1"/>
      <c r="E133" s="7"/>
      <c r="F133" s="8"/>
      <c r="G133"/>
      <c r="H133"/>
    </row>
    <row r="134" spans="1:9" ht="15.75" customHeight="1" x14ac:dyDescent="0.3">
      <c r="B134" s="157" t="str">
        <f>Hulpblad!V10</f>
        <v xml:space="preserve"> </v>
      </c>
      <c r="C134" s="155">
        <f t="shared" si="3"/>
        <v>0</v>
      </c>
      <c r="D134" s="1"/>
      <c r="E134" s="7"/>
      <c r="F134" s="8"/>
      <c r="G134"/>
      <c r="H134"/>
    </row>
    <row r="135" spans="1:9" ht="15.75" customHeight="1" thickBot="1" x14ac:dyDescent="0.35">
      <c r="B135" s="157" t="str">
        <f>Hulpblad!V11</f>
        <v xml:space="preserve"> </v>
      </c>
      <c r="C135" s="155">
        <f t="shared" si="3"/>
        <v>0</v>
      </c>
      <c r="D135" s="1"/>
      <c r="E135" s="7"/>
      <c r="F135" s="8"/>
      <c r="G135"/>
      <c r="H135"/>
    </row>
    <row r="136" spans="1:9" ht="16.5" thickTop="1" x14ac:dyDescent="0.3">
      <c r="B136" s="76" t="s">
        <v>90</v>
      </c>
      <c r="C136" s="163">
        <f>SUM(C126:C135)</f>
        <v>0</v>
      </c>
      <c r="D136" s="1"/>
      <c r="E136" s="1"/>
      <c r="F136" s="7"/>
      <c r="G136" s="8"/>
      <c r="H136"/>
    </row>
    <row r="137" spans="1:9" x14ac:dyDescent="0.3">
      <c r="B137" s="1"/>
      <c r="C137" s="1"/>
      <c r="D137" s="1"/>
      <c r="E137" s="1"/>
      <c r="F137" s="7"/>
      <c r="G137" s="8"/>
      <c r="H137"/>
    </row>
    <row r="138" spans="1:9" x14ac:dyDescent="0.3">
      <c r="B138" s="1"/>
      <c r="C138" s="1"/>
      <c r="D138" s="1"/>
      <c r="E138" s="1"/>
      <c r="F138" s="7"/>
      <c r="G138" s="8"/>
      <c r="H138"/>
    </row>
    <row r="139" spans="1:9" ht="21" x14ac:dyDescent="0.35">
      <c r="A139" s="143" t="str">
        <f>IF($A$16=0,"",IF(COUNTIFS($A$17:$A$27,B139)=1,1,"nvt"))</f>
        <v/>
      </c>
      <c r="B139" s="153" t="str">
        <f>B23</f>
        <v>Bijdragen in natura</v>
      </c>
      <c r="C139" s="50"/>
      <c r="D139" s="12"/>
      <c r="E139" s="12"/>
      <c r="F139" s="9"/>
      <c r="G139"/>
      <c r="H139"/>
    </row>
    <row r="140" spans="1:9" ht="18" customHeight="1" x14ac:dyDescent="0.25">
      <c r="B140" s="261"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c r="G141"/>
      <c r="H141"/>
    </row>
    <row r="142" spans="1:9" ht="16.5" customHeight="1" thickBot="1" x14ac:dyDescent="0.35">
      <c r="B142" s="237" t="s">
        <v>2</v>
      </c>
      <c r="C142" s="238" t="s">
        <v>114</v>
      </c>
      <c r="D142" s="238" t="s">
        <v>6</v>
      </c>
      <c r="E142" s="239" t="s">
        <v>0</v>
      </c>
      <c r="F142" s="239" t="s">
        <v>48</v>
      </c>
      <c r="G142" s="240"/>
      <c r="H142" s="240"/>
      <c r="I142" s="240"/>
    </row>
    <row r="143" spans="1:9" ht="15.75" customHeight="1" thickTop="1" x14ac:dyDescent="0.3">
      <c r="B143" s="223"/>
      <c r="C143" s="224"/>
      <c r="D143" s="225"/>
      <c r="E143" s="192">
        <f t="shared" ref="E143:E151" si="4">IF($A$139=1,$D143,0)</f>
        <v>0</v>
      </c>
      <c r="F143" s="224"/>
      <c r="G143" s="226"/>
      <c r="H143" s="226"/>
      <c r="I143" s="226"/>
    </row>
    <row r="144" spans="1:9" ht="15.75" customHeight="1" x14ac:dyDescent="0.3">
      <c r="B144" s="197"/>
      <c r="C144" s="107"/>
      <c r="D144" s="225"/>
      <c r="E144" s="195">
        <f t="shared" si="4"/>
        <v>0</v>
      </c>
      <c r="F144" s="205"/>
      <c r="G144" s="206"/>
      <c r="H144" s="206"/>
      <c r="I144" s="206"/>
    </row>
    <row r="145" spans="1:9" ht="15.75" customHeight="1" x14ac:dyDescent="0.3">
      <c r="B145" s="197"/>
      <c r="C145" s="107"/>
      <c r="D145" s="225"/>
      <c r="E145" s="195">
        <f t="shared" si="4"/>
        <v>0</v>
      </c>
      <c r="F145" s="205"/>
      <c r="G145" s="206"/>
      <c r="H145" s="206"/>
      <c r="I145" s="206"/>
    </row>
    <row r="146" spans="1:9" ht="15.75" customHeight="1" x14ac:dyDescent="0.3">
      <c r="B146" s="197"/>
      <c r="C146" s="107"/>
      <c r="D146" s="225"/>
      <c r="E146" s="195">
        <f t="shared" si="4"/>
        <v>0</v>
      </c>
      <c r="F146" s="205"/>
      <c r="G146" s="206"/>
      <c r="H146" s="206"/>
      <c r="I146" s="206"/>
    </row>
    <row r="147" spans="1:9" ht="15.75" customHeight="1" x14ac:dyDescent="0.3">
      <c r="B147" s="197"/>
      <c r="C147" s="107"/>
      <c r="D147" s="225"/>
      <c r="E147" s="195">
        <f t="shared" si="4"/>
        <v>0</v>
      </c>
      <c r="F147" s="205"/>
      <c r="G147" s="206"/>
      <c r="H147" s="206"/>
      <c r="I147" s="206"/>
    </row>
    <row r="148" spans="1:9" ht="15.75" customHeight="1" x14ac:dyDescent="0.3">
      <c r="B148" s="197"/>
      <c r="C148" s="107"/>
      <c r="D148" s="202"/>
      <c r="E148" s="195">
        <f t="shared" si="4"/>
        <v>0</v>
      </c>
      <c r="F148" s="205"/>
      <c r="G148" s="206"/>
      <c r="H148" s="206"/>
      <c r="I148" s="206"/>
    </row>
    <row r="149" spans="1:9" ht="15.75" customHeight="1" x14ac:dyDescent="0.3">
      <c r="B149" s="197"/>
      <c r="C149" s="107"/>
      <c r="D149" s="202"/>
      <c r="E149" s="195">
        <f t="shared" si="4"/>
        <v>0</v>
      </c>
      <c r="F149" s="205"/>
      <c r="G149" s="206"/>
      <c r="H149" s="206"/>
      <c r="I149" s="206"/>
    </row>
    <row r="150" spans="1:9" ht="15.75" customHeight="1" x14ac:dyDescent="0.3">
      <c r="B150" s="197"/>
      <c r="C150" s="107"/>
      <c r="D150" s="202"/>
      <c r="E150" s="195">
        <f t="shared" si="4"/>
        <v>0</v>
      </c>
      <c r="F150" s="205"/>
      <c r="G150" s="206"/>
      <c r="H150" s="206"/>
      <c r="I150" s="206"/>
    </row>
    <row r="151" spans="1:9" ht="15.75" customHeight="1" thickBot="1" x14ac:dyDescent="0.35">
      <c r="B151" s="95"/>
      <c r="C151" s="94"/>
      <c r="D151" s="97"/>
      <c r="E151" s="155">
        <f t="shared" si="4"/>
        <v>0</v>
      </c>
      <c r="F151" s="98"/>
      <c r="G151" s="99"/>
      <c r="H151" s="99"/>
      <c r="I151" s="99"/>
    </row>
    <row r="152" spans="1:9" ht="16.5" thickTop="1" x14ac:dyDescent="0.3">
      <c r="B152" s="76" t="s">
        <v>90</v>
      </c>
      <c r="C152" s="76"/>
      <c r="D152" s="76"/>
      <c r="E152" s="163">
        <f>SUM(E143:E151)</f>
        <v>0</v>
      </c>
      <c r="F152" s="213"/>
      <c r="G152" s="213"/>
      <c r="H152" s="213"/>
      <c r="I152" s="213"/>
    </row>
    <row r="153" spans="1:9" x14ac:dyDescent="0.3">
      <c r="B153" s="6"/>
      <c r="C153" s="6"/>
      <c r="D153" s="6"/>
      <c r="E153" s="19"/>
      <c r="F153" s="19"/>
      <c r="G153" s="10"/>
      <c r="H153"/>
    </row>
    <row r="154" spans="1:9" x14ac:dyDescent="0.3">
      <c r="B154" s="1"/>
      <c r="C154" s="1"/>
      <c r="D154" s="1"/>
      <c r="E154" s="1"/>
      <c r="F154" s="9"/>
      <c r="G154" s="10"/>
      <c r="H154"/>
    </row>
    <row r="155" spans="1:9" ht="21" x14ac:dyDescent="0.35">
      <c r="A155" s="143" t="str">
        <f>IF($A$16=0,"",IF(COUNTIFS($A$17:$A$27,B155)=1,1,"nvt"))</f>
        <v/>
      </c>
      <c r="B155" s="153" t="str">
        <f>B24</f>
        <v>Overige kosten derden</v>
      </c>
      <c r="C155" s="50"/>
      <c r="D155" s="1"/>
      <c r="E155" s="1"/>
      <c r="F155" s="9"/>
      <c r="G155" s="10"/>
      <c r="H155"/>
    </row>
    <row r="156" spans="1:9" ht="18" customHeight="1" x14ac:dyDescent="0.25">
      <c r="B156" s="261"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c r="H157"/>
    </row>
    <row r="158" spans="1:9" ht="16.5" customHeight="1" thickBot="1" x14ac:dyDescent="0.35">
      <c r="B158" s="233" t="s">
        <v>2</v>
      </c>
      <c r="C158" s="235" t="s">
        <v>114</v>
      </c>
      <c r="D158" s="235" t="s">
        <v>177</v>
      </c>
      <c r="E158" s="234" t="s">
        <v>148</v>
      </c>
      <c r="F158" s="235" t="s">
        <v>0</v>
      </c>
      <c r="G158" s="234" t="s">
        <v>34</v>
      </c>
      <c r="H158" s="236"/>
      <c r="I158" s="236"/>
    </row>
    <row r="159" spans="1:9" ht="15.75" customHeight="1" thickTop="1" x14ac:dyDescent="0.3">
      <c r="B159" s="223"/>
      <c r="C159" s="224"/>
      <c r="D159" s="227"/>
      <c r="E159" s="225"/>
      <c r="F159" s="192">
        <f>IF($A$155=1,$D159*$E159,0)</f>
        <v>0</v>
      </c>
      <c r="G159" s="228"/>
      <c r="H159" s="229"/>
      <c r="I159" s="229"/>
    </row>
    <row r="160" spans="1:9" ht="15.75" customHeight="1" x14ac:dyDescent="0.3">
      <c r="B160" s="197"/>
      <c r="C160" s="107"/>
      <c r="D160" s="200"/>
      <c r="E160" s="202"/>
      <c r="F160" s="195">
        <f t="shared" ref="F160:F175" si="5">IF($A$155=1,$D160*$E160,0)</f>
        <v>0</v>
      </c>
      <c r="G160" s="203"/>
      <c r="H160" s="204"/>
      <c r="I160" s="204"/>
    </row>
    <row r="161" spans="2:9" ht="15.75" customHeight="1" x14ac:dyDescent="0.3">
      <c r="B161" s="197"/>
      <c r="C161" s="107"/>
      <c r="D161" s="200"/>
      <c r="E161" s="202"/>
      <c r="F161" s="195">
        <f t="shared" si="5"/>
        <v>0</v>
      </c>
      <c r="G161" s="203"/>
      <c r="H161" s="204"/>
      <c r="I161" s="204"/>
    </row>
    <row r="162" spans="2:9" ht="15.75" customHeight="1" x14ac:dyDescent="0.3">
      <c r="B162" s="197"/>
      <c r="C162" s="107"/>
      <c r="D162" s="200"/>
      <c r="E162" s="202"/>
      <c r="F162" s="195">
        <f t="shared" si="5"/>
        <v>0</v>
      </c>
      <c r="G162" s="203"/>
      <c r="H162" s="204"/>
      <c r="I162" s="204"/>
    </row>
    <row r="163" spans="2:9" ht="15.75" customHeight="1" x14ac:dyDescent="0.3">
      <c r="B163" s="197"/>
      <c r="C163" s="107"/>
      <c r="D163" s="200"/>
      <c r="E163" s="202"/>
      <c r="F163" s="195">
        <f t="shared" si="5"/>
        <v>0</v>
      </c>
      <c r="G163" s="203"/>
      <c r="H163" s="204"/>
      <c r="I163" s="204"/>
    </row>
    <row r="164" spans="2:9" ht="15.75" customHeight="1" x14ac:dyDescent="0.3">
      <c r="B164" s="197"/>
      <c r="C164" s="107"/>
      <c r="D164" s="200"/>
      <c r="E164" s="202"/>
      <c r="F164" s="195">
        <f t="shared" si="5"/>
        <v>0</v>
      </c>
      <c r="G164" s="203"/>
      <c r="H164" s="204"/>
      <c r="I164" s="204"/>
    </row>
    <row r="165" spans="2:9" ht="15.75" customHeight="1" x14ac:dyDescent="0.3">
      <c r="B165" s="197"/>
      <c r="C165" s="107"/>
      <c r="D165" s="200"/>
      <c r="E165" s="202"/>
      <c r="F165" s="195">
        <f t="shared" si="5"/>
        <v>0</v>
      </c>
      <c r="G165" s="203"/>
      <c r="H165" s="204"/>
      <c r="I165" s="204"/>
    </row>
    <row r="166" spans="2:9" ht="15.75" customHeight="1" x14ac:dyDescent="0.3">
      <c r="B166" s="197"/>
      <c r="C166" s="107"/>
      <c r="D166" s="200"/>
      <c r="E166" s="202"/>
      <c r="F166" s="195">
        <f t="shared" si="5"/>
        <v>0</v>
      </c>
      <c r="G166" s="203"/>
      <c r="H166" s="204"/>
      <c r="I166" s="204"/>
    </row>
    <row r="167" spans="2:9" ht="15.75" customHeight="1" x14ac:dyDescent="0.3">
      <c r="B167" s="197"/>
      <c r="C167" s="107"/>
      <c r="D167" s="200"/>
      <c r="E167" s="202"/>
      <c r="F167" s="195">
        <f t="shared" si="5"/>
        <v>0</v>
      </c>
      <c r="G167" s="203"/>
      <c r="H167" s="204"/>
      <c r="I167" s="204"/>
    </row>
    <row r="168" spans="2:9" ht="15.75" customHeight="1" x14ac:dyDescent="0.3">
      <c r="B168" s="197"/>
      <c r="C168" s="107"/>
      <c r="D168" s="200"/>
      <c r="E168" s="202"/>
      <c r="F168" s="195">
        <f t="shared" si="5"/>
        <v>0</v>
      </c>
      <c r="G168" s="203"/>
      <c r="H168" s="204"/>
      <c r="I168" s="204"/>
    </row>
    <row r="169" spans="2:9" ht="15.75" customHeight="1" x14ac:dyDescent="0.3">
      <c r="B169" s="197"/>
      <c r="C169" s="107"/>
      <c r="D169" s="200"/>
      <c r="E169" s="202"/>
      <c r="F169" s="195">
        <f t="shared" si="5"/>
        <v>0</v>
      </c>
      <c r="G169" s="203"/>
      <c r="H169" s="204"/>
      <c r="I169" s="204"/>
    </row>
    <row r="170" spans="2:9" ht="15.75" customHeight="1" x14ac:dyDescent="0.3">
      <c r="B170" s="197"/>
      <c r="C170" s="107"/>
      <c r="D170" s="200"/>
      <c r="E170" s="202"/>
      <c r="F170" s="195">
        <f t="shared" si="5"/>
        <v>0</v>
      </c>
      <c r="G170" s="203"/>
      <c r="H170" s="204"/>
      <c r="I170" s="204"/>
    </row>
    <row r="171" spans="2:9" ht="15.75" customHeight="1" x14ac:dyDescent="0.3">
      <c r="B171" s="197"/>
      <c r="C171" s="107"/>
      <c r="D171" s="200"/>
      <c r="E171" s="202"/>
      <c r="F171" s="195">
        <f t="shared" si="5"/>
        <v>0</v>
      </c>
      <c r="G171" s="203"/>
      <c r="H171" s="204"/>
      <c r="I171" s="204"/>
    </row>
    <row r="172" spans="2:9" ht="15.75" customHeight="1" x14ac:dyDescent="0.3">
      <c r="B172" s="197"/>
      <c r="C172" s="107"/>
      <c r="D172" s="200"/>
      <c r="E172" s="202"/>
      <c r="F172" s="195">
        <f t="shared" si="5"/>
        <v>0</v>
      </c>
      <c r="G172" s="203"/>
      <c r="H172" s="204"/>
      <c r="I172" s="204"/>
    </row>
    <row r="173" spans="2:9" ht="15.75" customHeight="1" x14ac:dyDescent="0.3">
      <c r="B173" s="197"/>
      <c r="C173" s="107"/>
      <c r="D173" s="200"/>
      <c r="E173" s="202"/>
      <c r="F173" s="195">
        <f t="shared" si="5"/>
        <v>0</v>
      </c>
      <c r="G173" s="203"/>
      <c r="H173" s="204"/>
      <c r="I173" s="204"/>
    </row>
    <row r="174" spans="2:9" ht="15.75" customHeight="1" x14ac:dyDescent="0.3">
      <c r="B174" s="197"/>
      <c r="C174" s="107"/>
      <c r="D174" s="200"/>
      <c r="E174" s="202"/>
      <c r="F174" s="195">
        <f t="shared" si="5"/>
        <v>0</v>
      </c>
      <c r="G174" s="203"/>
      <c r="H174" s="204"/>
      <c r="I174" s="204"/>
    </row>
    <row r="175" spans="2:9" ht="15.75" customHeight="1" thickBot="1" x14ac:dyDescent="0.35">
      <c r="B175" s="95"/>
      <c r="C175" s="94"/>
      <c r="D175" s="141"/>
      <c r="E175" s="97"/>
      <c r="F175" s="155">
        <f t="shared" si="5"/>
        <v>0</v>
      </c>
      <c r="G175" s="135"/>
      <c r="H175" s="136"/>
      <c r="I175" s="136"/>
    </row>
    <row r="176" spans="2:9" ht="16.149999999999999" customHeight="1" thickTop="1" x14ac:dyDescent="0.3">
      <c r="B176" s="76" t="s">
        <v>90</v>
      </c>
      <c r="C176" s="76"/>
      <c r="D176" s="76"/>
      <c r="E176" s="76"/>
      <c r="F176" s="163">
        <f>SUM(F159:F175)</f>
        <v>0</v>
      </c>
      <c r="G176" s="213"/>
      <c r="H176" s="213"/>
      <c r="I176" s="213"/>
    </row>
    <row r="177" spans="1:9" ht="16.149999999999999" customHeight="1" x14ac:dyDescent="0.3">
      <c r="B177" s="1"/>
      <c r="C177" s="4"/>
      <c r="D177" s="7"/>
      <c r="E177" s="7"/>
      <c r="F177" s="11"/>
      <c r="G177"/>
      <c r="H177"/>
    </row>
    <row r="178" spans="1:9" x14ac:dyDescent="0.3">
      <c r="B178" s="1"/>
      <c r="C178" s="1"/>
      <c r="D178" s="4"/>
      <c r="E178" s="13"/>
      <c r="F178" s="13"/>
      <c r="G178" s="9"/>
      <c r="H178"/>
    </row>
    <row r="179" spans="1:9" ht="21" x14ac:dyDescent="0.35">
      <c r="A179" s="143" t="str">
        <f>IF($A$16=0,"",IF(COUNTIFS($A$17:$A$27,B179)=1,1,"nvt"))</f>
        <v/>
      </c>
      <c r="B179" s="50" t="s">
        <v>22</v>
      </c>
      <c r="C179" s="50"/>
      <c r="D179" s="1"/>
      <c r="E179" s="1"/>
      <c r="F179" s="9"/>
      <c r="G179" s="8"/>
      <c r="H179"/>
    </row>
    <row r="180" spans="1:9" ht="15" customHeight="1" x14ac:dyDescent="0.25">
      <c r="B180" s="261"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c r="H181"/>
    </row>
    <row r="182" spans="1:9" ht="48.75" customHeight="1" thickBot="1" x14ac:dyDescent="0.35">
      <c r="B182" s="233" t="s">
        <v>2</v>
      </c>
      <c r="C182" s="234" t="s">
        <v>108</v>
      </c>
      <c r="D182" s="234" t="s">
        <v>3</v>
      </c>
      <c r="E182" s="234" t="s">
        <v>149</v>
      </c>
      <c r="F182" s="234" t="s">
        <v>4</v>
      </c>
      <c r="G182" s="234" t="s">
        <v>133</v>
      </c>
      <c r="H182" s="234" t="s">
        <v>5</v>
      </c>
      <c r="I182" s="234" t="s">
        <v>0</v>
      </c>
    </row>
    <row r="183" spans="1:9" ht="15.75" customHeight="1" thickTop="1" x14ac:dyDescent="0.3">
      <c r="B183" s="223"/>
      <c r="C183" s="230"/>
      <c r="D183" s="231"/>
      <c r="E183" s="231"/>
      <c r="F183" s="227"/>
      <c r="G183" s="227"/>
      <c r="H183" s="232"/>
      <c r="I183" s="192">
        <f>IFERROR(IF($A$179=1,(D183-E183)*(G183/F183)*H183,0),0)</f>
        <v>0</v>
      </c>
    </row>
    <row r="184" spans="1:9" ht="15.75" customHeight="1" x14ac:dyDescent="0.3">
      <c r="B184" s="197"/>
      <c r="C184" s="198"/>
      <c r="D184" s="199"/>
      <c r="E184" s="199"/>
      <c r="F184" s="200"/>
      <c r="G184" s="200"/>
      <c r="H184" s="201"/>
      <c r="I184" s="195">
        <f t="shared" ref="I184:I190" si="6">IFERROR(IF($A$179=1,(D184-E184)*(G184/F184)*H184,0),0)</f>
        <v>0</v>
      </c>
    </row>
    <row r="185" spans="1:9" ht="15.75" customHeight="1" x14ac:dyDescent="0.3">
      <c r="B185" s="197"/>
      <c r="C185" s="198"/>
      <c r="D185" s="199"/>
      <c r="E185" s="199"/>
      <c r="F185" s="200"/>
      <c r="G185" s="200"/>
      <c r="H185" s="201"/>
      <c r="I185" s="195">
        <f t="shared" si="6"/>
        <v>0</v>
      </c>
    </row>
    <row r="186" spans="1:9" ht="15.75" customHeight="1" x14ac:dyDescent="0.3">
      <c r="B186" s="197"/>
      <c r="C186" s="198"/>
      <c r="D186" s="199"/>
      <c r="E186" s="199"/>
      <c r="F186" s="200"/>
      <c r="G186" s="200"/>
      <c r="H186" s="201"/>
      <c r="I186" s="195">
        <f t="shared" si="6"/>
        <v>0</v>
      </c>
    </row>
    <row r="187" spans="1:9" ht="15.75" customHeight="1" x14ac:dyDescent="0.3">
      <c r="B187" s="197"/>
      <c r="C187" s="198"/>
      <c r="D187" s="199"/>
      <c r="E187" s="199"/>
      <c r="F187" s="200"/>
      <c r="G187" s="200"/>
      <c r="H187" s="201"/>
      <c r="I187" s="195">
        <f t="shared" si="6"/>
        <v>0</v>
      </c>
    </row>
    <row r="188" spans="1:9" ht="15.75" customHeight="1" x14ac:dyDescent="0.3">
      <c r="B188" s="197"/>
      <c r="C188" s="198"/>
      <c r="D188" s="199"/>
      <c r="E188" s="199"/>
      <c r="F188" s="200"/>
      <c r="G188" s="200"/>
      <c r="H188" s="201"/>
      <c r="I188" s="195">
        <f t="shared" si="6"/>
        <v>0</v>
      </c>
    </row>
    <row r="189" spans="1:9" ht="15.75" customHeight="1" x14ac:dyDescent="0.3">
      <c r="B189" s="197"/>
      <c r="C189" s="198"/>
      <c r="D189" s="199"/>
      <c r="E189" s="199"/>
      <c r="F189" s="200"/>
      <c r="G189" s="200"/>
      <c r="H189" s="201"/>
      <c r="I189" s="195">
        <f t="shared" si="6"/>
        <v>0</v>
      </c>
    </row>
    <row r="190" spans="1:9" ht="15.75" customHeight="1" thickBot="1" x14ac:dyDescent="0.35">
      <c r="B190" s="95"/>
      <c r="C190" s="100"/>
      <c r="D190" s="101"/>
      <c r="E190" s="101"/>
      <c r="F190" s="141"/>
      <c r="G190" s="141"/>
      <c r="H190" s="132"/>
      <c r="I190" s="155">
        <f t="shared" si="6"/>
        <v>0</v>
      </c>
    </row>
    <row r="191" spans="1:9" ht="16.5" thickTop="1" x14ac:dyDescent="0.3">
      <c r="B191" s="76" t="s">
        <v>90</v>
      </c>
      <c r="C191" s="76"/>
      <c r="D191" s="76"/>
      <c r="E191" s="76"/>
      <c r="F191" s="76"/>
      <c r="G191" s="76"/>
      <c r="H191" s="213"/>
      <c r="I191" s="163">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x14ac:dyDescent="0.35">
      <c r="A194" s="143" t="str">
        <f>IF($A$16=0,"",IF(COUNTIFS($A$17:$A$27,B194)=1,1,"nvt"))</f>
        <v/>
      </c>
      <c r="B194" s="153" t="str">
        <f>B25</f>
        <v>Forfait kleine uitgaven &lt; € 250 (1% Overige kosten derden)</v>
      </c>
      <c r="C194" s="50"/>
      <c r="D194" s="50"/>
      <c r="E194" s="50"/>
      <c r="F194" s="9"/>
      <c r="G194"/>
      <c r="H194"/>
    </row>
    <row r="195" spans="1:8" ht="15" customHeight="1" x14ac:dyDescent="0.25">
      <c r="B195" s="261" t="e">
        <f>IF(A194=1,VLOOKUP(B194,Alle_Kostensoorten[],2,FALSE),VLOOKUP(A194,Alle_Kostensoorten[],2,FALSE))</f>
        <v>#N/A</v>
      </c>
      <c r="C195" s="261"/>
      <c r="D195" s="261"/>
      <c r="E195" s="261"/>
      <c r="F195" s="261"/>
      <c r="G195" s="261"/>
      <c r="H195"/>
    </row>
    <row r="196" spans="1:8" ht="9.75" customHeight="1" x14ac:dyDescent="0.3">
      <c r="B196" s="3"/>
      <c r="C196" s="4"/>
      <c r="D196" s="12"/>
      <c r="E196" s="12"/>
      <c r="F196" s="9"/>
      <c r="G196"/>
      <c r="H196"/>
    </row>
    <row r="197" spans="1:8" ht="31.9" customHeight="1" thickBot="1" x14ac:dyDescent="0.35">
      <c r="B197" s="70" t="s">
        <v>2</v>
      </c>
      <c r="C197" s="72" t="s">
        <v>0</v>
      </c>
      <c r="D197"/>
      <c r="E197"/>
      <c r="F197"/>
      <c r="G197"/>
      <c r="H197"/>
    </row>
    <row r="198" spans="1:8" ht="15.75" customHeight="1" thickTop="1" x14ac:dyDescent="0.3">
      <c r="B198" s="156" t="str">
        <f>Hulpblad!V2</f>
        <v xml:space="preserve"> </v>
      </c>
      <c r="C198" s="154">
        <f t="shared" ref="C198:C207" si="7">IF(AND($A$194=1,B198&lt;&gt;"",B198&lt;&gt;" "),SUMIFS($F$159:$F$175,$B$159:$B$175,$B198)*0.01,0)</f>
        <v>0</v>
      </c>
      <c r="D198"/>
      <c r="E198"/>
      <c r="F198"/>
      <c r="G198"/>
      <c r="H198"/>
    </row>
    <row r="199" spans="1:8" ht="15.75" customHeight="1" x14ac:dyDescent="0.3">
      <c r="B199" s="157" t="str">
        <f>Hulpblad!V3</f>
        <v xml:space="preserve"> </v>
      </c>
      <c r="C199" s="155">
        <f t="shared" si="7"/>
        <v>0</v>
      </c>
      <c r="D199"/>
      <c r="E199"/>
      <c r="F199"/>
      <c r="G199"/>
      <c r="H199"/>
    </row>
    <row r="200" spans="1:8" ht="15.75" customHeight="1" x14ac:dyDescent="0.3">
      <c r="B200" s="157" t="str">
        <f>Hulpblad!V4</f>
        <v xml:space="preserve"> </v>
      </c>
      <c r="C200" s="155">
        <f t="shared" si="7"/>
        <v>0</v>
      </c>
      <c r="D200"/>
      <c r="E200"/>
      <c r="F200"/>
      <c r="G200"/>
      <c r="H200"/>
    </row>
    <row r="201" spans="1:8" ht="15.75" customHeight="1" x14ac:dyDescent="0.3">
      <c r="B201" s="157" t="str">
        <f>Hulpblad!V5</f>
        <v xml:space="preserve"> </v>
      </c>
      <c r="C201" s="155">
        <f t="shared" si="7"/>
        <v>0</v>
      </c>
      <c r="D201"/>
      <c r="E201"/>
      <c r="F201"/>
      <c r="G201"/>
      <c r="H201"/>
    </row>
    <row r="202" spans="1:8" ht="15.75" customHeight="1" x14ac:dyDescent="0.3">
      <c r="B202" s="157" t="str">
        <f>Hulpblad!V6</f>
        <v xml:space="preserve"> </v>
      </c>
      <c r="C202" s="155">
        <f t="shared" si="7"/>
        <v>0</v>
      </c>
      <c r="D202"/>
      <c r="E202"/>
      <c r="F202"/>
      <c r="G202"/>
      <c r="H202"/>
    </row>
    <row r="203" spans="1:8" ht="15.75" customHeight="1" x14ac:dyDescent="0.3">
      <c r="B203" s="157" t="str">
        <f>Hulpblad!V7</f>
        <v xml:space="preserve"> </v>
      </c>
      <c r="C203" s="155">
        <f t="shared" si="7"/>
        <v>0</v>
      </c>
      <c r="D203"/>
      <c r="E203"/>
      <c r="F203"/>
      <c r="G203"/>
      <c r="H203"/>
    </row>
    <row r="204" spans="1:8" ht="15.75" customHeight="1" x14ac:dyDescent="0.3">
      <c r="B204" s="157" t="str">
        <f>Hulpblad!V8</f>
        <v xml:space="preserve"> </v>
      </c>
      <c r="C204" s="155">
        <f t="shared" si="7"/>
        <v>0</v>
      </c>
      <c r="D204"/>
      <c r="E204"/>
      <c r="F204"/>
      <c r="G204"/>
      <c r="H204"/>
    </row>
    <row r="205" spans="1:8" ht="15.75" customHeight="1" x14ac:dyDescent="0.3">
      <c r="B205" s="157" t="str">
        <f>Hulpblad!V9</f>
        <v xml:space="preserve"> </v>
      </c>
      <c r="C205" s="155">
        <f t="shared" si="7"/>
        <v>0</v>
      </c>
      <c r="D205"/>
      <c r="E205"/>
      <c r="F205"/>
      <c r="G205"/>
      <c r="H205"/>
    </row>
    <row r="206" spans="1:8" ht="15.75" customHeight="1" x14ac:dyDescent="0.3">
      <c r="B206" s="157" t="str">
        <f>Hulpblad!V10</f>
        <v xml:space="preserve"> </v>
      </c>
      <c r="C206" s="155">
        <f t="shared" si="7"/>
        <v>0</v>
      </c>
      <c r="D206"/>
      <c r="E206"/>
      <c r="F206"/>
      <c r="G206"/>
      <c r="H206"/>
    </row>
    <row r="207" spans="1:8" ht="15.75" customHeight="1" thickBot="1" x14ac:dyDescent="0.35">
      <c r="B207" s="157" t="str">
        <f>Hulpblad!V11</f>
        <v xml:space="preserve"> </v>
      </c>
      <c r="C207" s="155">
        <f t="shared" si="7"/>
        <v>0</v>
      </c>
      <c r="D207"/>
      <c r="E207"/>
      <c r="F207"/>
      <c r="G207"/>
      <c r="H207"/>
    </row>
    <row r="208" spans="1:8" ht="16.5" thickTop="1" x14ac:dyDescent="0.3">
      <c r="B208" s="76" t="s">
        <v>90</v>
      </c>
      <c r="C208" s="163">
        <f>SUM(C198:C207)</f>
        <v>0</v>
      </c>
      <c r="D208" s="1"/>
      <c r="E208" s="1"/>
      <c r="F208" s="9"/>
      <c r="G208" s="10"/>
      <c r="H208"/>
    </row>
    <row r="209" spans="1:8" x14ac:dyDescent="0.3">
      <c r="B209" s="3"/>
      <c r="C209" s="1"/>
      <c r="D209" s="1"/>
      <c r="E209" s="1"/>
      <c r="F209" s="9"/>
      <c r="G209" s="10"/>
      <c r="H209"/>
    </row>
    <row r="210" spans="1:8" x14ac:dyDescent="0.3">
      <c r="B210" s="3"/>
      <c r="C210" s="1"/>
      <c r="D210" s="1"/>
      <c r="E210" s="1"/>
      <c r="F210" s="9"/>
      <c r="G210" s="10"/>
      <c r="H210"/>
    </row>
    <row r="211" spans="1:8" ht="21" x14ac:dyDescent="0.35">
      <c r="A211" s="143" t="str">
        <f>IF($A$16=0,"",IF(COUNTIFS($A$17:$A$27,B211)=1,1,"nvt"))</f>
        <v/>
      </c>
      <c r="B211" s="153" t="str">
        <f>B26</f>
        <v>Uurtarief € 73</v>
      </c>
      <c r="C211" s="50"/>
      <c r="D211"/>
      <c r="E211"/>
      <c r="F211"/>
      <c r="G211"/>
      <c r="H211"/>
    </row>
    <row r="212" spans="1:8" ht="14.25" customHeight="1" x14ac:dyDescent="0.25">
      <c r="B212" s="261" t="str">
        <f>IF(A211="nvt",VLOOKUP(A211,Alle_Kostensoorten[],2,FALSE),VLOOKUP(B211,Alle_Kostensoorten[],2,FALSE))</f>
        <v>Toelichting: Geen bijzonderheden</v>
      </c>
      <c r="C212" s="261"/>
      <c r="D212" s="261"/>
      <c r="E212" s="261"/>
      <c r="F212"/>
      <c r="G212"/>
      <c r="H212"/>
    </row>
    <row r="213" spans="1:8" ht="9" customHeight="1" x14ac:dyDescent="0.3">
      <c r="B213" s="3"/>
      <c r="C213" s="4"/>
      <c r="D213"/>
      <c r="E213"/>
      <c r="F213"/>
      <c r="G213"/>
      <c r="H213"/>
    </row>
    <row r="214" spans="1:8" ht="16.5" thickBot="1" x14ac:dyDescent="0.35">
      <c r="B214" s="186" t="s">
        <v>2</v>
      </c>
      <c r="C214" s="133" t="s">
        <v>111</v>
      </c>
      <c r="D214" s="133" t="s">
        <v>72</v>
      </c>
      <c r="E214" s="184" t="s">
        <v>0</v>
      </c>
      <c r="F214"/>
      <c r="G214"/>
      <c r="H214"/>
    </row>
    <row r="215" spans="1:8" ht="15.75" customHeight="1" thickTop="1" x14ac:dyDescent="0.3">
      <c r="B215" s="241"/>
      <c r="C215" s="224"/>
      <c r="D215" s="227"/>
      <c r="E215" s="192">
        <f>IF($A$211=1,$D215*73,0)</f>
        <v>0</v>
      </c>
      <c r="F215"/>
      <c r="G215"/>
      <c r="H215"/>
    </row>
    <row r="216" spans="1:8" ht="15.75" customHeight="1" x14ac:dyDescent="0.3">
      <c r="B216" s="210"/>
      <c r="C216" s="107"/>
      <c r="D216" s="227"/>
      <c r="E216" s="195">
        <f>IF($A$211=1,$D216*73,0)</f>
        <v>0</v>
      </c>
      <c r="F216"/>
      <c r="G216"/>
      <c r="H216"/>
    </row>
    <row r="217" spans="1:8" ht="15.75" customHeight="1" x14ac:dyDescent="0.3">
      <c r="B217" s="210"/>
      <c r="C217" s="107"/>
      <c r="D217" s="227"/>
      <c r="E217" s="195">
        <f>IF($A$211=1,$D217*73,0)</f>
        <v>0</v>
      </c>
      <c r="F217"/>
      <c r="G217"/>
      <c r="H217"/>
    </row>
    <row r="218" spans="1:8" ht="15.75" customHeight="1" x14ac:dyDescent="0.3">
      <c r="B218" s="210"/>
      <c r="C218" s="107"/>
      <c r="D218" s="227"/>
      <c r="E218" s="195">
        <f>IF($A$211=1,$D218*73,0)</f>
        <v>0</v>
      </c>
      <c r="F218"/>
      <c r="G218"/>
      <c r="H218"/>
    </row>
    <row r="219" spans="1:8" ht="15.75" customHeight="1" x14ac:dyDescent="0.3">
      <c r="B219" s="210"/>
      <c r="C219" s="107"/>
      <c r="D219" s="227"/>
      <c r="E219" s="195">
        <f>IF($A$211=1,$D219*73,0)</f>
        <v>0</v>
      </c>
      <c r="F219"/>
      <c r="G219"/>
      <c r="H219"/>
    </row>
    <row r="220" spans="1:8" ht="15.75" customHeight="1" x14ac:dyDescent="0.3">
      <c r="B220" s="210"/>
      <c r="C220" s="107"/>
      <c r="D220" s="227"/>
      <c r="E220" s="195">
        <f>IF($A$211=1,$D220*73,0)</f>
        <v>0</v>
      </c>
      <c r="F220"/>
      <c r="G220"/>
      <c r="H220"/>
    </row>
    <row r="221" spans="1:8" ht="15.75" customHeight="1" x14ac:dyDescent="0.3">
      <c r="B221" s="210"/>
      <c r="C221" s="107"/>
      <c r="D221" s="200"/>
      <c r="E221" s="195">
        <f>IF($A$211=1,$D221*73,0)</f>
        <v>0</v>
      </c>
      <c r="F221"/>
      <c r="G221"/>
      <c r="H221"/>
    </row>
    <row r="222" spans="1:8" ht="15.75" customHeight="1" x14ac:dyDescent="0.3">
      <c r="B222" s="210"/>
      <c r="C222" s="107"/>
      <c r="D222" s="200"/>
      <c r="E222" s="195">
        <f>IF($A$211=1,$D222*73,0)</f>
        <v>0</v>
      </c>
      <c r="F222"/>
      <c r="G222"/>
      <c r="H222"/>
    </row>
    <row r="223" spans="1:8" ht="15.75" customHeight="1" x14ac:dyDescent="0.3">
      <c r="B223" s="210"/>
      <c r="C223" s="107"/>
      <c r="D223" s="200"/>
      <c r="E223" s="195">
        <f>IF($A$211=1,$D223*73,0)</f>
        <v>0</v>
      </c>
      <c r="F223"/>
      <c r="G223"/>
      <c r="H223"/>
    </row>
    <row r="224" spans="1:8" ht="15.75" customHeight="1" x14ac:dyDescent="0.3">
      <c r="B224" s="210"/>
      <c r="C224" s="107"/>
      <c r="D224" s="200"/>
      <c r="E224" s="195">
        <f>IF($A$211=1,$D224*73,0)</f>
        <v>0</v>
      </c>
      <c r="F224"/>
      <c r="G224"/>
      <c r="H224"/>
    </row>
    <row r="225" spans="1:8" ht="15.75" customHeight="1" x14ac:dyDescent="0.3">
      <c r="B225" s="210"/>
      <c r="C225" s="107"/>
      <c r="D225" s="200"/>
      <c r="E225" s="195">
        <f>IF($A$211=1,$D225*73,0)</f>
        <v>0</v>
      </c>
      <c r="F225"/>
      <c r="G225"/>
      <c r="H225"/>
    </row>
    <row r="226" spans="1:8" ht="15.75" customHeight="1" x14ac:dyDescent="0.3">
      <c r="B226" s="210"/>
      <c r="C226" s="107"/>
      <c r="D226" s="200"/>
      <c r="E226" s="195">
        <f>IF($A$211=1,$D226*73,0)</f>
        <v>0</v>
      </c>
      <c r="F226"/>
      <c r="G226"/>
      <c r="H226"/>
    </row>
    <row r="227" spans="1:8" ht="15.75" customHeight="1" x14ac:dyDescent="0.3">
      <c r="B227" s="210"/>
      <c r="C227" s="107"/>
      <c r="D227" s="200"/>
      <c r="E227" s="195">
        <f>IF($A$211=1,$D227*73,0)</f>
        <v>0</v>
      </c>
      <c r="F227"/>
      <c r="G227"/>
      <c r="H227"/>
    </row>
    <row r="228" spans="1:8" ht="15.75" customHeight="1" x14ac:dyDescent="0.3">
      <c r="B228" s="210"/>
      <c r="C228" s="107"/>
      <c r="D228" s="200"/>
      <c r="E228" s="195">
        <f>IF($A$211=1,$D228*73,0)</f>
        <v>0</v>
      </c>
      <c r="F228"/>
      <c r="G228"/>
      <c r="H228"/>
    </row>
    <row r="229" spans="1:8" ht="15.75" customHeight="1" x14ac:dyDescent="0.3">
      <c r="B229" s="210"/>
      <c r="C229" s="107"/>
      <c r="D229" s="200"/>
      <c r="E229" s="195">
        <f>IF($A$211=1,$D229*73,0)</f>
        <v>0</v>
      </c>
      <c r="F229"/>
      <c r="G229"/>
      <c r="H229"/>
    </row>
    <row r="230" spans="1:8" ht="15.75" customHeight="1" thickBot="1" x14ac:dyDescent="0.35">
      <c r="B230" s="93"/>
      <c r="C230" s="94"/>
      <c r="D230" s="141"/>
      <c r="E230" s="155">
        <f>IF($A$211=1,$D230*73,0)</f>
        <v>0</v>
      </c>
      <c r="F230"/>
      <c r="G230"/>
      <c r="H230"/>
    </row>
    <row r="231" spans="1:8" ht="16.5" thickTop="1" x14ac:dyDescent="0.3">
      <c r="B231" s="211" t="s">
        <v>90</v>
      </c>
      <c r="C231" s="211"/>
      <c r="D231" s="212"/>
      <c r="E231" s="163">
        <f>SUM(E215:E230)</f>
        <v>0</v>
      </c>
      <c r="F231" s="8"/>
      <c r="G231"/>
      <c r="H231"/>
    </row>
    <row r="232" spans="1:8" x14ac:dyDescent="0.3">
      <c r="B232" s="1"/>
      <c r="C232" s="1"/>
      <c r="D232" s="1"/>
      <c r="E232" s="1"/>
      <c r="F232" s="7"/>
      <c r="G232" s="8"/>
      <c r="H232"/>
    </row>
    <row r="233" spans="1:8" x14ac:dyDescent="0.3">
      <c r="B233" s="1"/>
      <c r="C233" s="1"/>
      <c r="D233" s="1"/>
      <c r="E233" s="1"/>
      <c r="F233" s="7"/>
      <c r="G233" s="8"/>
      <c r="H233"/>
    </row>
    <row r="234" spans="1:8" ht="21" x14ac:dyDescent="0.35">
      <c r="A234" s="143" t="str">
        <f>IF($A$16=0,"",IF(COUNTIFS($A$17:$A$27,B234)=1,1,"nvt"))</f>
        <v/>
      </c>
      <c r="B234" s="153" t="str">
        <f>B27</f>
        <v>Maandbedrag € 10.400</v>
      </c>
      <c r="C234" s="50"/>
      <c r="D234" s="1"/>
      <c r="E234" s="1"/>
      <c r="F234" s="7"/>
      <c r="G234" s="8"/>
      <c r="H234"/>
    </row>
    <row r="235" spans="1:8" ht="14.25" customHeight="1" x14ac:dyDescent="0.25">
      <c r="B235" s="261" t="str">
        <f>IF(A234="nvt",VLOOKUP(A234,Alle_Kostensoorten[],2,FALSE),VLOOKUP(B234,Alle_Kostensoorten[],2,FALSE))</f>
        <v>Toelichting: Geen bijzonderheden</v>
      </c>
      <c r="C235" s="261"/>
      <c r="D235" s="261"/>
      <c r="E235" s="261"/>
      <c r="F235" s="261"/>
      <c r="G235"/>
      <c r="H235"/>
    </row>
    <row r="236" spans="1:8" ht="9.75" customHeight="1" x14ac:dyDescent="0.3">
      <c r="B236" s="1"/>
      <c r="C236" s="1"/>
      <c r="D236" s="1"/>
      <c r="E236" s="1"/>
      <c r="F236" s="7"/>
      <c r="G236" s="8"/>
      <c r="H236"/>
    </row>
    <row r="237" spans="1:8" ht="45.75" thickBot="1" x14ac:dyDescent="0.35">
      <c r="B237" s="186" t="s">
        <v>2</v>
      </c>
      <c r="C237" s="133" t="s">
        <v>111</v>
      </c>
      <c r="D237" s="133" t="s">
        <v>132</v>
      </c>
      <c r="E237" s="133" t="s">
        <v>175</v>
      </c>
      <c r="F237" s="184" t="s">
        <v>0</v>
      </c>
      <c r="G237"/>
      <c r="H237"/>
    </row>
    <row r="238" spans="1:8" ht="15.75" customHeight="1" thickTop="1" x14ac:dyDescent="0.3">
      <c r="B238" s="223"/>
      <c r="C238" s="224"/>
      <c r="D238" s="227"/>
      <c r="E238" s="232"/>
      <c r="F238" s="192">
        <f>IF($A$234=1,$D238*$E238*10400,0)</f>
        <v>0</v>
      </c>
      <c r="G238"/>
      <c r="H238"/>
    </row>
    <row r="239" spans="1:8" ht="15.75" customHeight="1" x14ac:dyDescent="0.3">
      <c r="B239" s="197"/>
      <c r="C239" s="107"/>
      <c r="D239" s="227"/>
      <c r="E239" s="201"/>
      <c r="F239" s="195">
        <f>IF($A$234=1,$D239*$E239*10400,0)</f>
        <v>0</v>
      </c>
      <c r="G239"/>
      <c r="H239"/>
    </row>
    <row r="240" spans="1:8" ht="15.75" customHeight="1" x14ac:dyDescent="0.3">
      <c r="B240" s="197"/>
      <c r="C240" s="107"/>
      <c r="D240" s="227"/>
      <c r="E240" s="201"/>
      <c r="F240" s="195">
        <f>IF($A$234=1,$D240*$E240*10400,0)</f>
        <v>0</v>
      </c>
      <c r="G240"/>
      <c r="H240"/>
    </row>
    <row r="241" spans="2:9" ht="15.75" customHeight="1" x14ac:dyDescent="0.3">
      <c r="B241" s="197"/>
      <c r="C241" s="107"/>
      <c r="D241" s="227"/>
      <c r="E241" s="201"/>
      <c r="F241" s="195">
        <f>IF($A$234=1,$D241*$E241*10400,0)</f>
        <v>0</v>
      </c>
      <c r="G241"/>
      <c r="H241"/>
    </row>
    <row r="242" spans="2:9" ht="15.75" customHeight="1" x14ac:dyDescent="0.3">
      <c r="B242" s="197"/>
      <c r="C242" s="107"/>
      <c r="D242" s="227"/>
      <c r="E242" s="201"/>
      <c r="F242" s="195">
        <f>IF($A$234=1,$D242*$E242*10400,0)</f>
        <v>0</v>
      </c>
      <c r="G242"/>
      <c r="H242"/>
    </row>
    <row r="243" spans="2:9" ht="15.75" customHeight="1" x14ac:dyDescent="0.3">
      <c r="B243" s="197"/>
      <c r="C243" s="107"/>
      <c r="D243" s="200"/>
      <c r="E243" s="201"/>
      <c r="F243" s="195">
        <f>IF($A$234=1,$D243*$E243*10400,0)</f>
        <v>0</v>
      </c>
      <c r="G243"/>
      <c r="H243"/>
    </row>
    <row r="244" spans="2:9" ht="15.75" customHeight="1" x14ac:dyDescent="0.3">
      <c r="B244" s="197"/>
      <c r="C244" s="107"/>
      <c r="D244" s="200"/>
      <c r="E244" s="201"/>
      <c r="F244" s="195">
        <f>IF($A$234=1,$D244*$E244*10400,0)</f>
        <v>0</v>
      </c>
      <c r="G244"/>
      <c r="H244"/>
    </row>
    <row r="245" spans="2:9" ht="15.75" customHeight="1" x14ac:dyDescent="0.3">
      <c r="B245" s="197"/>
      <c r="C245" s="107"/>
      <c r="D245" s="200"/>
      <c r="E245" s="201"/>
      <c r="F245" s="195">
        <f>IF($A$234=1,$D245*$E245*10400,0)</f>
        <v>0</v>
      </c>
      <c r="G245"/>
      <c r="H245"/>
    </row>
    <row r="246" spans="2:9" ht="15.75" customHeight="1" x14ac:dyDescent="0.3">
      <c r="B246" s="197"/>
      <c r="C246" s="107"/>
      <c r="D246" s="200"/>
      <c r="E246" s="201"/>
      <c r="F246" s="195">
        <f>IF($A$234=1,$D246*$E246*10400,0)</f>
        <v>0</v>
      </c>
      <c r="G246"/>
      <c r="H246"/>
    </row>
    <row r="247" spans="2:9" ht="15.75" customHeight="1" x14ac:dyDescent="0.3">
      <c r="B247" s="197"/>
      <c r="C247" s="107"/>
      <c r="D247" s="200"/>
      <c r="E247" s="201"/>
      <c r="F247" s="195">
        <f>IF($A$234=1,$D247*$E247*10400,0)</f>
        <v>0</v>
      </c>
      <c r="G247"/>
      <c r="H247"/>
    </row>
    <row r="248" spans="2:9" ht="15.75" customHeight="1" x14ac:dyDescent="0.3">
      <c r="B248" s="197"/>
      <c r="C248" s="107"/>
      <c r="D248" s="200"/>
      <c r="E248" s="201"/>
      <c r="F248" s="195">
        <f>IF($A$234=1,$D248*$E248*10400,0)</f>
        <v>0</v>
      </c>
      <c r="G248"/>
      <c r="H248"/>
    </row>
    <row r="249" spans="2:9" ht="15.75" customHeight="1" x14ac:dyDescent="0.3">
      <c r="B249" s="197"/>
      <c r="C249" s="107"/>
      <c r="D249" s="200"/>
      <c r="E249" s="201"/>
      <c r="F249" s="195">
        <f>IF($A$234=1,$D249*$E249*10400,0)</f>
        <v>0</v>
      </c>
      <c r="G249"/>
      <c r="H249"/>
    </row>
    <row r="250" spans="2:9" ht="15.75" customHeight="1" x14ac:dyDescent="0.3">
      <c r="B250" s="197"/>
      <c r="C250" s="107"/>
      <c r="D250" s="200"/>
      <c r="E250" s="201"/>
      <c r="F250" s="195">
        <f>IF($A$234=1,$D250*$E250*10400,0)</f>
        <v>0</v>
      </c>
      <c r="G250"/>
      <c r="H250"/>
    </row>
    <row r="251" spans="2:9" ht="15.75" customHeight="1" x14ac:dyDescent="0.3">
      <c r="B251" s="197"/>
      <c r="C251" s="107"/>
      <c r="D251" s="200"/>
      <c r="E251" s="201"/>
      <c r="F251" s="195">
        <f>IF($A$234=1,$D251*$E251*10400,0)</f>
        <v>0</v>
      </c>
      <c r="G251"/>
      <c r="H251"/>
    </row>
    <row r="252" spans="2:9" ht="15.75" customHeight="1" thickBot="1" x14ac:dyDescent="0.35">
      <c r="B252" s="95"/>
      <c r="C252" s="207"/>
      <c r="D252" s="208"/>
      <c r="E252" s="209"/>
      <c r="F252" s="155">
        <f>IF($A$234=1,$D252*$E252*10400,0)</f>
        <v>0</v>
      </c>
      <c r="G252"/>
      <c r="H252"/>
    </row>
    <row r="253" spans="2:9" ht="16.5" thickTop="1" x14ac:dyDescent="0.3">
      <c r="B253" s="211" t="s">
        <v>90</v>
      </c>
      <c r="C253" s="211"/>
      <c r="D253" s="212"/>
      <c r="E253" s="211"/>
      <c r="F253" s="163">
        <f>SUM(F238:F252)</f>
        <v>0</v>
      </c>
      <c r="G253"/>
      <c r="H253"/>
    </row>
    <row r="254" spans="2:9" x14ac:dyDescent="0.3">
      <c r="B254" s="3"/>
      <c r="C254" s="1"/>
      <c r="D254" s="1"/>
      <c r="E254" s="1"/>
      <c r="F254" s="9"/>
      <c r="G254" s="10"/>
      <c r="H254"/>
    </row>
    <row r="255" spans="2:9" ht="16.5" thickBot="1" x14ac:dyDescent="0.35">
      <c r="B255" s="39"/>
      <c r="C255" s="40"/>
      <c r="D255" s="40"/>
      <c r="E255" s="40"/>
      <c r="F255" s="41"/>
      <c r="G255" s="42"/>
      <c r="H255" s="42"/>
      <c r="I255" s="42"/>
    </row>
    <row r="256" spans="2:9" ht="7.5" customHeight="1" thickTop="1" x14ac:dyDescent="0.3">
      <c r="B256" s="3"/>
      <c r="C256" s="1"/>
      <c r="D256" s="1"/>
      <c r="E256" s="1"/>
      <c r="F256" s="9"/>
      <c r="G256" s="10"/>
      <c r="H256"/>
    </row>
    <row r="257" spans="2:9" ht="23.25" x14ac:dyDescent="0.25">
      <c r="B257" s="266" t="s">
        <v>55</v>
      </c>
      <c r="C257" s="266"/>
      <c r="D257" s="266"/>
      <c r="E257" s="266"/>
      <c r="F257" s="266"/>
      <c r="G257" s="266"/>
      <c r="H257" s="266"/>
    </row>
    <row r="258" spans="2:9" x14ac:dyDescent="0.3">
      <c r="B258" s="3"/>
      <c r="C258" s="1"/>
      <c r="D258" s="1"/>
      <c r="E258" s="1"/>
      <c r="F258" s="9"/>
      <c r="G258" s="10"/>
      <c r="H258"/>
    </row>
    <row r="259" spans="2:9" ht="21" x14ac:dyDescent="0.35">
      <c r="B259" s="50" t="s">
        <v>43</v>
      </c>
      <c r="C259" s="10"/>
      <c r="D259" s="10"/>
      <c r="E259" s="10"/>
      <c r="F259" s="9"/>
      <c r="G259" s="10"/>
      <c r="H259"/>
    </row>
    <row r="260" spans="2:9" ht="153.75" customHeight="1" x14ac:dyDescent="0.25">
      <c r="B260" s="267" t="s">
        <v>134</v>
      </c>
      <c r="C260" s="267"/>
      <c r="D260" s="267"/>
      <c r="E260" s="267"/>
      <c r="F260" s="267"/>
      <c r="G260" s="267"/>
      <c r="H260" s="267"/>
      <c r="I260" s="267"/>
    </row>
    <row r="261" spans="2:9" x14ac:dyDescent="0.3">
      <c r="B261" s="3"/>
      <c r="C261" s="10"/>
      <c r="D261" s="10"/>
      <c r="E261" s="10"/>
      <c r="F261" s="9"/>
      <c r="G261" s="10"/>
      <c r="H261"/>
    </row>
    <row r="262" spans="2:9" ht="15.6" customHeight="1" thickBot="1" x14ac:dyDescent="0.35">
      <c r="B262" s="51" t="s">
        <v>44</v>
      </c>
      <c r="C262" s="52" t="s">
        <v>6</v>
      </c>
      <c r="D262" s="52" t="s">
        <v>41</v>
      </c>
      <c r="E262" s="139" t="s">
        <v>56</v>
      </c>
      <c r="F262" s="138"/>
      <c r="G262" s="138"/>
      <c r="H262" s="138"/>
      <c r="I262" s="138"/>
    </row>
    <row r="263" spans="2:9" ht="15.75" customHeight="1" thickTop="1" x14ac:dyDescent="0.3">
      <c r="B263" s="57" t="s">
        <v>51</v>
      </c>
      <c r="C263" s="102"/>
      <c r="D263" s="158">
        <f>IFERROR(C263/$C$270,0)</f>
        <v>0</v>
      </c>
      <c r="E263" s="104"/>
      <c r="F263" s="105"/>
      <c r="G263" s="105"/>
      <c r="H263" s="105"/>
      <c r="I263" s="106"/>
    </row>
    <row r="264" spans="2:9" ht="15.75" customHeight="1" x14ac:dyDescent="0.3">
      <c r="B264" s="57" t="s">
        <v>104</v>
      </c>
      <c r="C264" s="102"/>
      <c r="D264" s="158">
        <f t="shared" ref="D264:D268" si="8">IFERROR(C264/$C$270,0)</f>
        <v>0</v>
      </c>
      <c r="E264" s="107"/>
      <c r="F264" s="108"/>
      <c r="G264" s="108"/>
      <c r="H264" s="108"/>
      <c r="I264" s="109"/>
    </row>
    <row r="265" spans="2:9" ht="15.75" customHeight="1" x14ac:dyDescent="0.3">
      <c r="B265" s="57" t="s">
        <v>105</v>
      </c>
      <c r="C265" s="102"/>
      <c r="D265" s="158">
        <f t="shared" si="8"/>
        <v>0</v>
      </c>
      <c r="E265" s="107"/>
      <c r="F265" s="108"/>
      <c r="G265" s="108"/>
      <c r="H265" s="108"/>
      <c r="I265" s="109"/>
    </row>
    <row r="266" spans="2:9" ht="15.75" customHeight="1" x14ac:dyDescent="0.3">
      <c r="B266" s="57" t="s">
        <v>45</v>
      </c>
      <c r="C266" s="102"/>
      <c r="D266" s="158">
        <f t="shared" si="8"/>
        <v>0</v>
      </c>
      <c r="E266" s="107"/>
      <c r="F266" s="108"/>
      <c r="G266" s="108"/>
      <c r="H266" s="108"/>
      <c r="I266" s="109"/>
    </row>
    <row r="267" spans="2:9" ht="15.75" customHeight="1" thickBot="1" x14ac:dyDescent="0.35">
      <c r="B267" s="58" t="s">
        <v>46</v>
      </c>
      <c r="C267" s="103"/>
      <c r="D267" s="159">
        <f t="shared" si="8"/>
        <v>0</v>
      </c>
      <c r="E267" s="110"/>
      <c r="F267" s="111"/>
      <c r="G267" s="111"/>
      <c r="H267" s="111"/>
      <c r="I267" s="112"/>
    </row>
    <row r="268" spans="2:9" ht="17.25" thickTop="1" thickBot="1" x14ac:dyDescent="0.35">
      <c r="B268" s="77" t="s">
        <v>1</v>
      </c>
      <c r="C268" s="160">
        <f>SUM(C263:C267)</f>
        <v>0</v>
      </c>
      <c r="D268" s="161">
        <f t="shared" si="8"/>
        <v>0</v>
      </c>
      <c r="E268" s="80"/>
      <c r="F268" s="80"/>
      <c r="G268" s="80"/>
      <c r="H268" s="77"/>
      <c r="I268" s="81"/>
    </row>
    <row r="269" spans="2:9" ht="13.5" customHeight="1" thickTop="1" x14ac:dyDescent="0.3">
      <c r="B269" s="10"/>
      <c r="C269" s="10"/>
      <c r="D269" s="10"/>
      <c r="E269" s="10"/>
      <c r="F269" s="9"/>
      <c r="G269" s="10"/>
      <c r="H269"/>
    </row>
    <row r="270" spans="2:9" ht="16.5" thickBot="1" x14ac:dyDescent="0.35">
      <c r="B270" s="51" t="s">
        <v>0</v>
      </c>
      <c r="C270" s="162">
        <f>D28</f>
        <v>0</v>
      </c>
      <c r="D270" s="10"/>
      <c r="E270" s="10"/>
      <c r="F270" s="9"/>
      <c r="G270" s="10"/>
      <c r="H270"/>
    </row>
    <row r="271" spans="2:9" ht="16.5" thickTop="1" x14ac:dyDescent="0.3">
      <c r="B271" s="3"/>
      <c r="C271" s="1"/>
      <c r="D271" s="1"/>
      <c r="E271" s="1"/>
      <c r="F271" s="9"/>
      <c r="G271" s="10"/>
      <c r="H271"/>
    </row>
    <row r="272" spans="2:9" ht="16.5" thickBot="1" x14ac:dyDescent="0.35">
      <c r="B272" s="51" t="s">
        <v>92</v>
      </c>
      <c r="C272" s="162" t="str">
        <f>IF(ROUND(C268,2)-ROUND(C270,2)=0,"JA",C268-C270)</f>
        <v>JA</v>
      </c>
      <c r="D272" s="1"/>
      <c r="E272" s="1"/>
      <c r="F272" s="9"/>
      <c r="G272" s="10"/>
      <c r="H272"/>
    </row>
    <row r="273" spans="2:9" ht="17.25" thickTop="1" thickBot="1" x14ac:dyDescent="0.35">
      <c r="B273" s="43"/>
      <c r="C273" s="44"/>
      <c r="D273" s="45"/>
      <c r="E273" s="45"/>
      <c r="F273" s="45"/>
      <c r="G273" s="45"/>
      <c r="H273" s="45"/>
      <c r="I273" s="45"/>
    </row>
    <row r="274" spans="2:9" ht="6.75" customHeight="1" thickTop="1" x14ac:dyDescent="0.3">
      <c r="B274" s="15"/>
      <c r="C274" s="16"/>
      <c r="D274"/>
      <c r="E274"/>
      <c r="F274"/>
      <c r="G274"/>
      <c r="H274"/>
    </row>
    <row r="275" spans="2:9" ht="23.25" x14ac:dyDescent="0.25">
      <c r="B275" s="266" t="s">
        <v>54</v>
      </c>
      <c r="C275" s="266"/>
      <c r="D275" s="266"/>
      <c r="E275" s="266"/>
      <c r="F275" s="266"/>
      <c r="G275" s="266"/>
      <c r="H275" s="266"/>
    </row>
    <row r="276" spans="2:9" ht="15" x14ac:dyDescent="0.25">
      <c r="B276" s="10"/>
      <c r="C276"/>
      <c r="D276"/>
      <c r="E276"/>
      <c r="F276"/>
      <c r="G276" s="10"/>
      <c r="H276"/>
    </row>
    <row r="277" spans="2:9" ht="21" x14ac:dyDescent="0.35">
      <c r="B277" s="50" t="s">
        <v>99</v>
      </c>
      <c r="C277" s="50"/>
      <c r="D277"/>
      <c r="E277"/>
      <c r="F277"/>
      <c r="G277" s="10"/>
      <c r="H277"/>
    </row>
    <row r="278" spans="2:9" ht="154.5" customHeight="1" x14ac:dyDescent="0.25">
      <c r="B278" s="267" t="s">
        <v>182</v>
      </c>
      <c r="C278" s="267"/>
      <c r="D278" s="267"/>
      <c r="E278" s="267"/>
      <c r="F278" s="267"/>
      <c r="G278" s="267"/>
      <c r="H278" s="267"/>
      <c r="I278" s="267"/>
    </row>
    <row r="279" spans="2:9" ht="15" x14ac:dyDescent="0.25">
      <c r="B279" s="10"/>
      <c r="C279"/>
      <c r="D279"/>
      <c r="E279"/>
      <c r="F279"/>
      <c r="G279" s="10"/>
      <c r="H279"/>
    </row>
    <row r="280" spans="2:9" ht="16.5" thickBot="1" x14ac:dyDescent="0.35">
      <c r="B280" s="134" t="s">
        <v>2</v>
      </c>
      <c r="C280" s="184" t="s">
        <v>37</v>
      </c>
      <c r="D280" s="184" t="s">
        <v>112</v>
      </c>
      <c r="E280" s="133" t="s">
        <v>0</v>
      </c>
      <c r="F280" s="185" t="s">
        <v>38</v>
      </c>
      <c r="G280" s="184" t="s">
        <v>56</v>
      </c>
      <c r="H280" s="186"/>
      <c r="I280" s="186"/>
    </row>
    <row r="281" spans="2:9" ht="15.75" customHeight="1" thickTop="1" x14ac:dyDescent="0.3">
      <c r="B281" s="187" t="str">
        <f>Hulpblad!V2</f>
        <v xml:space="preserve"> </v>
      </c>
      <c r="C281" s="248"/>
      <c r="D281" s="191"/>
      <c r="E281" s="192">
        <f>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92">
        <f t="shared" ref="F281:F290" si="9">E281*D281</f>
        <v>0</v>
      </c>
      <c r="G281" s="193"/>
      <c r="H281" s="188"/>
      <c r="I281" s="188"/>
    </row>
    <row r="282" spans="2:9" ht="15.75" customHeight="1" x14ac:dyDescent="0.3">
      <c r="B282" s="189" t="str">
        <f>Hulpblad!V3</f>
        <v xml:space="preserve"> </v>
      </c>
      <c r="C282" s="249"/>
      <c r="D282" s="194"/>
      <c r="E282" s="195">
        <f t="shared" ref="E282:E290" si="10">IF(OR(B282="",B282=" "),0,SUMIFS($E$104:$E$118,$B$104:$B$118,$B282)+SUMIFS($E$38:$E$52,$B$38:$B$52,$B282)+SUMIFS($F$60:$F$74,$B$60:$B$74,$B282)+SUMIFS($F$82:$F$96,$B$82:$B$96,$B282)+SUMIFS($C$126:$C$135,$B$126:$B$135,$B282)+SUMIFS($I$183:$I$190,$B$183:$B$190,$B282)+SUMIFS($E$143:$E$151,$B$143:$B$151,$B282)+SUMIFS($F$159:$F$175,$B$159:$B$175,$B282)+SUMIFS($C$198:$C$207,$B$198:$B$207,$B282)+SUMIFS($E$215:$E$230,$B$215:$B$230,$B282)+SUMIFS($F$238:$F$252,$B$238:$B$252,$B282))</f>
        <v>0</v>
      </c>
      <c r="F282" s="195">
        <f t="shared" si="9"/>
        <v>0</v>
      </c>
      <c r="G282" s="196"/>
      <c r="H282" s="190"/>
      <c r="I282" s="190"/>
    </row>
    <row r="283" spans="2:9" ht="15.75" customHeight="1" x14ac:dyDescent="0.3">
      <c r="B283" s="189" t="str">
        <f>Hulpblad!V4</f>
        <v xml:space="preserve"> </v>
      </c>
      <c r="C283" s="250"/>
      <c r="D283" s="194"/>
      <c r="E283" s="195">
        <f t="shared" si="10"/>
        <v>0</v>
      </c>
      <c r="F283" s="195">
        <f t="shared" si="9"/>
        <v>0</v>
      </c>
      <c r="G283" s="196"/>
      <c r="H283" s="190"/>
      <c r="I283" s="190"/>
    </row>
    <row r="284" spans="2:9" ht="15.75" customHeight="1" x14ac:dyDescent="0.3">
      <c r="B284" s="189" t="str">
        <f>Hulpblad!V5</f>
        <v xml:space="preserve"> </v>
      </c>
      <c r="C284" s="250"/>
      <c r="D284" s="194"/>
      <c r="E284" s="195">
        <f t="shared" si="10"/>
        <v>0</v>
      </c>
      <c r="F284" s="195">
        <f t="shared" si="9"/>
        <v>0</v>
      </c>
      <c r="G284" s="196"/>
      <c r="H284" s="190"/>
      <c r="I284" s="190"/>
    </row>
    <row r="285" spans="2:9" ht="15.75" customHeight="1" x14ac:dyDescent="0.3">
      <c r="B285" s="189" t="str">
        <f>Hulpblad!V6</f>
        <v xml:space="preserve"> </v>
      </c>
      <c r="C285" s="249"/>
      <c r="D285" s="194"/>
      <c r="E285" s="195">
        <f t="shared" si="10"/>
        <v>0</v>
      </c>
      <c r="F285" s="195">
        <f t="shared" si="9"/>
        <v>0</v>
      </c>
      <c r="G285" s="196"/>
      <c r="H285" s="190"/>
      <c r="I285" s="190"/>
    </row>
    <row r="286" spans="2:9" ht="15.75" customHeight="1" x14ac:dyDescent="0.3">
      <c r="B286" s="189" t="str">
        <f>Hulpblad!V7</f>
        <v xml:space="preserve"> </v>
      </c>
      <c r="C286" s="249"/>
      <c r="D286" s="194"/>
      <c r="E286" s="195">
        <f t="shared" si="10"/>
        <v>0</v>
      </c>
      <c r="F286" s="195">
        <f t="shared" si="9"/>
        <v>0</v>
      </c>
      <c r="G286" s="196"/>
      <c r="H286" s="190"/>
      <c r="I286" s="190"/>
    </row>
    <row r="287" spans="2:9" ht="15.75" customHeight="1" x14ac:dyDescent="0.3">
      <c r="B287" s="189" t="str">
        <f>Hulpblad!V8</f>
        <v xml:space="preserve"> </v>
      </c>
      <c r="C287" s="249"/>
      <c r="D287" s="194"/>
      <c r="E287" s="195">
        <f t="shared" si="10"/>
        <v>0</v>
      </c>
      <c r="F287" s="195">
        <f t="shared" si="9"/>
        <v>0</v>
      </c>
      <c r="G287" s="196"/>
      <c r="H287" s="190"/>
      <c r="I287" s="190"/>
    </row>
    <row r="288" spans="2:9" ht="15.75" customHeight="1" x14ac:dyDescent="0.3">
      <c r="B288" s="189" t="str">
        <f>Hulpblad!V9</f>
        <v xml:space="preserve"> </v>
      </c>
      <c r="C288" s="250"/>
      <c r="D288" s="194"/>
      <c r="E288" s="195">
        <f t="shared" si="10"/>
        <v>0</v>
      </c>
      <c r="F288" s="195">
        <f t="shared" si="9"/>
        <v>0</v>
      </c>
      <c r="G288" s="196"/>
      <c r="H288" s="190"/>
      <c r="I288" s="190"/>
    </row>
    <row r="289" spans="2:9" ht="15.75" customHeight="1" x14ac:dyDescent="0.3">
      <c r="B289" s="189" t="str">
        <f>Hulpblad!V10</f>
        <v xml:space="preserve"> </v>
      </c>
      <c r="C289" s="250"/>
      <c r="D289" s="194"/>
      <c r="E289" s="195">
        <f t="shared" si="10"/>
        <v>0</v>
      </c>
      <c r="F289" s="195">
        <f t="shared" si="9"/>
        <v>0</v>
      </c>
      <c r="G289" s="196"/>
      <c r="H289" s="190"/>
      <c r="I289" s="190"/>
    </row>
    <row r="290" spans="2:9" ht="15.75" customHeight="1" thickBot="1" x14ac:dyDescent="0.35">
      <c r="B290" s="164" t="str">
        <f>Hulpblad!V11</f>
        <v xml:space="preserve"> </v>
      </c>
      <c r="C290" s="251"/>
      <c r="D290" s="178"/>
      <c r="E290" s="155">
        <f t="shared" si="10"/>
        <v>0</v>
      </c>
      <c r="F290" s="155">
        <f t="shared" si="9"/>
        <v>0</v>
      </c>
      <c r="G290" s="113"/>
      <c r="H290" s="113"/>
      <c r="I290" s="113"/>
    </row>
    <row r="291" spans="2:9" ht="16.5" thickTop="1" x14ac:dyDescent="0.3">
      <c r="B291" s="76" t="s">
        <v>90</v>
      </c>
      <c r="C291" s="78"/>
      <c r="D291" s="78"/>
      <c r="E291" s="163">
        <f>SUBTOTAL(109,$E$281:$E$290)</f>
        <v>0</v>
      </c>
      <c r="F291" s="163">
        <f>SUBTOTAL(109,$F$281:$F$290)</f>
        <v>0</v>
      </c>
      <c r="G291" s="79"/>
      <c r="H291" s="79"/>
      <c r="I291" s="79"/>
    </row>
    <row r="292" spans="2:9" x14ac:dyDescent="0.3">
      <c r="B292" s="15"/>
      <c r="C292" s="16"/>
      <c r="D292" s="10"/>
      <c r="E292" s="18"/>
      <c r="F292" s="18"/>
      <c r="G292" s="18"/>
      <c r="H292" s="10"/>
    </row>
    <row r="293" spans="2:9" ht="16.5" thickBot="1" x14ac:dyDescent="0.35">
      <c r="B293" s="51" t="s">
        <v>115</v>
      </c>
      <c r="C293" s="162">
        <f>C263+C266</f>
        <v>0</v>
      </c>
      <c r="D293" s="10"/>
      <c r="E293" s="10"/>
      <c r="F293" s="10"/>
      <c r="G293" s="10"/>
      <c r="H293" s="10"/>
    </row>
    <row r="294" spans="2:9" thickTop="1" x14ac:dyDescent="0.25">
      <c r="B294" s="10"/>
      <c r="C294" s="10"/>
      <c r="D294" s="10"/>
      <c r="E294" s="10"/>
      <c r="F294" s="10"/>
      <c r="G294" s="10"/>
      <c r="H294" s="10"/>
    </row>
    <row r="295" spans="2:9" ht="16.5" thickBot="1" x14ac:dyDescent="0.35">
      <c r="B295" s="51" t="s">
        <v>116</v>
      </c>
      <c r="C295" s="162" t="str">
        <f>IF(ROUND($F$291,2)&gt;=ROUND(C263+C266,2),"JA",$F$291-C263-C266)</f>
        <v>JA</v>
      </c>
      <c r="D295" s="10"/>
      <c r="E295" s="10"/>
      <c r="F295" s="10"/>
      <c r="G295" s="10"/>
      <c r="H295" s="10"/>
    </row>
    <row r="296" spans="2:9" thickTop="1" x14ac:dyDescent="0.25">
      <c r="B296" s="10"/>
      <c r="C296" s="10"/>
      <c r="D296" s="10"/>
      <c r="E296" s="10"/>
      <c r="F296" s="10"/>
      <c r="G296" s="10"/>
      <c r="H296" s="10"/>
    </row>
    <row r="297" spans="2:9" ht="15" x14ac:dyDescent="0.25">
      <c r="B297" s="10"/>
      <c r="C297" s="10"/>
      <c r="D297" s="10"/>
      <c r="E297" s="10"/>
      <c r="F297" s="10"/>
      <c r="G297" s="10"/>
      <c r="H297" s="10"/>
    </row>
    <row r="298" spans="2:9" ht="15" x14ac:dyDescent="0.25">
      <c r="B298" s="10"/>
      <c r="C298" s="10"/>
      <c r="D298" s="10"/>
      <c r="E298" s="10"/>
      <c r="F298" s="10"/>
      <c r="G298" s="10"/>
      <c r="H298" s="10"/>
    </row>
    <row r="299" spans="2:9" ht="15" x14ac:dyDescent="0.25">
      <c r="B299" s="10"/>
      <c r="C299" s="10"/>
      <c r="D299" s="10"/>
      <c r="E299" s="10"/>
      <c r="F299" s="10"/>
      <c r="G299" s="10"/>
      <c r="H299" s="10"/>
    </row>
    <row r="300" spans="2:9" ht="15" x14ac:dyDescent="0.25">
      <c r="B300" s="10"/>
      <c r="C300" s="10"/>
      <c r="D300" s="10"/>
      <c r="E300" s="10"/>
      <c r="F300" s="10"/>
      <c r="G300" s="10"/>
      <c r="H300" s="10"/>
    </row>
    <row r="301" spans="2:9" ht="15" x14ac:dyDescent="0.25">
      <c r="B301" s="10"/>
      <c r="C301" s="10"/>
      <c r="D301" s="10"/>
      <c r="E301" s="10"/>
      <c r="F301" s="10"/>
      <c r="G301" s="10"/>
      <c r="H301" s="10"/>
    </row>
    <row r="302" spans="2:9" ht="15" x14ac:dyDescent="0.25">
      <c r="B302" s="10"/>
      <c r="C302" s="10"/>
      <c r="D302" s="10"/>
      <c r="E302" s="10"/>
      <c r="F302" s="10"/>
      <c r="G302" s="10"/>
      <c r="H302" s="10"/>
    </row>
    <row r="303" spans="2:9" ht="15" x14ac:dyDescent="0.25">
      <c r="B303" s="10"/>
      <c r="C303" s="10"/>
      <c r="D303" s="10"/>
      <c r="E303" s="10"/>
      <c r="F303" s="10"/>
      <c r="G303" s="10"/>
      <c r="H303" s="10"/>
    </row>
    <row r="304" spans="2:9"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ht="15" x14ac:dyDescent="0.25">
      <c r="B463" s="10"/>
      <c r="C463" s="10"/>
      <c r="D463" s="10"/>
      <c r="E463" s="10"/>
      <c r="F463" s="10"/>
      <c r="G463" s="10"/>
      <c r="H463" s="10"/>
    </row>
    <row r="464" spans="2:8" ht="15" x14ac:dyDescent="0.25">
      <c r="B464" s="10"/>
      <c r="C464" s="10"/>
      <c r="D464" s="10"/>
      <c r="E464" s="10"/>
      <c r="F464" s="10"/>
      <c r="G464" s="10"/>
      <c r="H464" s="10"/>
    </row>
    <row r="465" spans="2:8" ht="15" x14ac:dyDescent="0.25">
      <c r="B465" s="10"/>
      <c r="C465" s="10"/>
      <c r="D465" s="10"/>
      <c r="E465" s="10"/>
      <c r="F465" s="10"/>
      <c r="G465" s="10"/>
      <c r="H465" s="10"/>
    </row>
    <row r="466" spans="2:8" ht="15" x14ac:dyDescent="0.25">
      <c r="B466" s="10"/>
      <c r="C466" s="10"/>
      <c r="D466" s="10"/>
      <c r="E466" s="10"/>
      <c r="F466" s="10"/>
      <c r="G466" s="10"/>
      <c r="H466" s="10"/>
    </row>
    <row r="467" spans="2:8" ht="15" x14ac:dyDescent="0.25">
      <c r="B467" s="10"/>
      <c r="C467" s="10"/>
      <c r="D467" s="10"/>
      <c r="E467" s="10"/>
      <c r="F467" s="10"/>
      <c r="G467" s="10"/>
      <c r="H467" s="10"/>
    </row>
    <row r="468" spans="2:8" ht="15" x14ac:dyDescent="0.25">
      <c r="B468" s="10"/>
      <c r="C468" s="10"/>
      <c r="D468" s="10"/>
      <c r="E468" s="10"/>
      <c r="F468" s="10"/>
      <c r="G468" s="10"/>
      <c r="H468" s="10"/>
    </row>
    <row r="469" spans="2:8" ht="15" x14ac:dyDescent="0.25">
      <c r="B469" s="10"/>
      <c r="C469" s="10"/>
      <c r="D469" s="10"/>
      <c r="E469" s="10"/>
      <c r="F469" s="10"/>
      <c r="G469" s="10"/>
      <c r="H469" s="10"/>
    </row>
    <row r="470" spans="2:8" ht="15" x14ac:dyDescent="0.25">
      <c r="B470" s="10"/>
      <c r="C470" s="10"/>
      <c r="D470" s="10"/>
      <c r="E470" s="10"/>
      <c r="F470" s="10"/>
      <c r="G470" s="10"/>
      <c r="H470" s="10"/>
    </row>
    <row r="471" spans="2:8" ht="15" x14ac:dyDescent="0.25">
      <c r="B471" s="10"/>
      <c r="C471" s="10"/>
      <c r="D471" s="10"/>
      <c r="E471" s="10"/>
      <c r="F471" s="10"/>
      <c r="G471" s="10"/>
      <c r="H471" s="10"/>
    </row>
    <row r="472" spans="2:8" ht="15" x14ac:dyDescent="0.25">
      <c r="B472" s="10"/>
      <c r="C472" s="10"/>
      <c r="D472" s="10"/>
      <c r="E472" s="10"/>
      <c r="F472" s="10"/>
      <c r="G472" s="10"/>
      <c r="H472" s="10"/>
    </row>
    <row r="473" spans="2:8" ht="15" x14ac:dyDescent="0.25">
      <c r="B473" s="10"/>
      <c r="C473" s="10"/>
      <c r="D473" s="10"/>
      <c r="E473" s="10"/>
      <c r="F473" s="10"/>
      <c r="G473" s="10"/>
      <c r="H473" s="10"/>
    </row>
    <row r="474" spans="2:8" ht="15" x14ac:dyDescent="0.25">
      <c r="B474" s="10"/>
      <c r="C474" s="10"/>
      <c r="D474" s="10"/>
      <c r="E474" s="10"/>
      <c r="F474" s="10"/>
      <c r="G474" s="10"/>
      <c r="H474" s="10"/>
    </row>
    <row r="475" spans="2:8" ht="15" x14ac:dyDescent="0.25">
      <c r="B475" s="10"/>
      <c r="C475" s="10"/>
      <c r="D475" s="10"/>
      <c r="E475" s="10"/>
      <c r="F475" s="10"/>
      <c r="G475" s="10"/>
      <c r="H475" s="10"/>
    </row>
    <row r="476" spans="2:8" ht="15" x14ac:dyDescent="0.25">
      <c r="B476" s="10"/>
      <c r="C476" s="10"/>
      <c r="D476" s="10"/>
      <c r="E476" s="10"/>
      <c r="F476" s="10"/>
      <c r="G476" s="10"/>
      <c r="H476" s="10"/>
    </row>
    <row r="477" spans="2:8" ht="15" x14ac:dyDescent="0.25">
      <c r="B477" s="10"/>
      <c r="C477" s="10"/>
      <c r="D477" s="10"/>
      <c r="E477" s="10"/>
      <c r="F477" s="10"/>
      <c r="G477" s="10"/>
      <c r="H477" s="10"/>
    </row>
    <row r="478" spans="2:8" ht="15" x14ac:dyDescent="0.25">
      <c r="B478" s="10"/>
      <c r="C478" s="10"/>
      <c r="D478" s="10"/>
      <c r="E478" s="10"/>
      <c r="F478" s="10"/>
      <c r="G478" s="10"/>
      <c r="H478" s="10"/>
    </row>
    <row r="479" spans="2:8" ht="15" x14ac:dyDescent="0.25">
      <c r="B479" s="10"/>
      <c r="C479" s="10"/>
      <c r="D479" s="10"/>
      <c r="E479" s="10"/>
      <c r="F479" s="10"/>
      <c r="G479" s="10"/>
      <c r="H479" s="10"/>
    </row>
    <row r="480" spans="2:8" ht="15" x14ac:dyDescent="0.25">
      <c r="B480" s="10"/>
      <c r="C480" s="10"/>
      <c r="D480" s="10"/>
      <c r="E480" s="10"/>
      <c r="F480" s="10"/>
      <c r="G480" s="10"/>
      <c r="H480" s="10"/>
    </row>
    <row r="481" spans="2:8" ht="15" x14ac:dyDescent="0.25">
      <c r="B481" s="10"/>
      <c r="C481" s="10"/>
      <c r="D481" s="10"/>
      <c r="E481" s="10"/>
      <c r="F481" s="10"/>
      <c r="G481" s="10"/>
      <c r="H481" s="10"/>
    </row>
    <row r="482" spans="2:8" ht="15" x14ac:dyDescent="0.25">
      <c r="B482" s="10"/>
      <c r="C482" s="10"/>
      <c r="D482" s="10"/>
      <c r="E482" s="10"/>
      <c r="F482" s="10"/>
      <c r="G482" s="10"/>
      <c r="H482" s="10"/>
    </row>
    <row r="483" spans="2:8" ht="15" x14ac:dyDescent="0.25">
      <c r="B483" s="10"/>
      <c r="C483" s="10"/>
      <c r="D483" s="10"/>
      <c r="E483" s="10"/>
      <c r="F483" s="10"/>
      <c r="G483" s="10"/>
      <c r="H483" s="10"/>
    </row>
    <row r="484" spans="2:8" ht="15" x14ac:dyDescent="0.25">
      <c r="B484" s="10"/>
      <c r="C484" s="10"/>
      <c r="D484" s="10"/>
      <c r="E484" s="10"/>
      <c r="F484" s="10"/>
      <c r="G484" s="10"/>
      <c r="H484" s="10"/>
    </row>
    <row r="485" spans="2:8" ht="15" x14ac:dyDescent="0.25">
      <c r="B485" s="10"/>
      <c r="C485" s="10"/>
      <c r="D485" s="10"/>
      <c r="E485" s="10"/>
      <c r="F485" s="10"/>
      <c r="G485" s="10"/>
      <c r="H485" s="10"/>
    </row>
    <row r="486" spans="2:8" ht="15"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140:I140"/>
    <mergeCell ref="C2:E2"/>
    <mergeCell ref="C6:D6"/>
    <mergeCell ref="B11:I11"/>
    <mergeCell ref="B14:H14"/>
    <mergeCell ref="C30:H30"/>
    <mergeCell ref="B32:H32"/>
    <mergeCell ref="B35:E35"/>
    <mergeCell ref="B57:F57"/>
    <mergeCell ref="B79:F79"/>
    <mergeCell ref="B101:E101"/>
    <mergeCell ref="B123:G123"/>
    <mergeCell ref="B260:I260"/>
    <mergeCell ref="B275:H275"/>
    <mergeCell ref="B278:I278"/>
    <mergeCell ref="B156:I156"/>
    <mergeCell ref="B180:I180"/>
    <mergeCell ref="B195:G195"/>
    <mergeCell ref="B212:E212"/>
    <mergeCell ref="B235:F235"/>
    <mergeCell ref="B257:H257"/>
  </mergeCells>
  <conditionalFormatting sqref="A12:I295">
    <cfRule type="expression" dxfId="363" priority="1" stopIfTrue="1">
      <formula>$A$16=0</formula>
    </cfRule>
  </conditionalFormatting>
  <conditionalFormatting sqref="B34:C34">
    <cfRule type="expression" dxfId="362" priority="31">
      <formula>$A$34="nvt"</formula>
    </cfRule>
  </conditionalFormatting>
  <conditionalFormatting sqref="B56:C56">
    <cfRule type="expression" dxfId="361" priority="32">
      <formula>$A$56="nvt"</formula>
    </cfRule>
  </conditionalFormatting>
  <conditionalFormatting sqref="B78:C78">
    <cfRule type="expression" dxfId="360" priority="29">
      <formula>$A$78="nvt"</formula>
    </cfRule>
  </conditionalFormatting>
  <conditionalFormatting sqref="B100:C100">
    <cfRule type="expression" dxfId="359" priority="3">
      <formula>$A$100="nvt"</formula>
    </cfRule>
  </conditionalFormatting>
  <conditionalFormatting sqref="B122:C122">
    <cfRule type="expression" dxfId="358" priority="27">
      <formula>$A$122="nvt"</formula>
    </cfRule>
  </conditionalFormatting>
  <conditionalFormatting sqref="B125:C136">
    <cfRule type="expression" dxfId="357" priority="42">
      <formula>$A$122="nvt"</formula>
    </cfRule>
  </conditionalFormatting>
  <conditionalFormatting sqref="B139:C139">
    <cfRule type="expression" dxfId="356" priority="25">
      <formula>$A$139="nvt"</formula>
    </cfRule>
  </conditionalFormatting>
  <conditionalFormatting sqref="B155:C155">
    <cfRule type="expression" dxfId="355" priority="23">
      <formula>$A$155="nvt"</formula>
    </cfRule>
  </conditionalFormatting>
  <conditionalFormatting sqref="B179:C179">
    <cfRule type="expression" dxfId="354" priority="21">
      <formula>$A$179="nvt"</formula>
    </cfRule>
  </conditionalFormatting>
  <conditionalFormatting sqref="B197:C208">
    <cfRule type="expression" dxfId="353" priority="39">
      <formula>$A$194="nvt"</formula>
    </cfRule>
  </conditionalFormatting>
  <conditionalFormatting sqref="B211:C211">
    <cfRule type="expression" dxfId="352" priority="17">
      <formula>$A$211="nvt"</formula>
    </cfRule>
  </conditionalFormatting>
  <conditionalFormatting sqref="B234:C234">
    <cfRule type="expression" dxfId="351" priority="15">
      <formula>$A$234="nvt"</formula>
    </cfRule>
  </conditionalFormatting>
  <conditionalFormatting sqref="B17:D27">
    <cfRule type="expression" dxfId="350" priority="36">
      <formula>$A17=0</formula>
    </cfRule>
  </conditionalFormatting>
  <conditionalFormatting sqref="B37:E53">
    <cfRule type="expression" dxfId="349" priority="45">
      <formula>$A$34="nvt"</formula>
    </cfRule>
  </conditionalFormatting>
  <conditionalFormatting sqref="B103:E119">
    <cfRule type="expression" dxfId="348" priority="5">
      <formula>$A$100="nvt"</formula>
    </cfRule>
  </conditionalFormatting>
  <conditionalFormatting sqref="B194:E194">
    <cfRule type="expression" dxfId="347" priority="11">
      <formula>$A$194="nvt"</formula>
    </cfRule>
  </conditionalFormatting>
  <conditionalFormatting sqref="B214:E231">
    <cfRule type="expression" dxfId="346" priority="38">
      <formula>$A$211="nvt"</formula>
    </cfRule>
  </conditionalFormatting>
  <conditionalFormatting sqref="B59:F75">
    <cfRule type="expression" dxfId="345" priority="44">
      <formula>$A$56="nvt"</formula>
    </cfRule>
  </conditionalFormatting>
  <conditionalFormatting sqref="B81:F97">
    <cfRule type="expression" dxfId="344" priority="43">
      <formula>$A$78="nvt"</formula>
    </cfRule>
  </conditionalFormatting>
  <conditionalFormatting sqref="B237:F253">
    <cfRule type="expression" dxfId="343" priority="37">
      <formula>$A$234="nvt"</formula>
    </cfRule>
  </conditionalFormatting>
  <conditionalFormatting sqref="B30:I30">
    <cfRule type="expression" dxfId="342" priority="46">
      <formula>LEFT($C$30,3)="Let"</formula>
    </cfRule>
  </conditionalFormatting>
  <conditionalFormatting sqref="B142:I152">
    <cfRule type="expression" dxfId="341" priority="6">
      <formula>$A$139="nvt"</formula>
    </cfRule>
  </conditionalFormatting>
  <conditionalFormatting sqref="B158:I176">
    <cfRule type="expression" dxfId="340" priority="8">
      <formula>$A$155="nvt"</formula>
    </cfRule>
  </conditionalFormatting>
  <conditionalFormatting sqref="B182:I191">
    <cfRule type="expression" dxfId="339" priority="40">
      <formula>$A$179="nvt"</formula>
    </cfRule>
  </conditionalFormatting>
  <conditionalFormatting sqref="C272">
    <cfRule type="cellIs" dxfId="338" priority="35" operator="notEqual">
      <formula>"JA"</formula>
    </cfRule>
  </conditionalFormatting>
  <conditionalFormatting sqref="C295">
    <cfRule type="cellIs" dxfId="337" priority="13" operator="notEqual">
      <formula>"JA"</formula>
    </cfRule>
  </conditionalFormatting>
  <conditionalFormatting sqref="D268">
    <cfRule type="expression" dxfId="336" priority="10">
      <formula>C272&lt;&gt;"JA"</formula>
    </cfRule>
  </conditionalFormatting>
  <dataValidations count="4">
    <dataValidation type="list" allowBlank="1" showInputMessage="1" showErrorMessage="1" sqref="B82:B96 B38:B52 B159:B175 B143:B151 B60:B74 B183:B190 B215:B230 B238:B252 B104:B118" xr:uid="{A9BB37DB-03BB-4835-B085-3889F80988E3}">
      <formula1>K_Werkpakket</formula1>
    </dataValidation>
    <dataValidation type="list" allowBlank="1" showInputMessage="1" showErrorMessage="1" sqref="C6" xr:uid="{6B714640-E0B1-4F4C-A4AE-8CDAF0755FD9}">
      <formula1>K_Type</formula1>
    </dataValidation>
    <dataValidation type="list" allowBlank="1" showInputMessage="1" showErrorMessage="1" sqref="C7" xr:uid="{360E556C-2425-46BB-A9D6-6AD3016A4F51}">
      <formula1>K_Omvang</formula1>
    </dataValidation>
    <dataValidation type="list" allowBlank="1" showInputMessage="1" showErrorMessage="1" sqref="C178" xr:uid="{F876BFD8-9B17-4F5A-8F74-3C121BF8E086}">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30" max="16383" man="1"/>
    <brk id="255" max="16383" man="1"/>
    <brk id="27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8C573-8DE3-4819-A341-B884A2B87BF9}">
  <sheetPr>
    <tabColor rgb="FF92D050"/>
    <pageSetUpPr fitToPage="1"/>
  </sheetPr>
  <dimension ref="A1:L797"/>
  <sheetViews>
    <sheetView showGridLines="0" workbookViewId="0">
      <selection activeCell="B24" sqref="B24:E24"/>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31</v>
      </c>
    </row>
    <row r="2" spans="1:9" ht="18.75" x14ac:dyDescent="0.3">
      <c r="B2" s="30" t="s">
        <v>157</v>
      </c>
      <c r="C2" s="260"/>
      <c r="D2" s="260"/>
      <c r="E2" s="260"/>
      <c r="I2" s="54" t="s">
        <v>30</v>
      </c>
    </row>
    <row r="3" spans="1:9" x14ac:dyDescent="0.3">
      <c r="B3" s="28"/>
      <c r="C3" s="29"/>
      <c r="D3" s="29"/>
      <c r="I3" s="69" t="s">
        <v>32</v>
      </c>
    </row>
    <row r="4" spans="1:9" ht="16.5" x14ac:dyDescent="0.3">
      <c r="B4" s="32" t="s">
        <v>80</v>
      </c>
      <c r="C4" s="90"/>
      <c r="D4"/>
      <c r="H4" s="68"/>
    </row>
    <row r="5" spans="1:9" ht="16.5" x14ac:dyDescent="0.3">
      <c r="B5" s="32" t="s">
        <v>103</v>
      </c>
      <c r="C5" s="91"/>
      <c r="D5"/>
      <c r="H5" s="68"/>
    </row>
    <row r="6" spans="1:9" ht="16.5" x14ac:dyDescent="0.3">
      <c r="B6" s="32" t="s">
        <v>78</v>
      </c>
      <c r="C6" s="264"/>
      <c r="D6" s="264"/>
      <c r="F6"/>
      <c r="G6"/>
      <c r="H6"/>
    </row>
    <row r="7" spans="1:9" ht="16.5" x14ac:dyDescent="0.3">
      <c r="B7" s="32" t="s">
        <v>79</v>
      </c>
      <c r="C7" s="92"/>
      <c r="D7"/>
      <c r="E7"/>
      <c r="F7"/>
      <c r="G7"/>
      <c r="H7"/>
    </row>
    <row r="8" spans="1:9" ht="16.5" x14ac:dyDescent="0.3">
      <c r="B8" s="32"/>
      <c r="C8" s="130"/>
      <c r="D8" s="130"/>
      <c r="E8" s="130"/>
      <c r="F8"/>
      <c r="G8"/>
      <c r="H8"/>
    </row>
    <row r="9" spans="1:9" x14ac:dyDescent="0.3">
      <c r="B9" s="3"/>
      <c r="C9" s="4"/>
      <c r="D9"/>
      <c r="E9"/>
      <c r="F9"/>
      <c r="G9"/>
      <c r="H9"/>
    </row>
    <row r="10" spans="1:9" ht="9" customHeight="1" x14ac:dyDescent="0.3">
      <c r="B10" s="20"/>
      <c r="C10" s="4"/>
      <c r="D10"/>
      <c r="E10"/>
      <c r="F10"/>
      <c r="G10"/>
      <c r="H10"/>
    </row>
    <row r="11" spans="1:9" ht="75" customHeight="1" x14ac:dyDescent="0.25">
      <c r="B11" s="265"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5"/>
      <c r="D11" s="265"/>
      <c r="E11" s="265"/>
      <c r="F11" s="265"/>
      <c r="G11" s="265"/>
      <c r="H11" s="265"/>
      <c r="I11" s="265"/>
    </row>
    <row r="12" spans="1:9" ht="15" customHeight="1" thickBot="1" x14ac:dyDescent="0.3">
      <c r="B12" s="36"/>
      <c r="C12" s="36"/>
      <c r="D12" s="36"/>
      <c r="E12" s="36"/>
      <c r="F12" s="36"/>
      <c r="G12" s="36"/>
      <c r="H12" s="36"/>
      <c r="I12" s="36"/>
    </row>
    <row r="13" spans="1:9" ht="6.75" customHeight="1" thickTop="1" x14ac:dyDescent="0.25">
      <c r="B13" s="87"/>
      <c r="C13" s="87"/>
      <c r="D13" s="87"/>
      <c r="E13" s="87"/>
      <c r="F13" s="87"/>
      <c r="G13" s="87"/>
      <c r="H13" s="85"/>
      <c r="I13" s="85"/>
    </row>
    <row r="14" spans="1:9" ht="42.75" customHeight="1" x14ac:dyDescent="0.25">
      <c r="B14" s="262" t="s">
        <v>127</v>
      </c>
      <c r="C14" s="262"/>
      <c r="D14" s="262"/>
      <c r="E14" s="262"/>
      <c r="F14" s="262"/>
      <c r="G14" s="262"/>
      <c r="H14" s="262"/>
      <c r="I14" s="85"/>
    </row>
    <row r="15" spans="1:9" ht="9.75" customHeight="1" thickBot="1" x14ac:dyDescent="0.35">
      <c r="B15" s="88"/>
      <c r="C15" s="89"/>
      <c r="D15" s="85"/>
      <c r="E15" s="85"/>
      <c r="F15" s="85"/>
      <c r="G15" s="85"/>
      <c r="H15" s="85"/>
      <c r="I15" s="85"/>
    </row>
    <row r="16" spans="1:9" ht="18.75" x14ac:dyDescent="0.3">
      <c r="A16" s="143">
        <f>IF(OR(COUNTA(C2:D8)&lt;5,Projectinformatie!B24=""),0,1)</f>
        <v>0</v>
      </c>
      <c r="B16" s="60" t="s">
        <v>58</v>
      </c>
      <c r="C16" s="61"/>
      <c r="D16" s="62" t="s">
        <v>0</v>
      </c>
      <c r="E16" s="85"/>
      <c r="F16" s="60" t="s">
        <v>2</v>
      </c>
      <c r="G16" s="61"/>
      <c r="H16" s="62" t="s">
        <v>0</v>
      </c>
      <c r="I16" s="85"/>
    </row>
    <row r="17" spans="1:12" x14ac:dyDescent="0.25">
      <c r="A17" s="143" t="str">
        <f>IFERROR(HLOOKUP(VLOOKUP(Projectinformatie!$B$24,Keuzeopties[#All],3,FALSE)&amp;IF($C$6="Kennisinstelling","K",""),Keuze_Kostensoort[#All],2,FALSE),0)</f>
        <v>Uurtarief € 60</v>
      </c>
      <c r="B17" s="144" t="str">
        <f>Hulpblad!G2</f>
        <v>Uurtarief € 60</v>
      </c>
      <c r="C17" s="63"/>
      <c r="D17" s="150">
        <f>IF(A17=0,0,SUM($E$38:$E$52))</f>
        <v>0</v>
      </c>
      <c r="E17" s="85"/>
      <c r="F17" s="144" t="str">
        <f>Hulpblad!V2</f>
        <v xml:space="preserve"> </v>
      </c>
      <c r="G17" s="63"/>
      <c r="H17" s="150" t="str">
        <f>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5"/>
    </row>
    <row r="18" spans="1:12" x14ac:dyDescent="0.25">
      <c r="A18" s="143" t="str">
        <f>IFERROR(HLOOKUP(VLOOKUP(Projectinformatie!$B$24,Keuzeopties[#All],3,FALSE)&amp;IF($C$6="Kennisinstelling","K",""),Keuze_Kostensoort[#All],3,FALSE),0)</f>
        <v>Maandbedrag € 8.600</v>
      </c>
      <c r="B18" s="144" t="str">
        <f>Hulpblad!G3</f>
        <v>Maandbedrag € 8.600</v>
      </c>
      <c r="C18" s="63"/>
      <c r="D18" s="150">
        <f>IF(A18=0,0,SUM($F$60:$F$74))</f>
        <v>0</v>
      </c>
      <c r="E18" s="85"/>
      <c r="F18" s="144" t="str">
        <f>Hulpblad!V3</f>
        <v xml:space="preserve"> </v>
      </c>
      <c r="G18" s="63"/>
      <c r="H18" s="150" t="str">
        <f t="shared" ref="H18:H26" si="0">IF(OR(F18="",F18=" "),"",SUMIFS($E$104:$E$118,$B$104:$B$118,F18)+SUMIFS($E$38:$E$52,$B$38:$B$52,F18)+SUMIFS($F$60:$F$74,$B$60:$B$74,F18)+SUMIFS($F$82:$F$96,$B$82:$B$96,F18)+SUMIFS($C$126:$C$135,$B$126:$B$135,F18)+SUMIFS($I$183:$I$190,$B$183:$B$190,F18)+SUMIFS($E$143:$E$151,$B$143:$B$151,F18)+SUMIFS($F$159:$F$175,$B$159:$B$175,F18)+SUMIFS($C$198:$C$207,$B$198:$B$207,F18)+SUMIFS($E$215:$E$230,$B$215:$B$230,F18)+SUMIFS($F$238:$F$252,$B$238:$B$252,F18))</f>
        <v/>
      </c>
      <c r="I18" s="85"/>
    </row>
    <row r="19" spans="1:12" x14ac:dyDescent="0.25">
      <c r="A19" s="143">
        <f>IFERROR(HLOOKUP(VLOOKUP(Projectinformatie!$B$24,Keuzeopties[#All],3,FALSE)&amp;IF($C$6="Kennisinstelling","K",""),Keuze_Kostensoort[#All],4,FALSE),0)</f>
        <v>0</v>
      </c>
      <c r="B19" s="144" t="str">
        <f>Hulpblad!G4</f>
        <v>IKS voor kennisinstellingen</v>
      </c>
      <c r="C19" s="63"/>
      <c r="D19" s="150">
        <f>IF(A19=0,0,SUM($F$82:$F$96))</f>
        <v>0</v>
      </c>
      <c r="E19" s="85"/>
      <c r="F19" s="144" t="str">
        <f>Hulpblad!V4</f>
        <v xml:space="preserve"> </v>
      </c>
      <c r="G19" s="63"/>
      <c r="H19" s="150" t="str">
        <f t="shared" si="0"/>
        <v/>
      </c>
      <c r="I19" s="85"/>
    </row>
    <row r="20" spans="1:12" x14ac:dyDescent="0.25">
      <c r="A20" s="143" t="str">
        <f>IFERROR(HLOOKUP(VLOOKUP(Projectinformatie!$B$24,Keuzeopties[#All],3,FALSE)&amp;IF($C$6="Kennisinstelling","K",""),Keuze_Kostensoort[#All],5,FALSE),0)</f>
        <v>Loonverletkosten</v>
      </c>
      <c r="B20" s="144" t="str">
        <f>Hulpblad!G5</f>
        <v>Loonverletkosten</v>
      </c>
      <c r="C20" s="63"/>
      <c r="D20" s="150">
        <f>IF(A20=0,0,SUM($E$104:$E$118))</f>
        <v>0</v>
      </c>
      <c r="E20" s="85"/>
      <c r="F20" s="144" t="str">
        <f>Hulpblad!V5</f>
        <v xml:space="preserve"> </v>
      </c>
      <c r="G20" s="63"/>
      <c r="H20" s="150" t="str">
        <f t="shared" si="0"/>
        <v/>
      </c>
      <c r="I20" s="85"/>
    </row>
    <row r="21" spans="1:12" x14ac:dyDescent="0.25">
      <c r="A21" s="143">
        <f>IFERROR(HLOOKUP(VLOOKUP(Projectinformatie!$B$24,Keuzeopties[#All],3,FALSE)&amp;IF($C$6="Kennisinstelling","K",""),Keuze_Kostensoort[#All],6,FALSE),0)</f>
        <v>0</v>
      </c>
      <c r="B21" s="144" t="str">
        <f>Hulpblad!G6</f>
        <v>Forfait 23% over overige directe kosten</v>
      </c>
      <c r="C21" s="63"/>
      <c r="D21" s="150">
        <f>IF(A21=0,0,SUM($C$126:$C$135))</f>
        <v>0</v>
      </c>
      <c r="E21" s="85"/>
      <c r="F21" s="144" t="str">
        <f>Hulpblad!V6</f>
        <v xml:space="preserve"> </v>
      </c>
      <c r="G21" s="63"/>
      <c r="H21" s="150" t="str">
        <f t="shared" si="0"/>
        <v/>
      </c>
      <c r="I21" s="85"/>
    </row>
    <row r="22" spans="1:12" x14ac:dyDescent="0.25">
      <c r="A22" s="143" t="str">
        <f>IFERROR(HLOOKUP(VLOOKUP(Projectinformatie!$B$24,Keuzeopties[#All],3,FALSE)&amp;IF($C$6="Kennisinstelling","K",""),Keuze_Kostensoort[#All],7,FALSE),0)</f>
        <v>Afschrijvingskosten</v>
      </c>
      <c r="B22" s="144" t="str">
        <f>Hulpblad!G7</f>
        <v>Afschrijvingskosten</v>
      </c>
      <c r="C22" s="63"/>
      <c r="D22" s="150">
        <f>IF(A22=0,0,SUM($I$183:$I$190))</f>
        <v>0</v>
      </c>
      <c r="E22" s="85"/>
      <c r="F22" s="144" t="str">
        <f>Hulpblad!V7</f>
        <v xml:space="preserve"> </v>
      </c>
      <c r="G22" s="63"/>
      <c r="H22" s="150" t="str">
        <f t="shared" si="0"/>
        <v/>
      </c>
      <c r="I22" s="85"/>
    </row>
    <row r="23" spans="1:12" x14ac:dyDescent="0.25">
      <c r="A23" s="143" t="str">
        <f>IFERROR(HLOOKUP(VLOOKUP(Projectinformatie!$B$24,Keuzeopties[#All],3,FALSE)&amp;IF($C$6="Kennisinstelling","K",""),Keuze_Kostensoort[#All],8,FALSE),0)</f>
        <v>Bijdragen in natura</v>
      </c>
      <c r="B23" s="144" t="str">
        <f>Hulpblad!G8</f>
        <v>Bijdragen in natura</v>
      </c>
      <c r="C23" s="63"/>
      <c r="D23" s="150">
        <f>IF(A23=0,0,SUM($E$143:$E$151))</f>
        <v>0</v>
      </c>
      <c r="E23" s="85"/>
      <c r="F23" s="144" t="str">
        <f>Hulpblad!V8</f>
        <v xml:space="preserve"> </v>
      </c>
      <c r="G23" s="63"/>
      <c r="H23" s="150" t="str">
        <f t="shared" si="0"/>
        <v/>
      </c>
      <c r="I23" s="85"/>
      <c r="L23" s="10"/>
    </row>
    <row r="24" spans="1:12" x14ac:dyDescent="0.25">
      <c r="A24" s="143" t="str">
        <f>IFERROR(HLOOKUP(VLOOKUP(Projectinformatie!$B$24,Keuzeopties[#All],3,FALSE)&amp;IF($C$6="Kennisinstelling","K",""),Keuze_Kostensoort[#All],9,FALSE),0)</f>
        <v>Overige kosten derden</v>
      </c>
      <c r="B24" s="144" t="str">
        <f>Hulpblad!G9</f>
        <v>Overige kosten derden</v>
      </c>
      <c r="C24" s="63"/>
      <c r="D24" s="150">
        <f>IF(A24=0,0,SUM($F$159:$F$175))</f>
        <v>0</v>
      </c>
      <c r="E24" s="85"/>
      <c r="F24" s="144" t="str">
        <f>Hulpblad!V9</f>
        <v xml:space="preserve"> </v>
      </c>
      <c r="G24" s="63"/>
      <c r="H24" s="150" t="str">
        <f t="shared" si="0"/>
        <v/>
      </c>
      <c r="I24" s="85"/>
    </row>
    <row r="25" spans="1:12" x14ac:dyDescent="0.25">
      <c r="A25" s="143" t="str">
        <f>IFERROR(HLOOKUP(VLOOKUP(Projectinformatie!$B$24,Keuzeopties[#All],3,FALSE)&amp;IF(C15="Kennisinstelling","K",""),Keuze_Kostensoort[#All],10,FALSE),0)</f>
        <v>Forfait kleine uitgaven &lt; € 250 (1% Overige kosten derden)</v>
      </c>
      <c r="B25" s="145" t="str">
        <f>Hulpblad!G10</f>
        <v>Forfait kleine uitgaven &lt; € 250 (1% Overige kosten derden)</v>
      </c>
      <c r="C25" s="142"/>
      <c r="D25" s="150">
        <f>IF(A25=0,0,SUM($C$198:$C$207))</f>
        <v>0</v>
      </c>
      <c r="E25" s="85"/>
      <c r="F25" s="148" t="str">
        <f>Hulpblad!V10</f>
        <v xml:space="preserve"> </v>
      </c>
      <c r="G25" s="137"/>
      <c r="H25" s="150" t="str">
        <f t="shared" si="0"/>
        <v/>
      </c>
      <c r="I25" s="85"/>
    </row>
    <row r="26" spans="1:12" x14ac:dyDescent="0.25">
      <c r="A26" s="143">
        <f>IFERROR(HLOOKUP(VLOOKUP(Projectinformatie!$B$24,Keuzeopties[#All],3,FALSE)&amp;IF(C16="Kennisinstelling","K",""),Keuze_Kostensoort[#All],11,FALSE),0)</f>
        <v>0</v>
      </c>
      <c r="B26" s="146" t="str">
        <f>Hulpblad!G11</f>
        <v>Uurtarief € 73</v>
      </c>
      <c r="C26" s="64"/>
      <c r="D26" s="150">
        <f>IF(A26=0,0,SUM($E$215:$E$230))</f>
        <v>0</v>
      </c>
      <c r="E26" s="85"/>
      <c r="F26" s="146" t="str">
        <f>Hulpblad!V11</f>
        <v xml:space="preserve"> </v>
      </c>
      <c r="G26" s="64"/>
      <c r="H26" s="150" t="str">
        <f t="shared" si="0"/>
        <v/>
      </c>
      <c r="I26" s="85"/>
    </row>
    <row r="27" spans="1:12" ht="16.5" thickBot="1" x14ac:dyDescent="0.3">
      <c r="A27" s="143">
        <f>IFERROR(HLOOKUP(VLOOKUP(Projectinformatie!$B$24,Keuzeopties[#All],3,FALSE)&amp;IF(C17="Kennisinstelling","K",""),Keuze_Kostensoort[#All],12,FALSE),0)</f>
        <v>0</v>
      </c>
      <c r="B27" s="147" t="str">
        <f>Hulpblad!G12</f>
        <v>Maandbedrag € 10.400</v>
      </c>
      <c r="C27" s="65"/>
      <c r="D27" s="151">
        <f>IF(A27=0,0,SUM($F$238:$F$252))</f>
        <v>0</v>
      </c>
      <c r="E27" s="85"/>
      <c r="F27" s="149"/>
      <c r="G27" s="65"/>
      <c r="H27" s="151"/>
      <c r="I27" s="85"/>
    </row>
    <row r="28" spans="1:12" ht="20.25" thickTop="1" thickBot="1" x14ac:dyDescent="0.35">
      <c r="B28" s="66" t="s">
        <v>90</v>
      </c>
      <c r="C28" s="67"/>
      <c r="D28" s="152">
        <f>SUM(D17:D27)</f>
        <v>0</v>
      </c>
      <c r="E28" s="85"/>
      <c r="F28" s="66" t="s">
        <v>90</v>
      </c>
      <c r="G28" s="67"/>
      <c r="H28" s="152">
        <f>SUM(H17:H27)</f>
        <v>0</v>
      </c>
      <c r="I28" s="85"/>
    </row>
    <row r="29" spans="1:12" ht="9" customHeight="1" x14ac:dyDescent="0.3">
      <c r="B29" s="82"/>
      <c r="C29" s="83"/>
      <c r="D29" s="84"/>
      <c r="E29" s="85"/>
      <c r="F29" s="82"/>
      <c r="G29" s="83"/>
      <c r="H29" s="84"/>
      <c r="I29" s="85"/>
    </row>
    <row r="30" spans="1:12" ht="49.5" customHeight="1" thickBot="1" x14ac:dyDescent="0.3">
      <c r="B30" s="86" t="s">
        <v>100</v>
      </c>
      <c r="C30" s="263"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3"/>
      <c r="E30" s="263"/>
      <c r="F30" s="263"/>
      <c r="G30" s="263"/>
      <c r="H30" s="263"/>
      <c r="I30" s="140"/>
    </row>
    <row r="31" spans="1:12" ht="13.5" customHeight="1" thickTop="1" x14ac:dyDescent="0.25">
      <c r="B31" s="38"/>
      <c r="C31" s="38"/>
      <c r="D31" s="38"/>
      <c r="E31" s="38"/>
      <c r="F31" s="38"/>
      <c r="G31" s="38"/>
      <c r="H31" s="38"/>
    </row>
    <row r="32" spans="1:12" ht="25.5" customHeight="1" x14ac:dyDescent="0.25">
      <c r="B32" s="266" t="s">
        <v>101</v>
      </c>
      <c r="C32" s="266"/>
      <c r="D32" s="266"/>
      <c r="E32" s="266"/>
      <c r="F32" s="266"/>
      <c r="G32" s="266"/>
      <c r="H32" s="266"/>
    </row>
    <row r="33" spans="1:8" ht="18.75" x14ac:dyDescent="0.3">
      <c r="B33" s="33"/>
      <c r="C33" s="34"/>
      <c r="D33" s="35"/>
      <c r="E33"/>
      <c r="F33" s="33"/>
      <c r="G33" s="34"/>
      <c r="H33" s="35"/>
    </row>
    <row r="34" spans="1:8" ht="21" x14ac:dyDescent="0.35">
      <c r="A34" s="143" t="str">
        <f>IF($A$16=0,"",IF(COUNTIFS($A$17:$A$27,B34)=1,1,"nvt"))</f>
        <v/>
      </c>
      <c r="B34" s="153" t="str">
        <f>B17</f>
        <v>Uurtarief € 60</v>
      </c>
      <c r="C34" s="50"/>
      <c r="D34"/>
      <c r="E34"/>
      <c r="F34"/>
      <c r="G34"/>
      <c r="H34"/>
    </row>
    <row r="35" spans="1:8" ht="15" customHeight="1" x14ac:dyDescent="0.25">
      <c r="B35" s="261" t="str">
        <f>IF(A34="nvt",VLOOKUP(A34,Alle_Kostensoorten[],2,FALSE),VLOOKUP(B34,Alle_Kostensoorten[],2,FALSE))</f>
        <v>Toelichting: Geen bijzonderheden</v>
      </c>
      <c r="C35" s="261"/>
      <c r="D35" s="261"/>
      <c r="E35" s="261"/>
      <c r="F35"/>
      <c r="G35"/>
      <c r="H35"/>
    </row>
    <row r="36" spans="1:8" ht="7.5" customHeight="1" x14ac:dyDescent="0.3">
      <c r="B36" s="3"/>
      <c r="C36" s="4"/>
      <c r="D36"/>
      <c r="E36"/>
      <c r="F36"/>
      <c r="G36"/>
      <c r="H36"/>
    </row>
    <row r="37" spans="1:8" ht="31.5" customHeight="1" thickBot="1" x14ac:dyDescent="0.35">
      <c r="B37" s="186" t="s">
        <v>2</v>
      </c>
      <c r="C37" s="133" t="s">
        <v>111</v>
      </c>
      <c r="D37" s="133" t="s">
        <v>72</v>
      </c>
      <c r="E37" s="184" t="s">
        <v>0</v>
      </c>
      <c r="F37"/>
      <c r="G37" s="10"/>
      <c r="H37"/>
    </row>
    <row r="38" spans="1:8" ht="15.75" customHeight="1" thickTop="1" x14ac:dyDescent="0.3">
      <c r="B38" s="241"/>
      <c r="C38" s="224"/>
      <c r="D38" s="227"/>
      <c r="E38" s="192">
        <f>IF($A$34=1,$D38*60,0)</f>
        <v>0</v>
      </c>
      <c r="F38"/>
      <c r="G38"/>
      <c r="H38"/>
    </row>
    <row r="39" spans="1:8" ht="15.75" customHeight="1" x14ac:dyDescent="0.3">
      <c r="B39" s="210"/>
      <c r="C39" s="107"/>
      <c r="D39" s="200"/>
      <c r="E39" s="195">
        <f>IF($A$34=1,$D39*60,0)</f>
        <v>0</v>
      </c>
      <c r="F39"/>
      <c r="G39"/>
      <c r="H39"/>
    </row>
    <row r="40" spans="1:8" ht="15.75" customHeight="1" x14ac:dyDescent="0.3">
      <c r="B40" s="210"/>
      <c r="C40" s="107"/>
      <c r="D40" s="200"/>
      <c r="E40" s="195">
        <f>IF($A$34=1,$D40*60,0)</f>
        <v>0</v>
      </c>
      <c r="F40"/>
      <c r="G40"/>
      <c r="H40"/>
    </row>
    <row r="41" spans="1:8" ht="15.75" customHeight="1" x14ac:dyDescent="0.3">
      <c r="B41" s="210"/>
      <c r="C41" s="107"/>
      <c r="D41" s="200"/>
      <c r="E41" s="195">
        <f>IF($A$34=1,$D41*60,0)</f>
        <v>0</v>
      </c>
      <c r="F41"/>
      <c r="G41"/>
      <c r="H41"/>
    </row>
    <row r="42" spans="1:8" ht="15.75" customHeight="1" x14ac:dyDescent="0.3">
      <c r="B42" s="210"/>
      <c r="C42" s="107"/>
      <c r="D42" s="200"/>
      <c r="E42" s="195">
        <f>IF($A$34=1,$D42*60,0)</f>
        <v>0</v>
      </c>
      <c r="F42"/>
      <c r="G42"/>
      <c r="H42"/>
    </row>
    <row r="43" spans="1:8" ht="15.75" customHeight="1" x14ac:dyDescent="0.3">
      <c r="B43" s="210"/>
      <c r="C43" s="107"/>
      <c r="D43" s="200"/>
      <c r="E43" s="195">
        <f>IF($A$34=1,$D43*60,0)</f>
        <v>0</v>
      </c>
      <c r="F43"/>
      <c r="G43"/>
      <c r="H43"/>
    </row>
    <row r="44" spans="1:8" ht="15.75" customHeight="1" x14ac:dyDescent="0.3">
      <c r="B44" s="210"/>
      <c r="C44" s="107"/>
      <c r="D44" s="200"/>
      <c r="E44" s="195">
        <f>IF($A$34=1,$D44*60,0)</f>
        <v>0</v>
      </c>
      <c r="F44"/>
      <c r="G44"/>
      <c r="H44"/>
    </row>
    <row r="45" spans="1:8" ht="15.75" customHeight="1" x14ac:dyDescent="0.3">
      <c r="B45" s="210"/>
      <c r="C45" s="107"/>
      <c r="D45" s="200"/>
      <c r="E45" s="195">
        <f>IF($A$34=1,$D45*60,0)</f>
        <v>0</v>
      </c>
      <c r="F45"/>
      <c r="G45"/>
      <c r="H45"/>
    </row>
    <row r="46" spans="1:8" ht="15.75" customHeight="1" x14ac:dyDescent="0.3">
      <c r="B46" s="210"/>
      <c r="C46" s="107"/>
      <c r="D46" s="200"/>
      <c r="E46" s="195">
        <f>IF($A$34=1,$D46*60,0)</f>
        <v>0</v>
      </c>
      <c r="F46"/>
      <c r="G46"/>
      <c r="H46"/>
    </row>
    <row r="47" spans="1:8" ht="15.75" customHeight="1" x14ac:dyDescent="0.3">
      <c r="B47" s="210"/>
      <c r="C47" s="107"/>
      <c r="D47" s="200"/>
      <c r="E47" s="195">
        <f>IF($A$34=1,$D47*60,0)</f>
        <v>0</v>
      </c>
      <c r="F47"/>
      <c r="G47"/>
      <c r="H47"/>
    </row>
    <row r="48" spans="1:8" ht="15.75" customHeight="1" x14ac:dyDescent="0.3">
      <c r="B48" s="210"/>
      <c r="C48" s="107"/>
      <c r="D48" s="200"/>
      <c r="E48" s="195">
        <f>IF($A$34=1,$D48*60,0)</f>
        <v>0</v>
      </c>
      <c r="F48"/>
      <c r="G48"/>
      <c r="H48"/>
    </row>
    <row r="49" spans="1:8" ht="15.75" customHeight="1" x14ac:dyDescent="0.3">
      <c r="B49" s="210"/>
      <c r="C49" s="107"/>
      <c r="D49" s="200"/>
      <c r="E49" s="195">
        <f>IF($A$34=1,$D49*60,0)</f>
        <v>0</v>
      </c>
      <c r="F49"/>
      <c r="G49"/>
      <c r="H49"/>
    </row>
    <row r="50" spans="1:8" ht="15.75" customHeight="1" x14ac:dyDescent="0.3">
      <c r="B50" s="210"/>
      <c r="C50" s="107"/>
      <c r="D50" s="200"/>
      <c r="E50" s="195">
        <f>IF($A$34=1,$D50*60,0)</f>
        <v>0</v>
      </c>
      <c r="F50"/>
      <c r="G50"/>
      <c r="H50"/>
    </row>
    <row r="51" spans="1:8" ht="15.75" customHeight="1" x14ac:dyDescent="0.3">
      <c r="B51" s="210"/>
      <c r="C51" s="107"/>
      <c r="D51" s="200"/>
      <c r="E51" s="195">
        <f>IF($A$34=1,$D51*60,0)</f>
        <v>0</v>
      </c>
      <c r="F51"/>
      <c r="G51"/>
      <c r="H51"/>
    </row>
    <row r="52" spans="1:8" ht="15.75" customHeight="1" thickBot="1" x14ac:dyDescent="0.35">
      <c r="B52" s="93"/>
      <c r="C52" s="94"/>
      <c r="D52" s="141"/>
      <c r="E52" s="155">
        <f>IF($A$34=1,$D52*60,0)</f>
        <v>0</v>
      </c>
      <c r="F52"/>
      <c r="G52"/>
      <c r="H52"/>
    </row>
    <row r="53" spans="1:8" ht="16.5" thickTop="1" x14ac:dyDescent="0.3">
      <c r="B53" s="76" t="s">
        <v>90</v>
      </c>
      <c r="C53" s="76"/>
      <c r="D53" s="214"/>
      <c r="E53" s="163">
        <f>SUM(E38:E52)</f>
        <v>0</v>
      </c>
      <c r="F53" s="8"/>
      <c r="G53"/>
      <c r="H53"/>
    </row>
    <row r="54" spans="1:8" x14ac:dyDescent="0.3">
      <c r="B54" s="1"/>
      <c r="C54" s="1"/>
      <c r="D54" s="1"/>
      <c r="E54" s="1"/>
      <c r="F54" s="7"/>
      <c r="G54" s="8"/>
      <c r="H54"/>
    </row>
    <row r="55" spans="1:8" x14ac:dyDescent="0.3">
      <c r="B55" s="1"/>
      <c r="C55" s="1"/>
      <c r="D55" s="1"/>
      <c r="E55" s="1"/>
      <c r="F55" s="7"/>
      <c r="G55" s="8"/>
      <c r="H55"/>
    </row>
    <row r="56" spans="1:8" ht="21" x14ac:dyDescent="0.35">
      <c r="A56" s="143" t="str">
        <f>IF($A$16=0,"",IF(COUNTIFS($A$17:$A$27,B56)=1,1,"nvt"))</f>
        <v/>
      </c>
      <c r="B56" s="153" t="str">
        <f>B18</f>
        <v>Maandbedrag € 8.600</v>
      </c>
      <c r="C56" s="50"/>
      <c r="D56" s="1"/>
      <c r="E56" s="1"/>
      <c r="F56" s="7"/>
      <c r="G56" s="8"/>
      <c r="H56"/>
    </row>
    <row r="57" spans="1:8" ht="15" customHeight="1" x14ac:dyDescent="0.25">
      <c r="B57" s="261" t="str">
        <f>IF(A56="nvt",VLOOKUP(A56,Alle_Kostensoorten[],2,FALSE),VLOOKUP(B56,Alle_Kostensoorten[],2,FALSE))</f>
        <v>Toelichting: Geen bijzonderheden</v>
      </c>
      <c r="C57" s="261"/>
      <c r="D57" s="261"/>
      <c r="E57" s="261"/>
      <c r="F57" s="261"/>
      <c r="G57"/>
      <c r="H57"/>
    </row>
    <row r="58" spans="1:8" ht="9" customHeight="1" x14ac:dyDescent="0.3">
      <c r="B58" s="1"/>
      <c r="C58" s="1"/>
      <c r="D58" s="1"/>
      <c r="E58" s="1"/>
      <c r="F58" s="7"/>
      <c r="G58" s="8"/>
      <c r="H58"/>
    </row>
    <row r="59" spans="1:8" ht="45.75" thickBot="1" x14ac:dyDescent="0.35">
      <c r="B59" s="186" t="s">
        <v>2</v>
      </c>
      <c r="C59" s="133" t="s">
        <v>111</v>
      </c>
      <c r="D59" s="133" t="s">
        <v>132</v>
      </c>
      <c r="E59" s="133" t="s">
        <v>175</v>
      </c>
      <c r="F59" s="184" t="s">
        <v>0</v>
      </c>
      <c r="G59"/>
      <c r="H59"/>
    </row>
    <row r="60" spans="1:8" ht="15.75" customHeight="1" thickTop="1" x14ac:dyDescent="0.3">
      <c r="B60" s="223"/>
      <c r="C60" s="224"/>
      <c r="D60" s="227"/>
      <c r="E60" s="232"/>
      <c r="F60" s="192">
        <f>IF($A$56=1,$D60*$E60*8600,0)</f>
        <v>0</v>
      </c>
      <c r="G60"/>
      <c r="H60"/>
    </row>
    <row r="61" spans="1:8" ht="15.75" customHeight="1" x14ac:dyDescent="0.3">
      <c r="B61" s="197"/>
      <c r="C61" s="107"/>
      <c r="D61" s="200"/>
      <c r="E61" s="201"/>
      <c r="F61" s="195">
        <f>IF($A$56=1,$D61*$E61*8600,0)</f>
        <v>0</v>
      </c>
      <c r="G61"/>
      <c r="H61"/>
    </row>
    <row r="62" spans="1:8" ht="15.75" customHeight="1" x14ac:dyDescent="0.3">
      <c r="B62" s="197"/>
      <c r="C62" s="107"/>
      <c r="D62" s="200"/>
      <c r="E62" s="201"/>
      <c r="F62" s="195">
        <f>IF($A$56=1,$D62*$E62*8600,0)</f>
        <v>0</v>
      </c>
      <c r="G62"/>
      <c r="H62"/>
    </row>
    <row r="63" spans="1:8" ht="15.75" customHeight="1" x14ac:dyDescent="0.3">
      <c r="B63" s="197"/>
      <c r="C63" s="107"/>
      <c r="D63" s="200"/>
      <c r="E63" s="201"/>
      <c r="F63" s="195">
        <f>IF($A$56=1,$D63*$E63*8600,0)</f>
        <v>0</v>
      </c>
      <c r="G63"/>
      <c r="H63"/>
    </row>
    <row r="64" spans="1:8" ht="15.75" customHeight="1" x14ac:dyDescent="0.3">
      <c r="B64" s="197"/>
      <c r="C64" s="107"/>
      <c r="D64" s="200"/>
      <c r="E64" s="201"/>
      <c r="F64" s="195">
        <f>IF($A$56=1,$D64*$E64*8600,0)</f>
        <v>0</v>
      </c>
      <c r="G64"/>
      <c r="H64"/>
    </row>
    <row r="65" spans="1:8" ht="15.75" customHeight="1" x14ac:dyDescent="0.3">
      <c r="B65" s="197"/>
      <c r="C65" s="107"/>
      <c r="D65" s="200"/>
      <c r="E65" s="201"/>
      <c r="F65" s="195">
        <f>IF($A$56=1,$D65*$E65*8600,0)</f>
        <v>0</v>
      </c>
      <c r="G65"/>
      <c r="H65"/>
    </row>
    <row r="66" spans="1:8" ht="15.75" customHeight="1" x14ac:dyDescent="0.3">
      <c r="B66" s="197"/>
      <c r="C66" s="107"/>
      <c r="D66" s="200"/>
      <c r="E66" s="201"/>
      <c r="F66" s="195">
        <f>IF($A$56=1,$D66*$E66*8600,0)</f>
        <v>0</v>
      </c>
      <c r="G66"/>
      <c r="H66"/>
    </row>
    <row r="67" spans="1:8" ht="15.75" customHeight="1" x14ac:dyDescent="0.3">
      <c r="B67" s="197"/>
      <c r="C67" s="107"/>
      <c r="D67" s="200"/>
      <c r="E67" s="201"/>
      <c r="F67" s="195">
        <f>IF($A$56=1,$D67*$E67*8600,0)</f>
        <v>0</v>
      </c>
      <c r="G67"/>
      <c r="H67"/>
    </row>
    <row r="68" spans="1:8" ht="15.75" customHeight="1" x14ac:dyDescent="0.3">
      <c r="B68" s="197"/>
      <c r="C68" s="107"/>
      <c r="D68" s="200"/>
      <c r="E68" s="201"/>
      <c r="F68" s="195">
        <f>IF($A$56=1,$D68*$E68*8600,0)</f>
        <v>0</v>
      </c>
      <c r="G68"/>
      <c r="H68"/>
    </row>
    <row r="69" spans="1:8" ht="15.75" customHeight="1" x14ac:dyDescent="0.3">
      <c r="B69" s="197"/>
      <c r="C69" s="107"/>
      <c r="D69" s="200"/>
      <c r="E69" s="201"/>
      <c r="F69" s="195">
        <f>IF($A$56=1,$D69*$E69*8600,0)</f>
        <v>0</v>
      </c>
      <c r="G69"/>
      <c r="H69"/>
    </row>
    <row r="70" spans="1:8" ht="15.75" customHeight="1" x14ac:dyDescent="0.3">
      <c r="B70" s="197"/>
      <c r="C70" s="107"/>
      <c r="D70" s="200"/>
      <c r="E70" s="201"/>
      <c r="F70" s="195">
        <f>IF($A$56=1,$D70*$E70*8600,0)</f>
        <v>0</v>
      </c>
      <c r="G70"/>
      <c r="H70"/>
    </row>
    <row r="71" spans="1:8" ht="15.75" customHeight="1" x14ac:dyDescent="0.3">
      <c r="B71" s="197"/>
      <c r="C71" s="107"/>
      <c r="D71" s="200"/>
      <c r="E71" s="201"/>
      <c r="F71" s="195">
        <f>IF($A$56=1,$D71*$E71*8600,0)</f>
        <v>0</v>
      </c>
      <c r="G71"/>
      <c r="H71"/>
    </row>
    <row r="72" spans="1:8" ht="15.75" customHeight="1" x14ac:dyDescent="0.3">
      <c r="B72" s="197"/>
      <c r="C72" s="107"/>
      <c r="D72" s="200"/>
      <c r="E72" s="201"/>
      <c r="F72" s="195">
        <f>IF($A$56=1,$D72*$E72*8600,0)</f>
        <v>0</v>
      </c>
      <c r="G72"/>
      <c r="H72"/>
    </row>
    <row r="73" spans="1:8" ht="15.75" customHeight="1" x14ac:dyDescent="0.3">
      <c r="B73" s="197"/>
      <c r="C73" s="107"/>
      <c r="D73" s="200"/>
      <c r="E73" s="201"/>
      <c r="F73" s="195">
        <f>IF($A$56=1,$D73*$E73*8600,0)</f>
        <v>0</v>
      </c>
      <c r="G73"/>
      <c r="H73"/>
    </row>
    <row r="74" spans="1:8" ht="15.75" customHeight="1" thickBot="1" x14ac:dyDescent="0.35">
      <c r="B74" s="95"/>
      <c r="C74" s="207"/>
      <c r="D74" s="208"/>
      <c r="E74" s="209"/>
      <c r="F74" s="155">
        <f>IF($A$56=1,$D74*$E74*8600,0)</f>
        <v>0</v>
      </c>
      <c r="G74"/>
      <c r="H74"/>
    </row>
    <row r="75" spans="1:8" ht="16.5" thickTop="1" x14ac:dyDescent="0.3">
      <c r="B75" s="76" t="s">
        <v>90</v>
      </c>
      <c r="C75" s="76"/>
      <c r="D75" s="214"/>
      <c r="E75" s="215"/>
      <c r="F75" s="163">
        <f>SUM(F60:F74)</f>
        <v>0</v>
      </c>
      <c r="G75"/>
      <c r="H75"/>
    </row>
    <row r="76" spans="1:8" x14ac:dyDescent="0.3">
      <c r="B76" s="6"/>
      <c r="C76" s="6"/>
      <c r="D76" s="6"/>
      <c r="E76" s="19"/>
      <c r="F76" s="19"/>
      <c r="G76" s="19"/>
      <c r="H76"/>
    </row>
    <row r="77" spans="1:8" x14ac:dyDescent="0.3">
      <c r="B77" s="1"/>
      <c r="C77" s="1"/>
      <c r="D77" s="1"/>
      <c r="E77" s="1"/>
      <c r="F77" s="7"/>
      <c r="G77" s="8"/>
      <c r="H77"/>
    </row>
    <row r="78" spans="1:8" ht="21" x14ac:dyDescent="0.35">
      <c r="A78" s="143" t="str">
        <f>IF($A$16=0,"",IF(COUNTIFS($A$17:$A$27,B78)=1,1,"nvt"))</f>
        <v/>
      </c>
      <c r="B78" s="153" t="str">
        <f>B19</f>
        <v>IKS voor kennisinstellingen</v>
      </c>
      <c r="C78" s="50"/>
      <c r="D78" s="1"/>
      <c r="E78" s="1"/>
      <c r="F78" s="7"/>
      <c r="G78" s="8"/>
      <c r="H78"/>
    </row>
    <row r="79" spans="1:8" ht="15" customHeight="1" x14ac:dyDescent="0.25">
      <c r="B79" s="261" t="e">
        <f>IF(A78=1,VLOOKUP(B78,Alle_Kostensoorten[],2,FALSE),VLOOKUP(A78,Alle_Kostensoorten[],2,FALSE))</f>
        <v>#N/A</v>
      </c>
      <c r="C79" s="261"/>
      <c r="D79" s="261"/>
      <c r="E79" s="261"/>
      <c r="F79" s="261"/>
      <c r="G79"/>
      <c r="H79"/>
    </row>
    <row r="80" spans="1:8" ht="11.25" customHeight="1" x14ac:dyDescent="0.3">
      <c r="B80" s="1"/>
      <c r="C80" s="1"/>
      <c r="D80" s="1"/>
      <c r="E80" s="1"/>
      <c r="F80" s="7"/>
      <c r="G80" s="8"/>
      <c r="H80"/>
    </row>
    <row r="81" spans="2:8" s="5" customFormat="1" ht="30.75" thickBot="1" x14ac:dyDescent="0.35">
      <c r="B81" s="186" t="s">
        <v>2</v>
      </c>
      <c r="C81" s="133" t="s">
        <v>176</v>
      </c>
      <c r="D81" s="133" t="s">
        <v>72</v>
      </c>
      <c r="E81" s="133" t="s">
        <v>53</v>
      </c>
      <c r="F81" s="184" t="s">
        <v>0</v>
      </c>
    </row>
    <row r="82" spans="2:8" ht="15.75" customHeight="1" thickTop="1" x14ac:dyDescent="0.3">
      <c r="B82" s="223"/>
      <c r="C82" s="224"/>
      <c r="D82" s="227"/>
      <c r="E82" s="242"/>
      <c r="F82" s="192">
        <f t="shared" ref="F82:F96" si="1">IF($A$78=1,$D82*$E82,0)</f>
        <v>0</v>
      </c>
      <c r="G82"/>
      <c r="H82"/>
    </row>
    <row r="83" spans="2:8" ht="15.75" customHeight="1" x14ac:dyDescent="0.3">
      <c r="B83" s="197"/>
      <c r="C83" s="107"/>
      <c r="D83" s="200"/>
      <c r="E83" s="242"/>
      <c r="F83" s="195">
        <f t="shared" si="1"/>
        <v>0</v>
      </c>
      <c r="G83"/>
      <c r="H83"/>
    </row>
    <row r="84" spans="2:8" ht="15.75" customHeight="1" x14ac:dyDescent="0.3">
      <c r="B84" s="197"/>
      <c r="C84" s="107"/>
      <c r="D84" s="200"/>
      <c r="E84" s="242"/>
      <c r="F84" s="195">
        <f t="shared" si="1"/>
        <v>0</v>
      </c>
      <c r="G84"/>
      <c r="H84"/>
    </row>
    <row r="85" spans="2:8" ht="15.75" customHeight="1" x14ac:dyDescent="0.3">
      <c r="B85" s="197"/>
      <c r="C85" s="107"/>
      <c r="D85" s="200"/>
      <c r="E85" s="242"/>
      <c r="F85" s="195">
        <f t="shared" si="1"/>
        <v>0</v>
      </c>
      <c r="G85"/>
      <c r="H85"/>
    </row>
    <row r="86" spans="2:8" ht="15.75" customHeight="1" x14ac:dyDescent="0.3">
      <c r="B86" s="197"/>
      <c r="C86" s="107"/>
      <c r="D86" s="200"/>
      <c r="E86" s="243"/>
      <c r="F86" s="195">
        <f t="shared" si="1"/>
        <v>0</v>
      </c>
      <c r="G86"/>
      <c r="H86"/>
    </row>
    <row r="87" spans="2:8" ht="15.75" customHeight="1" x14ac:dyDescent="0.3">
      <c r="B87" s="197"/>
      <c r="C87" s="107"/>
      <c r="D87" s="200"/>
      <c r="E87" s="243"/>
      <c r="F87" s="195">
        <f t="shared" si="1"/>
        <v>0</v>
      </c>
      <c r="G87"/>
      <c r="H87"/>
    </row>
    <row r="88" spans="2:8" ht="15.75" customHeight="1" x14ac:dyDescent="0.3">
      <c r="B88" s="197"/>
      <c r="C88" s="107"/>
      <c r="D88" s="200"/>
      <c r="E88" s="243"/>
      <c r="F88" s="195">
        <f t="shared" si="1"/>
        <v>0</v>
      </c>
      <c r="G88"/>
      <c r="H88"/>
    </row>
    <row r="89" spans="2:8" ht="15.75" customHeight="1" x14ac:dyDescent="0.3">
      <c r="B89" s="197"/>
      <c r="C89" s="107"/>
      <c r="D89" s="200"/>
      <c r="E89" s="243"/>
      <c r="F89" s="195">
        <f t="shared" si="1"/>
        <v>0</v>
      </c>
      <c r="G89"/>
      <c r="H89"/>
    </row>
    <row r="90" spans="2:8" ht="15.75" customHeight="1" x14ac:dyDescent="0.3">
      <c r="B90" s="197"/>
      <c r="C90" s="107"/>
      <c r="D90" s="200"/>
      <c r="E90" s="243"/>
      <c r="F90" s="195">
        <f t="shared" si="1"/>
        <v>0</v>
      </c>
      <c r="G90"/>
      <c r="H90"/>
    </row>
    <row r="91" spans="2:8" ht="15.75" customHeight="1" x14ac:dyDescent="0.3">
      <c r="B91" s="197"/>
      <c r="C91" s="107"/>
      <c r="D91" s="200"/>
      <c r="E91" s="243"/>
      <c r="F91" s="195">
        <f t="shared" si="1"/>
        <v>0</v>
      </c>
      <c r="G91"/>
      <c r="H91"/>
    </row>
    <row r="92" spans="2:8" ht="15.75" customHeight="1" x14ac:dyDescent="0.3">
      <c r="B92" s="197"/>
      <c r="C92" s="107"/>
      <c r="D92" s="200"/>
      <c r="E92" s="243"/>
      <c r="F92" s="195">
        <f t="shared" si="1"/>
        <v>0</v>
      </c>
      <c r="G92"/>
      <c r="H92"/>
    </row>
    <row r="93" spans="2:8" ht="15.75" customHeight="1" x14ac:dyDescent="0.3">
      <c r="B93" s="197"/>
      <c r="C93" s="107"/>
      <c r="D93" s="200"/>
      <c r="E93" s="243"/>
      <c r="F93" s="195">
        <f t="shared" si="1"/>
        <v>0</v>
      </c>
      <c r="G93"/>
      <c r="H93"/>
    </row>
    <row r="94" spans="2:8" ht="15.75" customHeight="1" x14ac:dyDescent="0.3">
      <c r="B94" s="197"/>
      <c r="C94" s="107"/>
      <c r="D94" s="200"/>
      <c r="E94" s="243"/>
      <c r="F94" s="195">
        <f t="shared" si="1"/>
        <v>0</v>
      </c>
      <c r="G94"/>
      <c r="H94"/>
    </row>
    <row r="95" spans="2:8" ht="15.75" customHeight="1" x14ac:dyDescent="0.3">
      <c r="B95" s="197"/>
      <c r="C95" s="107"/>
      <c r="D95" s="200"/>
      <c r="E95" s="243"/>
      <c r="F95" s="195">
        <f t="shared" si="1"/>
        <v>0</v>
      </c>
      <c r="G95"/>
      <c r="H95"/>
    </row>
    <row r="96" spans="2:8" ht="15.75" customHeight="1" thickBot="1" x14ac:dyDescent="0.35">
      <c r="B96" s="95"/>
      <c r="C96" s="207"/>
      <c r="D96" s="208"/>
      <c r="E96" s="96"/>
      <c r="F96" s="155">
        <f t="shared" si="1"/>
        <v>0</v>
      </c>
      <c r="G96"/>
      <c r="H96"/>
    </row>
    <row r="97" spans="1:8" ht="16.5" thickTop="1" x14ac:dyDescent="0.3">
      <c r="B97" s="76" t="s">
        <v>90</v>
      </c>
      <c r="C97" s="76"/>
      <c r="D97" s="214"/>
      <c r="E97" s="76"/>
      <c r="F97" s="163">
        <f>SUM(F82:F96)</f>
        <v>0</v>
      </c>
      <c r="G97"/>
      <c r="H97"/>
    </row>
    <row r="98" spans="1:8" x14ac:dyDescent="0.3">
      <c r="B98" s="1"/>
      <c r="C98" s="1"/>
      <c r="D98" s="1"/>
      <c r="E98" s="1"/>
      <c r="F98" s="7"/>
      <c r="G98" s="8"/>
      <c r="H98"/>
    </row>
    <row r="99" spans="1:8" x14ac:dyDescent="0.3">
      <c r="B99" s="1"/>
      <c r="C99" s="1"/>
      <c r="D99" s="1"/>
      <c r="E99" s="1"/>
      <c r="F99" s="7"/>
      <c r="G99" s="8"/>
      <c r="H99"/>
    </row>
    <row r="100" spans="1:8" ht="21" x14ac:dyDescent="0.35">
      <c r="A100" s="143" t="str">
        <f>IF($A$16=0,"",IF(COUNTIFS($A$17:$A$27,B100)=1,1,"nvt"))</f>
        <v/>
      </c>
      <c r="B100" s="247" t="str">
        <f>B20</f>
        <v>Loonverletkosten</v>
      </c>
      <c r="C100" s="50"/>
      <c r="D100"/>
      <c r="E100"/>
      <c r="F100" s="7"/>
      <c r="G100" s="8"/>
      <c r="H100"/>
    </row>
    <row r="101" spans="1:8" x14ac:dyDescent="0.3">
      <c r="B101" s="261" t="str">
        <f>IF(A100="nvt",VLOOKUP(A100,Alle_Kostensoorten[],2,FALSE),VLOOKUP(B100,Alle_Kostensoorten[],2,FALSE))</f>
        <v>Toelichting: Geen bijzonderheden.</v>
      </c>
      <c r="C101" s="261"/>
      <c r="D101" s="261"/>
      <c r="E101" s="261"/>
      <c r="F101" s="7"/>
      <c r="G101" s="8"/>
      <c r="H101"/>
    </row>
    <row r="102" spans="1:8" x14ac:dyDescent="0.3">
      <c r="B102" s="3"/>
      <c r="C102" s="4"/>
      <c r="D102"/>
      <c r="E102"/>
      <c r="F102" s="7"/>
      <c r="G102" s="8"/>
      <c r="H102"/>
    </row>
    <row r="103" spans="1:8" ht="16.5" thickBot="1" x14ac:dyDescent="0.35">
      <c r="B103" s="186" t="s">
        <v>2</v>
      </c>
      <c r="C103" s="133" t="s">
        <v>111</v>
      </c>
      <c r="D103" s="133" t="s">
        <v>72</v>
      </c>
      <c r="E103" s="184" t="s">
        <v>0</v>
      </c>
      <c r="F103" s="7"/>
      <c r="G103" s="8"/>
      <c r="H103"/>
    </row>
    <row r="104" spans="1:8" ht="16.5" thickTop="1" x14ac:dyDescent="0.3">
      <c r="B104" s="241"/>
      <c r="C104" s="224"/>
      <c r="D104" s="227"/>
      <c r="E104" s="192">
        <f>IF($A$100=1,$D104*23.91,0)</f>
        <v>0</v>
      </c>
      <c r="F104" s="7"/>
      <c r="G104" s="8"/>
      <c r="H104"/>
    </row>
    <row r="105" spans="1:8" x14ac:dyDescent="0.3">
      <c r="B105" s="210"/>
      <c r="C105" s="107"/>
      <c r="D105" s="200"/>
      <c r="E105" s="195">
        <f t="shared" ref="E105:E118" si="2">IF($A$100=1,$D105*23.91,0)</f>
        <v>0</v>
      </c>
      <c r="F105" s="7"/>
      <c r="G105" s="8"/>
      <c r="H105"/>
    </row>
    <row r="106" spans="1:8" x14ac:dyDescent="0.3">
      <c r="B106" s="210"/>
      <c r="C106" s="107"/>
      <c r="D106" s="200"/>
      <c r="E106" s="195">
        <f t="shared" si="2"/>
        <v>0</v>
      </c>
      <c r="F106" s="7"/>
      <c r="G106" s="8"/>
      <c r="H106"/>
    </row>
    <row r="107" spans="1:8" x14ac:dyDescent="0.3">
      <c r="B107" s="210"/>
      <c r="C107" s="107"/>
      <c r="D107" s="200"/>
      <c r="E107" s="195">
        <f t="shared" si="2"/>
        <v>0</v>
      </c>
      <c r="F107" s="7"/>
      <c r="G107" s="8"/>
      <c r="H107"/>
    </row>
    <row r="108" spans="1:8" x14ac:dyDescent="0.3">
      <c r="B108" s="210"/>
      <c r="C108" s="107"/>
      <c r="D108" s="200"/>
      <c r="E108" s="195">
        <f t="shared" si="2"/>
        <v>0</v>
      </c>
      <c r="F108" s="7"/>
      <c r="G108" s="8"/>
      <c r="H108"/>
    </row>
    <row r="109" spans="1:8" x14ac:dyDescent="0.3">
      <c r="B109" s="210"/>
      <c r="C109" s="107"/>
      <c r="D109" s="200"/>
      <c r="E109" s="195">
        <f t="shared" si="2"/>
        <v>0</v>
      </c>
      <c r="F109" s="7"/>
      <c r="G109" s="8"/>
      <c r="H109"/>
    </row>
    <row r="110" spans="1:8" x14ac:dyDescent="0.3">
      <c r="B110" s="210"/>
      <c r="C110" s="107"/>
      <c r="D110" s="200"/>
      <c r="E110" s="195">
        <f t="shared" si="2"/>
        <v>0</v>
      </c>
      <c r="F110" s="7"/>
      <c r="G110" s="8"/>
      <c r="H110"/>
    </row>
    <row r="111" spans="1:8" x14ac:dyDescent="0.3">
      <c r="B111" s="210"/>
      <c r="C111" s="107"/>
      <c r="D111" s="200"/>
      <c r="E111" s="195">
        <f t="shared" si="2"/>
        <v>0</v>
      </c>
      <c r="F111" s="7"/>
      <c r="G111" s="8"/>
      <c r="H111"/>
    </row>
    <row r="112" spans="1:8" x14ac:dyDescent="0.3">
      <c r="B112" s="210"/>
      <c r="C112" s="107"/>
      <c r="D112" s="200"/>
      <c r="E112" s="195">
        <f t="shared" si="2"/>
        <v>0</v>
      </c>
      <c r="F112" s="7"/>
      <c r="G112" s="8"/>
      <c r="H112"/>
    </row>
    <row r="113" spans="1:8" x14ac:dyDescent="0.3">
      <c r="B113" s="210"/>
      <c r="C113" s="107"/>
      <c r="D113" s="200"/>
      <c r="E113" s="195">
        <f t="shared" si="2"/>
        <v>0</v>
      </c>
      <c r="F113" s="7"/>
      <c r="G113" s="8"/>
      <c r="H113"/>
    </row>
    <row r="114" spans="1:8" x14ac:dyDescent="0.3">
      <c r="B114" s="210"/>
      <c r="C114" s="107"/>
      <c r="D114" s="200"/>
      <c r="E114" s="195">
        <f t="shared" si="2"/>
        <v>0</v>
      </c>
      <c r="F114" s="7"/>
      <c r="G114" s="8"/>
      <c r="H114"/>
    </row>
    <row r="115" spans="1:8" x14ac:dyDescent="0.3">
      <c r="B115" s="210"/>
      <c r="C115" s="107"/>
      <c r="D115" s="200"/>
      <c r="E115" s="195">
        <f t="shared" si="2"/>
        <v>0</v>
      </c>
      <c r="F115" s="7"/>
      <c r="G115" s="8"/>
      <c r="H115"/>
    </row>
    <row r="116" spans="1:8" x14ac:dyDescent="0.3">
      <c r="B116" s="210"/>
      <c r="C116" s="107"/>
      <c r="D116" s="200"/>
      <c r="E116" s="195">
        <f t="shared" si="2"/>
        <v>0</v>
      </c>
      <c r="F116" s="7"/>
      <c r="G116" s="8"/>
      <c r="H116"/>
    </row>
    <row r="117" spans="1:8" x14ac:dyDescent="0.3">
      <c r="B117" s="210"/>
      <c r="C117" s="107"/>
      <c r="D117" s="200"/>
      <c r="E117" s="195">
        <f t="shared" si="2"/>
        <v>0</v>
      </c>
      <c r="F117" s="7"/>
      <c r="G117" s="8"/>
      <c r="H117"/>
    </row>
    <row r="118" spans="1:8" ht="16.5" thickBot="1" x14ac:dyDescent="0.35">
      <c r="B118" s="93"/>
      <c r="C118" s="94"/>
      <c r="D118" s="141"/>
      <c r="E118" s="155">
        <f t="shared" si="2"/>
        <v>0</v>
      </c>
      <c r="F118" s="7"/>
      <c r="G118" s="8"/>
      <c r="H118"/>
    </row>
    <row r="119" spans="1:8" ht="16.5" thickTop="1" x14ac:dyDescent="0.3">
      <c r="B119" s="76" t="s">
        <v>90</v>
      </c>
      <c r="C119" s="76"/>
      <c r="D119" s="214"/>
      <c r="E119" s="163">
        <f>SUM(E104:E118)</f>
        <v>0</v>
      </c>
      <c r="F119" s="7"/>
      <c r="G119" s="8"/>
      <c r="H119"/>
    </row>
    <row r="120" spans="1:8" x14ac:dyDescent="0.3">
      <c r="B120" s="1"/>
      <c r="C120" s="1"/>
      <c r="D120" s="1"/>
      <c r="E120" s="1"/>
      <c r="F120" s="7"/>
      <c r="G120" s="8"/>
      <c r="H120"/>
    </row>
    <row r="121" spans="1:8" x14ac:dyDescent="0.3">
      <c r="B121" s="1"/>
      <c r="C121" s="1"/>
      <c r="D121" s="1"/>
      <c r="E121" s="1"/>
      <c r="F121" s="7"/>
      <c r="G121" s="8"/>
      <c r="H121"/>
    </row>
    <row r="122" spans="1:8" ht="21" x14ac:dyDescent="0.35">
      <c r="A122" s="143" t="str">
        <f>IF($A$16=0,"",IF(COUNTIFS($A$17:$A$27,B122)=1,1,"nvt"))</f>
        <v/>
      </c>
      <c r="B122" s="153" t="str">
        <f>B21</f>
        <v>Forfait 23% over overige directe kosten</v>
      </c>
      <c r="C122" s="50"/>
      <c r="D122" s="1"/>
      <c r="E122" s="1"/>
      <c r="F122" s="7"/>
      <c r="G122" s="8"/>
      <c r="H122"/>
    </row>
    <row r="123" spans="1:8" ht="15" x14ac:dyDescent="0.25">
      <c r="B123" s="261" t="e">
        <f>IF(A122=1,VLOOKUP(B122,Alle_Kostensoorten[],2,FALSE),VLOOKUP(A122,Alle_Kostensoorten[],2,FALSE))</f>
        <v>#N/A</v>
      </c>
      <c r="C123" s="261"/>
      <c r="D123" s="261"/>
      <c r="E123" s="261"/>
      <c r="F123" s="261"/>
      <c r="G123" s="261"/>
      <c r="H123"/>
    </row>
    <row r="124" spans="1:8" ht="9.75" customHeight="1" x14ac:dyDescent="0.3">
      <c r="B124" s="1"/>
      <c r="C124" s="1"/>
      <c r="D124" s="1"/>
      <c r="E124" s="1"/>
      <c r="F124" s="7"/>
      <c r="G124" s="8"/>
      <c r="H124"/>
    </row>
    <row r="125" spans="1:8" ht="16.5" thickBot="1" x14ac:dyDescent="0.35">
      <c r="B125" s="70" t="s">
        <v>2</v>
      </c>
      <c r="C125" s="71" t="s">
        <v>0</v>
      </c>
      <c r="D125" s="1"/>
      <c r="E125" s="7"/>
      <c r="F125" s="8"/>
      <c r="G125"/>
      <c r="H125"/>
    </row>
    <row r="126" spans="1:8" ht="15.75" customHeight="1" thickTop="1" x14ac:dyDescent="0.3">
      <c r="B126" s="156" t="str">
        <f>Hulpblad!V2</f>
        <v xml:space="preserve"> </v>
      </c>
      <c r="C126" s="154">
        <f t="shared" ref="C126:C135" si="3">IF(AND($A$122=1,$B126&lt;&gt;"",$B126&lt;&gt;" "),(SUMIFS($E$143:$E$151,$B$143:$B$151,$B126)+SUMIFS($F$159:$F$175,$B$159:$B$175,$B126)+SUMIFS($I$183:$I$190,$B$183:$B$190,$B126)+SUMIFS($C$198:$C$207,$B$198:$B$207,$B126))*0.23,0)</f>
        <v>0</v>
      </c>
      <c r="D126" s="1"/>
      <c r="E126" s="7"/>
      <c r="F126" s="8"/>
      <c r="G126"/>
      <c r="H126"/>
    </row>
    <row r="127" spans="1:8" ht="15.75" customHeight="1" x14ac:dyDescent="0.3">
      <c r="B127" s="157" t="str">
        <f>Hulpblad!V3</f>
        <v xml:space="preserve"> </v>
      </c>
      <c r="C127" s="155">
        <f t="shared" si="3"/>
        <v>0</v>
      </c>
      <c r="D127" s="1"/>
      <c r="E127" s="7"/>
      <c r="F127" s="8"/>
      <c r="G127"/>
      <c r="H127"/>
    </row>
    <row r="128" spans="1:8" ht="15.75" customHeight="1" x14ac:dyDescent="0.3">
      <c r="B128" s="157" t="str">
        <f>Hulpblad!V4</f>
        <v xml:space="preserve"> </v>
      </c>
      <c r="C128" s="155">
        <f t="shared" si="3"/>
        <v>0</v>
      </c>
      <c r="D128" s="1"/>
      <c r="E128" s="7"/>
      <c r="F128" s="8"/>
      <c r="G128"/>
      <c r="H128"/>
    </row>
    <row r="129" spans="1:9" ht="15.75" customHeight="1" x14ac:dyDescent="0.3">
      <c r="B129" s="157" t="str">
        <f>Hulpblad!V5</f>
        <v xml:space="preserve"> </v>
      </c>
      <c r="C129" s="155">
        <f t="shared" si="3"/>
        <v>0</v>
      </c>
      <c r="D129" s="1"/>
      <c r="E129" s="7"/>
      <c r="F129" s="8"/>
      <c r="G129"/>
      <c r="H129"/>
    </row>
    <row r="130" spans="1:9" ht="15.75" customHeight="1" x14ac:dyDescent="0.3">
      <c r="B130" s="157" t="str">
        <f>Hulpblad!V6</f>
        <v xml:space="preserve"> </v>
      </c>
      <c r="C130" s="155">
        <f t="shared" si="3"/>
        <v>0</v>
      </c>
      <c r="D130" s="1"/>
      <c r="E130" s="7"/>
      <c r="F130" s="8"/>
      <c r="G130"/>
      <c r="H130"/>
    </row>
    <row r="131" spans="1:9" ht="15.75" customHeight="1" x14ac:dyDescent="0.3">
      <c r="B131" s="157" t="str">
        <f>Hulpblad!V7</f>
        <v xml:space="preserve"> </v>
      </c>
      <c r="C131" s="155">
        <f t="shared" si="3"/>
        <v>0</v>
      </c>
      <c r="D131" s="1"/>
      <c r="E131" s="7"/>
      <c r="F131" s="8"/>
      <c r="G131"/>
      <c r="H131"/>
    </row>
    <row r="132" spans="1:9" ht="15.75" customHeight="1" x14ac:dyDescent="0.3">
      <c r="B132" s="157" t="str">
        <f>Hulpblad!V8</f>
        <v xml:space="preserve"> </v>
      </c>
      <c r="C132" s="155">
        <f t="shared" si="3"/>
        <v>0</v>
      </c>
      <c r="D132" s="1"/>
      <c r="E132" s="7"/>
      <c r="F132" s="8"/>
      <c r="G132"/>
      <c r="H132"/>
    </row>
    <row r="133" spans="1:9" ht="15.75" customHeight="1" x14ac:dyDescent="0.3">
      <c r="B133" s="157" t="str">
        <f>Hulpblad!V9</f>
        <v xml:space="preserve"> </v>
      </c>
      <c r="C133" s="155">
        <f t="shared" si="3"/>
        <v>0</v>
      </c>
      <c r="D133" s="1"/>
      <c r="E133" s="7"/>
      <c r="F133" s="8"/>
      <c r="G133"/>
      <c r="H133"/>
    </row>
    <row r="134" spans="1:9" ht="15.75" customHeight="1" x14ac:dyDescent="0.3">
      <c r="B134" s="157" t="str">
        <f>Hulpblad!V10</f>
        <v xml:space="preserve"> </v>
      </c>
      <c r="C134" s="155">
        <f t="shared" si="3"/>
        <v>0</v>
      </c>
      <c r="D134" s="1"/>
      <c r="E134" s="7"/>
      <c r="F134" s="8"/>
      <c r="G134"/>
      <c r="H134"/>
    </row>
    <row r="135" spans="1:9" ht="15.75" customHeight="1" thickBot="1" x14ac:dyDescent="0.35">
      <c r="B135" s="157" t="str">
        <f>Hulpblad!V11</f>
        <v xml:space="preserve"> </v>
      </c>
      <c r="C135" s="155">
        <f t="shared" si="3"/>
        <v>0</v>
      </c>
      <c r="D135" s="1"/>
      <c r="E135" s="7"/>
      <c r="F135" s="8"/>
      <c r="G135"/>
      <c r="H135"/>
    </row>
    <row r="136" spans="1:9" ht="16.5" thickTop="1" x14ac:dyDescent="0.3">
      <c r="B136" s="76" t="s">
        <v>90</v>
      </c>
      <c r="C136" s="163">
        <f>SUM(C126:C135)</f>
        <v>0</v>
      </c>
      <c r="D136" s="1"/>
      <c r="E136" s="1"/>
      <c r="F136" s="7"/>
      <c r="G136" s="8"/>
      <c r="H136"/>
    </row>
    <row r="137" spans="1:9" x14ac:dyDescent="0.3">
      <c r="B137" s="1"/>
      <c r="C137" s="1"/>
      <c r="D137" s="1"/>
      <c r="E137" s="1"/>
      <c r="F137" s="7"/>
      <c r="G137" s="8"/>
      <c r="H137"/>
    </row>
    <row r="138" spans="1:9" x14ac:dyDescent="0.3">
      <c r="B138" s="1"/>
      <c r="C138" s="1"/>
      <c r="D138" s="1"/>
      <c r="E138" s="1"/>
      <c r="F138" s="7"/>
      <c r="G138" s="8"/>
      <c r="H138"/>
    </row>
    <row r="139" spans="1:9" ht="21" x14ac:dyDescent="0.35">
      <c r="A139" s="143" t="str">
        <f>IF($A$16=0,"",IF(COUNTIFS($A$17:$A$27,B139)=1,1,"nvt"))</f>
        <v/>
      </c>
      <c r="B139" s="153" t="str">
        <f>B23</f>
        <v>Bijdragen in natura</v>
      </c>
      <c r="C139" s="50"/>
      <c r="D139" s="12"/>
      <c r="E139" s="12"/>
      <c r="F139" s="9"/>
      <c r="G139"/>
      <c r="H139"/>
    </row>
    <row r="140" spans="1:9" ht="18" customHeight="1" x14ac:dyDescent="0.25">
      <c r="B140" s="261"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c r="G141"/>
      <c r="H141"/>
    </row>
    <row r="142" spans="1:9" ht="16.5" customHeight="1" thickBot="1" x14ac:dyDescent="0.35">
      <c r="B142" s="237" t="s">
        <v>2</v>
      </c>
      <c r="C142" s="238" t="s">
        <v>114</v>
      </c>
      <c r="D142" s="238" t="s">
        <v>6</v>
      </c>
      <c r="E142" s="239" t="s">
        <v>0</v>
      </c>
      <c r="F142" s="239" t="s">
        <v>48</v>
      </c>
      <c r="G142" s="240"/>
      <c r="H142" s="240"/>
      <c r="I142" s="240"/>
    </row>
    <row r="143" spans="1:9" ht="15.75" customHeight="1" thickTop="1" x14ac:dyDescent="0.3">
      <c r="B143" s="223"/>
      <c r="C143" s="224"/>
      <c r="D143" s="225"/>
      <c r="E143" s="192">
        <f t="shared" ref="E143:E151" si="4">IF($A$139=1,$D143,0)</f>
        <v>0</v>
      </c>
      <c r="F143" s="224"/>
      <c r="G143" s="226"/>
      <c r="H143" s="226"/>
      <c r="I143" s="226"/>
    </row>
    <row r="144" spans="1:9" ht="15.75" customHeight="1" x14ac:dyDescent="0.3">
      <c r="B144" s="197"/>
      <c r="C144" s="107"/>
      <c r="D144" s="225"/>
      <c r="E144" s="195">
        <f t="shared" si="4"/>
        <v>0</v>
      </c>
      <c r="F144" s="205"/>
      <c r="G144" s="206"/>
      <c r="H144" s="206"/>
      <c r="I144" s="206"/>
    </row>
    <row r="145" spans="1:9" ht="15.75" customHeight="1" x14ac:dyDescent="0.3">
      <c r="B145" s="197"/>
      <c r="C145" s="107"/>
      <c r="D145" s="225"/>
      <c r="E145" s="195">
        <f t="shared" si="4"/>
        <v>0</v>
      </c>
      <c r="F145" s="205"/>
      <c r="G145" s="206"/>
      <c r="H145" s="206"/>
      <c r="I145" s="206"/>
    </row>
    <row r="146" spans="1:9" ht="15.75" customHeight="1" x14ac:dyDescent="0.3">
      <c r="B146" s="197"/>
      <c r="C146" s="107"/>
      <c r="D146" s="225"/>
      <c r="E146" s="195">
        <f t="shared" si="4"/>
        <v>0</v>
      </c>
      <c r="F146" s="205"/>
      <c r="G146" s="206"/>
      <c r="H146" s="206"/>
      <c r="I146" s="206"/>
    </row>
    <row r="147" spans="1:9" ht="15.75" customHeight="1" x14ac:dyDescent="0.3">
      <c r="B147" s="197"/>
      <c r="C147" s="107"/>
      <c r="D147" s="225"/>
      <c r="E147" s="195">
        <f t="shared" si="4"/>
        <v>0</v>
      </c>
      <c r="F147" s="205"/>
      <c r="G147" s="206"/>
      <c r="H147" s="206"/>
      <c r="I147" s="206"/>
    </row>
    <row r="148" spans="1:9" ht="15.75" customHeight="1" x14ac:dyDescent="0.3">
      <c r="B148" s="197"/>
      <c r="C148" s="107"/>
      <c r="D148" s="202"/>
      <c r="E148" s="195">
        <f t="shared" si="4"/>
        <v>0</v>
      </c>
      <c r="F148" s="205"/>
      <c r="G148" s="206"/>
      <c r="H148" s="206"/>
      <c r="I148" s="206"/>
    </row>
    <row r="149" spans="1:9" ht="15.75" customHeight="1" x14ac:dyDescent="0.3">
      <c r="B149" s="197"/>
      <c r="C149" s="107"/>
      <c r="D149" s="202"/>
      <c r="E149" s="195">
        <f t="shared" si="4"/>
        <v>0</v>
      </c>
      <c r="F149" s="205"/>
      <c r="G149" s="206"/>
      <c r="H149" s="206"/>
      <c r="I149" s="206"/>
    </row>
    <row r="150" spans="1:9" ht="15.75" customHeight="1" x14ac:dyDescent="0.3">
      <c r="B150" s="197"/>
      <c r="C150" s="107"/>
      <c r="D150" s="202"/>
      <c r="E150" s="195">
        <f t="shared" si="4"/>
        <v>0</v>
      </c>
      <c r="F150" s="205"/>
      <c r="G150" s="206"/>
      <c r="H150" s="206"/>
      <c r="I150" s="206"/>
    </row>
    <row r="151" spans="1:9" ht="15.75" customHeight="1" thickBot="1" x14ac:dyDescent="0.35">
      <c r="B151" s="95"/>
      <c r="C151" s="94"/>
      <c r="D151" s="97"/>
      <c r="E151" s="155">
        <f t="shared" si="4"/>
        <v>0</v>
      </c>
      <c r="F151" s="98"/>
      <c r="G151" s="99"/>
      <c r="H151" s="99"/>
      <c r="I151" s="99"/>
    </row>
    <row r="152" spans="1:9" ht="16.5" thickTop="1" x14ac:dyDescent="0.3">
      <c r="B152" s="76" t="s">
        <v>90</v>
      </c>
      <c r="C152" s="76"/>
      <c r="D152" s="76"/>
      <c r="E152" s="163">
        <f>SUM(E143:E151)</f>
        <v>0</v>
      </c>
      <c r="F152" s="213"/>
      <c r="G152" s="213"/>
      <c r="H152" s="213"/>
      <c r="I152" s="213"/>
    </row>
    <row r="153" spans="1:9" x14ac:dyDescent="0.3">
      <c r="B153" s="6"/>
      <c r="C153" s="6"/>
      <c r="D153" s="6"/>
      <c r="E153" s="19"/>
      <c r="F153" s="19"/>
      <c r="G153" s="10"/>
      <c r="H153"/>
    </row>
    <row r="154" spans="1:9" x14ac:dyDescent="0.3">
      <c r="B154" s="1"/>
      <c r="C154" s="1"/>
      <c r="D154" s="1"/>
      <c r="E154" s="1"/>
      <c r="F154" s="9"/>
      <c r="G154" s="10"/>
      <c r="H154"/>
    </row>
    <row r="155" spans="1:9" ht="21" x14ac:dyDescent="0.35">
      <c r="A155" s="143" t="str">
        <f>IF($A$16=0,"",IF(COUNTIFS($A$17:$A$27,B155)=1,1,"nvt"))</f>
        <v/>
      </c>
      <c r="B155" s="153" t="str">
        <f>B24</f>
        <v>Overige kosten derden</v>
      </c>
      <c r="C155" s="50"/>
      <c r="D155" s="1"/>
      <c r="E155" s="1"/>
      <c r="F155" s="9"/>
      <c r="G155" s="10"/>
      <c r="H155"/>
    </row>
    <row r="156" spans="1:9" ht="18" customHeight="1" x14ac:dyDescent="0.25">
      <c r="B156" s="261"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c r="H157"/>
    </row>
    <row r="158" spans="1:9" ht="16.5" customHeight="1" thickBot="1" x14ac:dyDescent="0.35">
      <c r="B158" s="233" t="s">
        <v>2</v>
      </c>
      <c r="C158" s="235" t="s">
        <v>114</v>
      </c>
      <c r="D158" s="235" t="s">
        <v>177</v>
      </c>
      <c r="E158" s="234" t="s">
        <v>148</v>
      </c>
      <c r="F158" s="235" t="s">
        <v>0</v>
      </c>
      <c r="G158" s="234" t="s">
        <v>34</v>
      </c>
      <c r="H158" s="236"/>
      <c r="I158" s="236"/>
    </row>
    <row r="159" spans="1:9" ht="15.75" customHeight="1" thickTop="1" x14ac:dyDescent="0.3">
      <c r="B159" s="223"/>
      <c r="C159" s="224"/>
      <c r="D159" s="227"/>
      <c r="E159" s="225"/>
      <c r="F159" s="192">
        <f>IF($A$155=1,$D159*$E159,0)</f>
        <v>0</v>
      </c>
      <c r="G159" s="228"/>
      <c r="H159" s="229"/>
      <c r="I159" s="229"/>
    </row>
    <row r="160" spans="1:9" ht="15.75" customHeight="1" x14ac:dyDescent="0.3">
      <c r="B160" s="197"/>
      <c r="C160" s="107"/>
      <c r="D160" s="200"/>
      <c r="E160" s="202"/>
      <c r="F160" s="195">
        <f t="shared" ref="F160:F175" si="5">IF($A$155=1,$D160*$E160,0)</f>
        <v>0</v>
      </c>
      <c r="G160" s="203"/>
      <c r="H160" s="204"/>
      <c r="I160" s="204"/>
    </row>
    <row r="161" spans="2:9" ht="15.75" customHeight="1" x14ac:dyDescent="0.3">
      <c r="B161" s="197"/>
      <c r="C161" s="107"/>
      <c r="D161" s="200"/>
      <c r="E161" s="202"/>
      <c r="F161" s="195">
        <f t="shared" si="5"/>
        <v>0</v>
      </c>
      <c r="G161" s="203"/>
      <c r="H161" s="204"/>
      <c r="I161" s="204"/>
    </row>
    <row r="162" spans="2:9" ht="15.75" customHeight="1" x14ac:dyDescent="0.3">
      <c r="B162" s="197"/>
      <c r="C162" s="107"/>
      <c r="D162" s="200"/>
      <c r="E162" s="202"/>
      <c r="F162" s="195">
        <f t="shared" si="5"/>
        <v>0</v>
      </c>
      <c r="G162" s="203"/>
      <c r="H162" s="204"/>
      <c r="I162" s="204"/>
    </row>
    <row r="163" spans="2:9" ht="15.75" customHeight="1" x14ac:dyDescent="0.3">
      <c r="B163" s="197"/>
      <c r="C163" s="107"/>
      <c r="D163" s="200"/>
      <c r="E163" s="202"/>
      <c r="F163" s="195">
        <f t="shared" si="5"/>
        <v>0</v>
      </c>
      <c r="G163" s="203"/>
      <c r="H163" s="204"/>
      <c r="I163" s="204"/>
    </row>
    <row r="164" spans="2:9" ht="15.75" customHeight="1" x14ac:dyDescent="0.3">
      <c r="B164" s="197"/>
      <c r="C164" s="107"/>
      <c r="D164" s="200"/>
      <c r="E164" s="202"/>
      <c r="F164" s="195">
        <f t="shared" si="5"/>
        <v>0</v>
      </c>
      <c r="G164" s="203"/>
      <c r="H164" s="204"/>
      <c r="I164" s="204"/>
    </row>
    <row r="165" spans="2:9" ht="15.75" customHeight="1" x14ac:dyDescent="0.3">
      <c r="B165" s="197"/>
      <c r="C165" s="107"/>
      <c r="D165" s="200"/>
      <c r="E165" s="202"/>
      <c r="F165" s="195">
        <f t="shared" si="5"/>
        <v>0</v>
      </c>
      <c r="G165" s="203"/>
      <c r="H165" s="204"/>
      <c r="I165" s="204"/>
    </row>
    <row r="166" spans="2:9" ht="15.75" customHeight="1" x14ac:dyDescent="0.3">
      <c r="B166" s="197"/>
      <c r="C166" s="107"/>
      <c r="D166" s="200"/>
      <c r="E166" s="202"/>
      <c r="F166" s="195">
        <f t="shared" si="5"/>
        <v>0</v>
      </c>
      <c r="G166" s="203"/>
      <c r="H166" s="204"/>
      <c r="I166" s="204"/>
    </row>
    <row r="167" spans="2:9" ht="15.75" customHeight="1" x14ac:dyDescent="0.3">
      <c r="B167" s="197"/>
      <c r="C167" s="107"/>
      <c r="D167" s="200"/>
      <c r="E167" s="202"/>
      <c r="F167" s="195">
        <f t="shared" si="5"/>
        <v>0</v>
      </c>
      <c r="G167" s="203"/>
      <c r="H167" s="204"/>
      <c r="I167" s="204"/>
    </row>
    <row r="168" spans="2:9" ht="15.75" customHeight="1" x14ac:dyDescent="0.3">
      <c r="B168" s="197"/>
      <c r="C168" s="107"/>
      <c r="D168" s="200"/>
      <c r="E168" s="202"/>
      <c r="F168" s="195">
        <f t="shared" si="5"/>
        <v>0</v>
      </c>
      <c r="G168" s="203"/>
      <c r="H168" s="204"/>
      <c r="I168" s="204"/>
    </row>
    <row r="169" spans="2:9" ht="15.75" customHeight="1" x14ac:dyDescent="0.3">
      <c r="B169" s="197"/>
      <c r="C169" s="107"/>
      <c r="D169" s="200"/>
      <c r="E169" s="202"/>
      <c r="F169" s="195">
        <f t="shared" si="5"/>
        <v>0</v>
      </c>
      <c r="G169" s="203"/>
      <c r="H169" s="204"/>
      <c r="I169" s="204"/>
    </row>
    <row r="170" spans="2:9" ht="15.75" customHeight="1" x14ac:dyDescent="0.3">
      <c r="B170" s="197"/>
      <c r="C170" s="107"/>
      <c r="D170" s="200"/>
      <c r="E170" s="202"/>
      <c r="F170" s="195">
        <f t="shared" si="5"/>
        <v>0</v>
      </c>
      <c r="G170" s="203"/>
      <c r="H170" s="204"/>
      <c r="I170" s="204"/>
    </row>
    <row r="171" spans="2:9" ht="15.75" customHeight="1" x14ac:dyDescent="0.3">
      <c r="B171" s="197"/>
      <c r="C171" s="107"/>
      <c r="D171" s="200"/>
      <c r="E171" s="202"/>
      <c r="F171" s="195">
        <f t="shared" si="5"/>
        <v>0</v>
      </c>
      <c r="G171" s="203"/>
      <c r="H171" s="204"/>
      <c r="I171" s="204"/>
    </row>
    <row r="172" spans="2:9" ht="15.75" customHeight="1" x14ac:dyDescent="0.3">
      <c r="B172" s="197"/>
      <c r="C172" s="107"/>
      <c r="D172" s="200"/>
      <c r="E172" s="202"/>
      <c r="F172" s="195">
        <f t="shared" si="5"/>
        <v>0</v>
      </c>
      <c r="G172" s="203"/>
      <c r="H172" s="204"/>
      <c r="I172" s="204"/>
    </row>
    <row r="173" spans="2:9" ht="15.75" customHeight="1" x14ac:dyDescent="0.3">
      <c r="B173" s="197"/>
      <c r="C173" s="107"/>
      <c r="D173" s="200"/>
      <c r="E173" s="202"/>
      <c r="F173" s="195">
        <f t="shared" si="5"/>
        <v>0</v>
      </c>
      <c r="G173" s="203"/>
      <c r="H173" s="204"/>
      <c r="I173" s="204"/>
    </row>
    <row r="174" spans="2:9" ht="15.75" customHeight="1" x14ac:dyDescent="0.3">
      <c r="B174" s="197"/>
      <c r="C174" s="107"/>
      <c r="D174" s="200"/>
      <c r="E174" s="202"/>
      <c r="F174" s="195">
        <f t="shared" si="5"/>
        <v>0</v>
      </c>
      <c r="G174" s="203"/>
      <c r="H174" s="204"/>
      <c r="I174" s="204"/>
    </row>
    <row r="175" spans="2:9" ht="15.75" customHeight="1" thickBot="1" x14ac:dyDescent="0.35">
      <c r="B175" s="95"/>
      <c r="C175" s="94"/>
      <c r="D175" s="141"/>
      <c r="E175" s="97"/>
      <c r="F175" s="155">
        <f t="shared" si="5"/>
        <v>0</v>
      </c>
      <c r="G175" s="135"/>
      <c r="H175" s="136"/>
      <c r="I175" s="136"/>
    </row>
    <row r="176" spans="2:9" ht="16.149999999999999" customHeight="1" thickTop="1" x14ac:dyDescent="0.3">
      <c r="B176" s="76" t="s">
        <v>90</v>
      </c>
      <c r="C176" s="76"/>
      <c r="D176" s="76"/>
      <c r="E176" s="76"/>
      <c r="F176" s="163">
        <f>SUM(F159:F175)</f>
        <v>0</v>
      </c>
      <c r="G176" s="213"/>
      <c r="H176" s="213"/>
      <c r="I176" s="213"/>
    </row>
    <row r="177" spans="1:9" ht="16.149999999999999" customHeight="1" x14ac:dyDescent="0.3">
      <c r="B177" s="1"/>
      <c r="C177" s="4"/>
      <c r="D177" s="7"/>
      <c r="E177" s="7"/>
      <c r="F177" s="11"/>
      <c r="G177"/>
      <c r="H177"/>
    </row>
    <row r="178" spans="1:9" x14ac:dyDescent="0.3">
      <c r="B178" s="1"/>
      <c r="C178" s="1"/>
      <c r="D178" s="4"/>
      <c r="E178" s="13"/>
      <c r="F178" s="13"/>
      <c r="G178" s="9"/>
      <c r="H178"/>
    </row>
    <row r="179" spans="1:9" ht="21" x14ac:dyDescent="0.35">
      <c r="A179" s="143" t="str">
        <f>IF($A$16=0,"",IF(COUNTIFS($A$17:$A$27,B179)=1,1,"nvt"))</f>
        <v/>
      </c>
      <c r="B179" s="50" t="s">
        <v>22</v>
      </c>
      <c r="C179" s="50"/>
      <c r="D179" s="1"/>
      <c r="E179" s="1"/>
      <c r="F179" s="9"/>
      <c r="G179" s="8"/>
      <c r="H179"/>
    </row>
    <row r="180" spans="1:9" ht="15" customHeight="1" x14ac:dyDescent="0.25">
      <c r="B180" s="261"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c r="H181"/>
    </row>
    <row r="182" spans="1:9" ht="48.75" customHeight="1" thickBot="1" x14ac:dyDescent="0.35">
      <c r="B182" s="233" t="s">
        <v>2</v>
      </c>
      <c r="C182" s="234" t="s">
        <v>108</v>
      </c>
      <c r="D182" s="234" t="s">
        <v>3</v>
      </c>
      <c r="E182" s="234" t="s">
        <v>149</v>
      </c>
      <c r="F182" s="234" t="s">
        <v>4</v>
      </c>
      <c r="G182" s="234" t="s">
        <v>133</v>
      </c>
      <c r="H182" s="234" t="s">
        <v>5</v>
      </c>
      <c r="I182" s="234" t="s">
        <v>0</v>
      </c>
    </row>
    <row r="183" spans="1:9" ht="15.75" customHeight="1" thickTop="1" x14ac:dyDescent="0.3">
      <c r="B183" s="223"/>
      <c r="C183" s="230"/>
      <c r="D183" s="231"/>
      <c r="E183" s="231"/>
      <c r="F183" s="227"/>
      <c r="G183" s="227"/>
      <c r="H183" s="232"/>
      <c r="I183" s="192">
        <f>IFERROR(IF($A$179=1,(D183-E183)*(G183/F183)*H183,0),0)</f>
        <v>0</v>
      </c>
    </row>
    <row r="184" spans="1:9" ht="15.75" customHeight="1" x14ac:dyDescent="0.3">
      <c r="B184" s="197"/>
      <c r="C184" s="198"/>
      <c r="D184" s="199"/>
      <c r="E184" s="199"/>
      <c r="F184" s="200"/>
      <c r="G184" s="200"/>
      <c r="H184" s="201"/>
      <c r="I184" s="195">
        <f t="shared" ref="I184:I190" si="6">IFERROR(IF($A$179=1,(D184-E184)*(G184/F184)*H184,0),0)</f>
        <v>0</v>
      </c>
    </row>
    <row r="185" spans="1:9" ht="15.75" customHeight="1" x14ac:dyDescent="0.3">
      <c r="B185" s="197"/>
      <c r="C185" s="198"/>
      <c r="D185" s="199"/>
      <c r="E185" s="199"/>
      <c r="F185" s="200"/>
      <c r="G185" s="200"/>
      <c r="H185" s="201"/>
      <c r="I185" s="195">
        <f t="shared" si="6"/>
        <v>0</v>
      </c>
    </row>
    <row r="186" spans="1:9" ht="15.75" customHeight="1" x14ac:dyDescent="0.3">
      <c r="B186" s="197"/>
      <c r="C186" s="198"/>
      <c r="D186" s="199"/>
      <c r="E186" s="199"/>
      <c r="F186" s="200"/>
      <c r="G186" s="200"/>
      <c r="H186" s="201"/>
      <c r="I186" s="195">
        <f t="shared" si="6"/>
        <v>0</v>
      </c>
    </row>
    <row r="187" spans="1:9" ht="15.75" customHeight="1" x14ac:dyDescent="0.3">
      <c r="B187" s="197"/>
      <c r="C187" s="198"/>
      <c r="D187" s="199"/>
      <c r="E187" s="199"/>
      <c r="F187" s="200"/>
      <c r="G187" s="200"/>
      <c r="H187" s="201"/>
      <c r="I187" s="195">
        <f t="shared" si="6"/>
        <v>0</v>
      </c>
    </row>
    <row r="188" spans="1:9" ht="15.75" customHeight="1" x14ac:dyDescent="0.3">
      <c r="B188" s="197"/>
      <c r="C188" s="198"/>
      <c r="D188" s="199"/>
      <c r="E188" s="199"/>
      <c r="F188" s="200"/>
      <c r="G188" s="200"/>
      <c r="H188" s="201"/>
      <c r="I188" s="195">
        <f t="shared" si="6"/>
        <v>0</v>
      </c>
    </row>
    <row r="189" spans="1:9" ht="15.75" customHeight="1" x14ac:dyDescent="0.3">
      <c r="B189" s="197"/>
      <c r="C189" s="198"/>
      <c r="D189" s="199"/>
      <c r="E189" s="199"/>
      <c r="F189" s="200"/>
      <c r="G189" s="200"/>
      <c r="H189" s="201"/>
      <c r="I189" s="195">
        <f t="shared" si="6"/>
        <v>0</v>
      </c>
    </row>
    <row r="190" spans="1:9" ht="15.75" customHeight="1" thickBot="1" x14ac:dyDescent="0.35">
      <c r="B190" s="95"/>
      <c r="C190" s="100"/>
      <c r="D190" s="101"/>
      <c r="E190" s="101"/>
      <c r="F190" s="141"/>
      <c r="G190" s="141"/>
      <c r="H190" s="132"/>
      <c r="I190" s="155">
        <f t="shared" si="6"/>
        <v>0</v>
      </c>
    </row>
    <row r="191" spans="1:9" ht="16.5" thickTop="1" x14ac:dyDescent="0.3">
      <c r="B191" s="76" t="s">
        <v>90</v>
      </c>
      <c r="C191" s="76"/>
      <c r="D191" s="76"/>
      <c r="E191" s="76"/>
      <c r="F191" s="76"/>
      <c r="G191" s="76"/>
      <c r="H191" s="213"/>
      <c r="I191" s="163">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x14ac:dyDescent="0.35">
      <c r="A194" s="143" t="str">
        <f>IF($A$16=0,"",IF(COUNTIFS($A$17:$A$27,B194)=1,1,"nvt"))</f>
        <v/>
      </c>
      <c r="B194" s="153" t="str">
        <f>B25</f>
        <v>Forfait kleine uitgaven &lt; € 250 (1% Overige kosten derden)</v>
      </c>
      <c r="C194" s="50"/>
      <c r="D194" s="50"/>
      <c r="E194" s="50"/>
      <c r="F194" s="9"/>
      <c r="G194"/>
      <c r="H194"/>
    </row>
    <row r="195" spans="1:8" ht="15" customHeight="1" x14ac:dyDescent="0.25">
      <c r="B195" s="261" t="e">
        <f>IF(A194=1,VLOOKUP(B194,Alle_Kostensoorten[],2,FALSE),VLOOKUP(A194,Alle_Kostensoorten[],2,FALSE))</f>
        <v>#N/A</v>
      </c>
      <c r="C195" s="261"/>
      <c r="D195" s="261"/>
      <c r="E195" s="261"/>
      <c r="F195" s="261"/>
      <c r="G195" s="261"/>
      <c r="H195"/>
    </row>
    <row r="196" spans="1:8" ht="9.75" customHeight="1" x14ac:dyDescent="0.3">
      <c r="B196" s="3"/>
      <c r="C196" s="4"/>
      <c r="D196" s="12"/>
      <c r="E196" s="12"/>
      <c r="F196" s="9"/>
      <c r="G196"/>
      <c r="H196"/>
    </row>
    <row r="197" spans="1:8" ht="31.9" customHeight="1" thickBot="1" x14ac:dyDescent="0.35">
      <c r="B197" s="70" t="s">
        <v>2</v>
      </c>
      <c r="C197" s="72" t="s">
        <v>0</v>
      </c>
      <c r="D197"/>
      <c r="E197"/>
      <c r="F197"/>
      <c r="G197"/>
      <c r="H197"/>
    </row>
    <row r="198" spans="1:8" ht="15.75" customHeight="1" thickTop="1" x14ac:dyDescent="0.3">
      <c r="B198" s="156" t="str">
        <f>Hulpblad!V2</f>
        <v xml:space="preserve"> </v>
      </c>
      <c r="C198" s="154">
        <f t="shared" ref="C198:C207" si="7">IF(AND($A$194=1,B198&lt;&gt;"",B198&lt;&gt;" "),SUMIFS($F$159:$F$175,$B$159:$B$175,$B198)*0.01,0)</f>
        <v>0</v>
      </c>
      <c r="D198"/>
      <c r="E198"/>
      <c r="F198"/>
      <c r="G198"/>
      <c r="H198"/>
    </row>
    <row r="199" spans="1:8" ht="15.75" customHeight="1" x14ac:dyDescent="0.3">
      <c r="B199" s="157" t="str">
        <f>Hulpblad!V3</f>
        <v xml:space="preserve"> </v>
      </c>
      <c r="C199" s="155">
        <f t="shared" si="7"/>
        <v>0</v>
      </c>
      <c r="D199"/>
      <c r="E199"/>
      <c r="F199"/>
      <c r="G199"/>
      <c r="H199"/>
    </row>
    <row r="200" spans="1:8" ht="15.75" customHeight="1" x14ac:dyDescent="0.3">
      <c r="B200" s="157" t="str">
        <f>Hulpblad!V4</f>
        <v xml:space="preserve"> </v>
      </c>
      <c r="C200" s="155">
        <f t="shared" si="7"/>
        <v>0</v>
      </c>
      <c r="D200"/>
      <c r="E200"/>
      <c r="F200"/>
      <c r="G200"/>
      <c r="H200"/>
    </row>
    <row r="201" spans="1:8" ht="15.75" customHeight="1" x14ac:dyDescent="0.3">
      <c r="B201" s="157" t="str">
        <f>Hulpblad!V5</f>
        <v xml:space="preserve"> </v>
      </c>
      <c r="C201" s="155">
        <f t="shared" si="7"/>
        <v>0</v>
      </c>
      <c r="D201"/>
      <c r="E201"/>
      <c r="F201"/>
      <c r="G201"/>
      <c r="H201"/>
    </row>
    <row r="202" spans="1:8" ht="15.75" customHeight="1" x14ac:dyDescent="0.3">
      <c r="B202" s="157" t="str">
        <f>Hulpblad!V6</f>
        <v xml:space="preserve"> </v>
      </c>
      <c r="C202" s="155">
        <f t="shared" si="7"/>
        <v>0</v>
      </c>
      <c r="D202"/>
      <c r="E202"/>
      <c r="F202"/>
      <c r="G202"/>
      <c r="H202"/>
    </row>
    <row r="203" spans="1:8" ht="15.75" customHeight="1" x14ac:dyDescent="0.3">
      <c r="B203" s="157" t="str">
        <f>Hulpblad!V7</f>
        <v xml:space="preserve"> </v>
      </c>
      <c r="C203" s="155">
        <f t="shared" si="7"/>
        <v>0</v>
      </c>
      <c r="D203"/>
      <c r="E203"/>
      <c r="F203"/>
      <c r="G203"/>
      <c r="H203"/>
    </row>
    <row r="204" spans="1:8" ht="15.75" customHeight="1" x14ac:dyDescent="0.3">
      <c r="B204" s="157" t="str">
        <f>Hulpblad!V8</f>
        <v xml:space="preserve"> </v>
      </c>
      <c r="C204" s="155">
        <f t="shared" si="7"/>
        <v>0</v>
      </c>
      <c r="D204"/>
      <c r="E204"/>
      <c r="F204"/>
      <c r="G204"/>
      <c r="H204"/>
    </row>
    <row r="205" spans="1:8" ht="15.75" customHeight="1" x14ac:dyDescent="0.3">
      <c r="B205" s="157" t="str">
        <f>Hulpblad!V9</f>
        <v xml:space="preserve"> </v>
      </c>
      <c r="C205" s="155">
        <f t="shared" si="7"/>
        <v>0</v>
      </c>
      <c r="D205"/>
      <c r="E205"/>
      <c r="F205"/>
      <c r="G205"/>
      <c r="H205"/>
    </row>
    <row r="206" spans="1:8" ht="15.75" customHeight="1" x14ac:dyDescent="0.3">
      <c r="B206" s="157" t="str">
        <f>Hulpblad!V10</f>
        <v xml:space="preserve"> </v>
      </c>
      <c r="C206" s="155">
        <f t="shared" si="7"/>
        <v>0</v>
      </c>
      <c r="D206"/>
      <c r="E206"/>
      <c r="F206"/>
      <c r="G206"/>
      <c r="H206"/>
    </row>
    <row r="207" spans="1:8" ht="15.75" customHeight="1" thickBot="1" x14ac:dyDescent="0.35">
      <c r="B207" s="157" t="str">
        <f>Hulpblad!V11</f>
        <v xml:space="preserve"> </v>
      </c>
      <c r="C207" s="155">
        <f t="shared" si="7"/>
        <v>0</v>
      </c>
      <c r="D207"/>
      <c r="E207"/>
      <c r="F207"/>
      <c r="G207"/>
      <c r="H207"/>
    </row>
    <row r="208" spans="1:8" ht="16.5" thickTop="1" x14ac:dyDescent="0.3">
      <c r="B208" s="76" t="s">
        <v>90</v>
      </c>
      <c r="C208" s="163">
        <f>SUM(C198:C207)</f>
        <v>0</v>
      </c>
      <c r="D208" s="1"/>
      <c r="E208" s="1"/>
      <c r="F208" s="9"/>
      <c r="G208" s="10"/>
      <c r="H208"/>
    </row>
    <row r="209" spans="1:8" x14ac:dyDescent="0.3">
      <c r="B209" s="3"/>
      <c r="C209" s="1"/>
      <c r="D209" s="1"/>
      <c r="E209" s="1"/>
      <c r="F209" s="9"/>
      <c r="G209" s="10"/>
      <c r="H209"/>
    </row>
    <row r="210" spans="1:8" x14ac:dyDescent="0.3">
      <c r="B210" s="3"/>
      <c r="C210" s="1"/>
      <c r="D210" s="1"/>
      <c r="E210" s="1"/>
      <c r="F210" s="9"/>
      <c r="G210" s="10"/>
      <c r="H210"/>
    </row>
    <row r="211" spans="1:8" ht="21" x14ac:dyDescent="0.35">
      <c r="A211" s="143" t="str">
        <f>IF($A$16=0,"",IF(COUNTIFS($A$17:$A$27,B211)=1,1,"nvt"))</f>
        <v/>
      </c>
      <c r="B211" s="153" t="str">
        <f>B26</f>
        <v>Uurtarief € 73</v>
      </c>
      <c r="C211" s="50"/>
      <c r="D211"/>
      <c r="E211"/>
      <c r="F211"/>
      <c r="G211"/>
      <c r="H211"/>
    </row>
    <row r="212" spans="1:8" ht="14.25" customHeight="1" x14ac:dyDescent="0.25">
      <c r="B212" s="261" t="str">
        <f>IF(A211="nvt",VLOOKUP(A211,Alle_Kostensoorten[],2,FALSE),VLOOKUP(B211,Alle_Kostensoorten[],2,FALSE))</f>
        <v>Toelichting: Geen bijzonderheden</v>
      </c>
      <c r="C212" s="261"/>
      <c r="D212" s="261"/>
      <c r="E212" s="261"/>
      <c r="F212"/>
      <c r="G212"/>
      <c r="H212"/>
    </row>
    <row r="213" spans="1:8" ht="9" customHeight="1" x14ac:dyDescent="0.3">
      <c r="B213" s="3"/>
      <c r="C213" s="4"/>
      <c r="D213"/>
      <c r="E213"/>
      <c r="F213"/>
      <c r="G213"/>
      <c r="H213"/>
    </row>
    <row r="214" spans="1:8" ht="16.5" thickBot="1" x14ac:dyDescent="0.35">
      <c r="B214" s="186" t="s">
        <v>2</v>
      </c>
      <c r="C214" s="133" t="s">
        <v>111</v>
      </c>
      <c r="D214" s="133" t="s">
        <v>72</v>
      </c>
      <c r="E214" s="184" t="s">
        <v>0</v>
      </c>
      <c r="F214"/>
      <c r="G214"/>
      <c r="H214"/>
    </row>
    <row r="215" spans="1:8" ht="15.75" customHeight="1" thickTop="1" x14ac:dyDescent="0.3">
      <c r="B215" s="241"/>
      <c r="C215" s="224"/>
      <c r="D215" s="227"/>
      <c r="E215" s="192">
        <f>IF($A$211=1,$D215*73,0)</f>
        <v>0</v>
      </c>
      <c r="F215"/>
      <c r="G215"/>
      <c r="H215"/>
    </row>
    <row r="216" spans="1:8" ht="15.75" customHeight="1" x14ac:dyDescent="0.3">
      <c r="B216" s="210"/>
      <c r="C216" s="107"/>
      <c r="D216" s="227"/>
      <c r="E216" s="195">
        <f>IF($A$211=1,$D216*73,0)</f>
        <v>0</v>
      </c>
      <c r="F216"/>
      <c r="G216"/>
      <c r="H216"/>
    </row>
    <row r="217" spans="1:8" ht="15.75" customHeight="1" x14ac:dyDescent="0.3">
      <c r="B217" s="210"/>
      <c r="C217" s="107"/>
      <c r="D217" s="227"/>
      <c r="E217" s="195">
        <f>IF($A$211=1,$D217*73,0)</f>
        <v>0</v>
      </c>
      <c r="F217"/>
      <c r="G217"/>
      <c r="H217"/>
    </row>
    <row r="218" spans="1:8" ht="15.75" customHeight="1" x14ac:dyDescent="0.3">
      <c r="B218" s="210"/>
      <c r="C218" s="107"/>
      <c r="D218" s="227"/>
      <c r="E218" s="195">
        <f>IF($A$211=1,$D218*73,0)</f>
        <v>0</v>
      </c>
      <c r="F218"/>
      <c r="G218"/>
      <c r="H218"/>
    </row>
    <row r="219" spans="1:8" ht="15.75" customHeight="1" x14ac:dyDescent="0.3">
      <c r="B219" s="210"/>
      <c r="C219" s="107"/>
      <c r="D219" s="227"/>
      <c r="E219" s="195">
        <f>IF($A$211=1,$D219*73,0)</f>
        <v>0</v>
      </c>
      <c r="F219"/>
      <c r="G219"/>
      <c r="H219"/>
    </row>
    <row r="220" spans="1:8" ht="15.75" customHeight="1" x14ac:dyDescent="0.3">
      <c r="B220" s="210"/>
      <c r="C220" s="107"/>
      <c r="D220" s="227"/>
      <c r="E220" s="195">
        <f>IF($A$211=1,$D220*73,0)</f>
        <v>0</v>
      </c>
      <c r="F220"/>
      <c r="G220"/>
      <c r="H220"/>
    </row>
    <row r="221" spans="1:8" ht="15.75" customHeight="1" x14ac:dyDescent="0.3">
      <c r="B221" s="210"/>
      <c r="C221" s="107"/>
      <c r="D221" s="200"/>
      <c r="E221" s="195">
        <f>IF($A$211=1,$D221*73,0)</f>
        <v>0</v>
      </c>
      <c r="F221"/>
      <c r="G221"/>
      <c r="H221"/>
    </row>
    <row r="222" spans="1:8" ht="15.75" customHeight="1" x14ac:dyDescent="0.3">
      <c r="B222" s="210"/>
      <c r="C222" s="107"/>
      <c r="D222" s="200"/>
      <c r="E222" s="195">
        <f>IF($A$211=1,$D222*73,0)</f>
        <v>0</v>
      </c>
      <c r="F222"/>
      <c r="G222"/>
      <c r="H222"/>
    </row>
    <row r="223" spans="1:8" ht="15.75" customHeight="1" x14ac:dyDescent="0.3">
      <c r="B223" s="210"/>
      <c r="C223" s="107"/>
      <c r="D223" s="200"/>
      <c r="E223" s="195">
        <f>IF($A$211=1,$D223*73,0)</f>
        <v>0</v>
      </c>
      <c r="F223"/>
      <c r="G223"/>
      <c r="H223"/>
    </row>
    <row r="224" spans="1:8" ht="15.75" customHeight="1" x14ac:dyDescent="0.3">
      <c r="B224" s="210"/>
      <c r="C224" s="107"/>
      <c r="D224" s="200"/>
      <c r="E224" s="195">
        <f>IF($A$211=1,$D224*73,0)</f>
        <v>0</v>
      </c>
      <c r="F224"/>
      <c r="G224"/>
      <c r="H224"/>
    </row>
    <row r="225" spans="1:8" ht="15.75" customHeight="1" x14ac:dyDescent="0.3">
      <c r="B225" s="210"/>
      <c r="C225" s="107"/>
      <c r="D225" s="200"/>
      <c r="E225" s="195">
        <f>IF($A$211=1,$D225*73,0)</f>
        <v>0</v>
      </c>
      <c r="F225"/>
      <c r="G225"/>
      <c r="H225"/>
    </row>
    <row r="226" spans="1:8" ht="15.75" customHeight="1" x14ac:dyDescent="0.3">
      <c r="B226" s="210"/>
      <c r="C226" s="107"/>
      <c r="D226" s="200"/>
      <c r="E226" s="195">
        <f>IF($A$211=1,$D226*73,0)</f>
        <v>0</v>
      </c>
      <c r="F226"/>
      <c r="G226"/>
      <c r="H226"/>
    </row>
    <row r="227" spans="1:8" ht="15.75" customHeight="1" x14ac:dyDescent="0.3">
      <c r="B227" s="210"/>
      <c r="C227" s="107"/>
      <c r="D227" s="200"/>
      <c r="E227" s="195">
        <f>IF($A$211=1,$D227*73,0)</f>
        <v>0</v>
      </c>
      <c r="F227"/>
      <c r="G227"/>
      <c r="H227"/>
    </row>
    <row r="228" spans="1:8" ht="15.75" customHeight="1" x14ac:dyDescent="0.3">
      <c r="B228" s="210"/>
      <c r="C228" s="107"/>
      <c r="D228" s="200"/>
      <c r="E228" s="195">
        <f>IF($A$211=1,$D228*73,0)</f>
        <v>0</v>
      </c>
      <c r="F228"/>
      <c r="G228"/>
      <c r="H228"/>
    </row>
    <row r="229" spans="1:8" ht="15.75" customHeight="1" x14ac:dyDescent="0.3">
      <c r="B229" s="210"/>
      <c r="C229" s="107"/>
      <c r="D229" s="200"/>
      <c r="E229" s="195">
        <f>IF($A$211=1,$D229*73,0)</f>
        <v>0</v>
      </c>
      <c r="F229"/>
      <c r="G229"/>
      <c r="H229"/>
    </row>
    <row r="230" spans="1:8" ht="15.75" customHeight="1" thickBot="1" x14ac:dyDescent="0.35">
      <c r="B230" s="93"/>
      <c r="C230" s="94"/>
      <c r="D230" s="141"/>
      <c r="E230" s="155">
        <f>IF($A$211=1,$D230*73,0)</f>
        <v>0</v>
      </c>
      <c r="F230"/>
      <c r="G230"/>
      <c r="H230"/>
    </row>
    <row r="231" spans="1:8" ht="16.5" thickTop="1" x14ac:dyDescent="0.3">
      <c r="B231" s="211" t="s">
        <v>90</v>
      </c>
      <c r="C231" s="211"/>
      <c r="D231" s="212"/>
      <c r="E231" s="163">
        <f>SUM(E215:E230)</f>
        <v>0</v>
      </c>
      <c r="F231" s="8"/>
      <c r="G231"/>
      <c r="H231"/>
    </row>
    <row r="232" spans="1:8" x14ac:dyDescent="0.3">
      <c r="B232" s="1"/>
      <c r="C232" s="1"/>
      <c r="D232" s="1"/>
      <c r="E232" s="1"/>
      <c r="F232" s="7"/>
      <c r="G232" s="8"/>
      <c r="H232"/>
    </row>
    <row r="233" spans="1:8" x14ac:dyDescent="0.3">
      <c r="B233" s="1"/>
      <c r="C233" s="1"/>
      <c r="D233" s="1"/>
      <c r="E233" s="1"/>
      <c r="F233" s="7"/>
      <c r="G233" s="8"/>
      <c r="H233"/>
    </row>
    <row r="234" spans="1:8" ht="21" x14ac:dyDescent="0.35">
      <c r="A234" s="143" t="str">
        <f>IF($A$16=0,"",IF(COUNTIFS($A$17:$A$27,B234)=1,1,"nvt"))</f>
        <v/>
      </c>
      <c r="B234" s="153" t="str">
        <f>B27</f>
        <v>Maandbedrag € 10.400</v>
      </c>
      <c r="C234" s="50"/>
      <c r="D234" s="1"/>
      <c r="E234" s="1"/>
      <c r="F234" s="7"/>
      <c r="G234" s="8"/>
      <c r="H234"/>
    </row>
    <row r="235" spans="1:8" ht="14.25" customHeight="1" x14ac:dyDescent="0.25">
      <c r="B235" s="261" t="str">
        <f>IF(A234="nvt",VLOOKUP(A234,Alle_Kostensoorten[],2,FALSE),VLOOKUP(B234,Alle_Kostensoorten[],2,FALSE))</f>
        <v>Toelichting: Geen bijzonderheden</v>
      </c>
      <c r="C235" s="261"/>
      <c r="D235" s="261"/>
      <c r="E235" s="261"/>
      <c r="F235" s="261"/>
      <c r="G235"/>
      <c r="H235"/>
    </row>
    <row r="236" spans="1:8" ht="9.75" customHeight="1" x14ac:dyDescent="0.3">
      <c r="B236" s="1"/>
      <c r="C236" s="1"/>
      <c r="D236" s="1"/>
      <c r="E236" s="1"/>
      <c r="F236" s="7"/>
      <c r="G236" s="8"/>
      <c r="H236"/>
    </row>
    <row r="237" spans="1:8" ht="45.75" thickBot="1" x14ac:dyDescent="0.35">
      <c r="B237" s="186" t="s">
        <v>2</v>
      </c>
      <c r="C237" s="133" t="s">
        <v>111</v>
      </c>
      <c r="D237" s="133" t="s">
        <v>132</v>
      </c>
      <c r="E237" s="133" t="s">
        <v>175</v>
      </c>
      <c r="F237" s="184" t="s">
        <v>0</v>
      </c>
      <c r="G237"/>
      <c r="H237"/>
    </row>
    <row r="238" spans="1:8" ht="15.75" customHeight="1" thickTop="1" x14ac:dyDescent="0.3">
      <c r="B238" s="223"/>
      <c r="C238" s="224"/>
      <c r="D238" s="227"/>
      <c r="E238" s="232"/>
      <c r="F238" s="192">
        <f>IF($A$234=1,$D238*$E238*10400,0)</f>
        <v>0</v>
      </c>
      <c r="G238"/>
      <c r="H238"/>
    </row>
    <row r="239" spans="1:8" ht="15.75" customHeight="1" x14ac:dyDescent="0.3">
      <c r="B239" s="197"/>
      <c r="C239" s="107"/>
      <c r="D239" s="227"/>
      <c r="E239" s="201"/>
      <c r="F239" s="195">
        <f>IF($A$234=1,$D239*$E239*10400,0)</f>
        <v>0</v>
      </c>
      <c r="G239"/>
      <c r="H239"/>
    </row>
    <row r="240" spans="1:8" ht="15.75" customHeight="1" x14ac:dyDescent="0.3">
      <c r="B240" s="197"/>
      <c r="C240" s="107"/>
      <c r="D240" s="227"/>
      <c r="E240" s="201"/>
      <c r="F240" s="195">
        <f>IF($A$234=1,$D240*$E240*10400,0)</f>
        <v>0</v>
      </c>
      <c r="G240"/>
      <c r="H240"/>
    </row>
    <row r="241" spans="2:9" ht="15.75" customHeight="1" x14ac:dyDescent="0.3">
      <c r="B241" s="197"/>
      <c r="C241" s="107"/>
      <c r="D241" s="227"/>
      <c r="E241" s="201"/>
      <c r="F241" s="195">
        <f>IF($A$234=1,$D241*$E241*10400,0)</f>
        <v>0</v>
      </c>
      <c r="G241"/>
      <c r="H241"/>
    </row>
    <row r="242" spans="2:9" ht="15.75" customHeight="1" x14ac:dyDescent="0.3">
      <c r="B242" s="197"/>
      <c r="C242" s="107"/>
      <c r="D242" s="227"/>
      <c r="E242" s="201"/>
      <c r="F242" s="195">
        <f>IF($A$234=1,$D242*$E242*10400,0)</f>
        <v>0</v>
      </c>
      <c r="G242"/>
      <c r="H242"/>
    </row>
    <row r="243" spans="2:9" ht="15.75" customHeight="1" x14ac:dyDescent="0.3">
      <c r="B243" s="197"/>
      <c r="C243" s="107"/>
      <c r="D243" s="200"/>
      <c r="E243" s="201"/>
      <c r="F243" s="195">
        <f>IF($A$234=1,$D243*$E243*10400,0)</f>
        <v>0</v>
      </c>
      <c r="G243"/>
      <c r="H243"/>
    </row>
    <row r="244" spans="2:9" ht="15.75" customHeight="1" x14ac:dyDescent="0.3">
      <c r="B244" s="197"/>
      <c r="C244" s="107"/>
      <c r="D244" s="200"/>
      <c r="E244" s="201"/>
      <c r="F244" s="195">
        <f>IF($A$234=1,$D244*$E244*10400,0)</f>
        <v>0</v>
      </c>
      <c r="G244"/>
      <c r="H244"/>
    </row>
    <row r="245" spans="2:9" ht="15.75" customHeight="1" x14ac:dyDescent="0.3">
      <c r="B245" s="197"/>
      <c r="C245" s="107"/>
      <c r="D245" s="200"/>
      <c r="E245" s="201"/>
      <c r="F245" s="195">
        <f>IF($A$234=1,$D245*$E245*10400,0)</f>
        <v>0</v>
      </c>
      <c r="G245"/>
      <c r="H245"/>
    </row>
    <row r="246" spans="2:9" ht="15.75" customHeight="1" x14ac:dyDescent="0.3">
      <c r="B246" s="197"/>
      <c r="C246" s="107"/>
      <c r="D246" s="200"/>
      <c r="E246" s="201"/>
      <c r="F246" s="195">
        <f>IF($A$234=1,$D246*$E246*10400,0)</f>
        <v>0</v>
      </c>
      <c r="G246"/>
      <c r="H246"/>
    </row>
    <row r="247" spans="2:9" ht="15.75" customHeight="1" x14ac:dyDescent="0.3">
      <c r="B247" s="197"/>
      <c r="C247" s="107"/>
      <c r="D247" s="200"/>
      <c r="E247" s="201"/>
      <c r="F247" s="195">
        <f>IF($A$234=1,$D247*$E247*10400,0)</f>
        <v>0</v>
      </c>
      <c r="G247"/>
      <c r="H247"/>
    </row>
    <row r="248" spans="2:9" ht="15.75" customHeight="1" x14ac:dyDescent="0.3">
      <c r="B248" s="197"/>
      <c r="C248" s="107"/>
      <c r="D248" s="200"/>
      <c r="E248" s="201"/>
      <c r="F248" s="195">
        <f>IF($A$234=1,$D248*$E248*10400,0)</f>
        <v>0</v>
      </c>
      <c r="G248"/>
      <c r="H248"/>
    </row>
    <row r="249" spans="2:9" ht="15.75" customHeight="1" x14ac:dyDescent="0.3">
      <c r="B249" s="197"/>
      <c r="C249" s="107"/>
      <c r="D249" s="200"/>
      <c r="E249" s="201"/>
      <c r="F249" s="195">
        <f>IF($A$234=1,$D249*$E249*10400,0)</f>
        <v>0</v>
      </c>
      <c r="G249"/>
      <c r="H249"/>
    </row>
    <row r="250" spans="2:9" ht="15.75" customHeight="1" x14ac:dyDescent="0.3">
      <c r="B250" s="197"/>
      <c r="C250" s="107"/>
      <c r="D250" s="200"/>
      <c r="E250" s="201"/>
      <c r="F250" s="195">
        <f>IF($A$234=1,$D250*$E250*10400,0)</f>
        <v>0</v>
      </c>
      <c r="G250"/>
      <c r="H250"/>
    </row>
    <row r="251" spans="2:9" ht="15.75" customHeight="1" x14ac:dyDescent="0.3">
      <c r="B251" s="197"/>
      <c r="C251" s="107"/>
      <c r="D251" s="200"/>
      <c r="E251" s="201"/>
      <c r="F251" s="195">
        <f>IF($A$234=1,$D251*$E251*10400,0)</f>
        <v>0</v>
      </c>
      <c r="G251"/>
      <c r="H251"/>
    </row>
    <row r="252" spans="2:9" ht="15.75" customHeight="1" thickBot="1" x14ac:dyDescent="0.35">
      <c r="B252" s="95"/>
      <c r="C252" s="207"/>
      <c r="D252" s="208"/>
      <c r="E252" s="209"/>
      <c r="F252" s="155">
        <f>IF($A$234=1,$D252*$E252*10400,0)</f>
        <v>0</v>
      </c>
      <c r="G252"/>
      <c r="H252"/>
    </row>
    <row r="253" spans="2:9" ht="16.5" thickTop="1" x14ac:dyDescent="0.3">
      <c r="B253" s="211" t="s">
        <v>90</v>
      </c>
      <c r="C253" s="211"/>
      <c r="D253" s="212"/>
      <c r="E253" s="211"/>
      <c r="F253" s="163">
        <f>SUM(F238:F252)</f>
        <v>0</v>
      </c>
      <c r="G253"/>
      <c r="H253"/>
    </row>
    <row r="254" spans="2:9" x14ac:dyDescent="0.3">
      <c r="B254" s="3"/>
      <c r="C254" s="1"/>
      <c r="D254" s="1"/>
      <c r="E254" s="1"/>
      <c r="F254" s="9"/>
      <c r="G254" s="10"/>
      <c r="H254"/>
    </row>
    <row r="255" spans="2:9" ht="16.5" thickBot="1" x14ac:dyDescent="0.35">
      <c r="B255" s="39"/>
      <c r="C255" s="40"/>
      <c r="D255" s="40"/>
      <c r="E255" s="40"/>
      <c r="F255" s="41"/>
      <c r="G255" s="42"/>
      <c r="H255" s="42"/>
      <c r="I255" s="42"/>
    </row>
    <row r="256" spans="2:9" ht="7.5" customHeight="1" thickTop="1" x14ac:dyDescent="0.3">
      <c r="B256" s="3"/>
      <c r="C256" s="1"/>
      <c r="D256" s="1"/>
      <c r="E256" s="1"/>
      <c r="F256" s="9"/>
      <c r="G256" s="10"/>
      <c r="H256"/>
    </row>
    <row r="257" spans="2:9" ht="23.25" x14ac:dyDescent="0.25">
      <c r="B257" s="266" t="s">
        <v>55</v>
      </c>
      <c r="C257" s="266"/>
      <c r="D257" s="266"/>
      <c r="E257" s="266"/>
      <c r="F257" s="266"/>
      <c r="G257" s="266"/>
      <c r="H257" s="266"/>
    </row>
    <row r="258" spans="2:9" x14ac:dyDescent="0.3">
      <c r="B258" s="3"/>
      <c r="C258" s="1"/>
      <c r="D258" s="1"/>
      <c r="E258" s="1"/>
      <c r="F258" s="9"/>
      <c r="G258" s="10"/>
      <c r="H258"/>
    </row>
    <row r="259" spans="2:9" ht="21" x14ac:dyDescent="0.35">
      <c r="B259" s="50" t="s">
        <v>43</v>
      </c>
      <c r="C259" s="10"/>
      <c r="D259" s="10"/>
      <c r="E259" s="10"/>
      <c r="F259" s="9"/>
      <c r="G259" s="10"/>
      <c r="H259"/>
    </row>
    <row r="260" spans="2:9" ht="153.75" customHeight="1" x14ac:dyDescent="0.25">
      <c r="B260" s="267" t="s">
        <v>134</v>
      </c>
      <c r="C260" s="267"/>
      <c r="D260" s="267"/>
      <c r="E260" s="267"/>
      <c r="F260" s="267"/>
      <c r="G260" s="267"/>
      <c r="H260" s="267"/>
      <c r="I260" s="267"/>
    </row>
    <row r="261" spans="2:9" x14ac:dyDescent="0.3">
      <c r="B261" s="3"/>
      <c r="C261" s="10"/>
      <c r="D261" s="10"/>
      <c r="E261" s="10"/>
      <c r="F261" s="9"/>
      <c r="G261" s="10"/>
      <c r="H261"/>
    </row>
    <row r="262" spans="2:9" ht="15.6" customHeight="1" thickBot="1" x14ac:dyDescent="0.35">
      <c r="B262" s="51" t="s">
        <v>44</v>
      </c>
      <c r="C262" s="52" t="s">
        <v>6</v>
      </c>
      <c r="D262" s="52" t="s">
        <v>41</v>
      </c>
      <c r="E262" s="139" t="s">
        <v>56</v>
      </c>
      <c r="F262" s="138"/>
      <c r="G262" s="138"/>
      <c r="H262" s="138"/>
      <c r="I262" s="138"/>
    </row>
    <row r="263" spans="2:9" ht="15.75" customHeight="1" thickTop="1" x14ac:dyDescent="0.3">
      <c r="B263" s="57" t="s">
        <v>51</v>
      </c>
      <c r="C263" s="102"/>
      <c r="D263" s="158">
        <f>IFERROR(C263/$C$270,0)</f>
        <v>0</v>
      </c>
      <c r="E263" s="104"/>
      <c r="F263" s="105"/>
      <c r="G263" s="105"/>
      <c r="H263" s="105"/>
      <c r="I263" s="106"/>
    </row>
    <row r="264" spans="2:9" ht="15.75" customHeight="1" x14ac:dyDescent="0.3">
      <c r="B264" s="57" t="s">
        <v>104</v>
      </c>
      <c r="C264" s="102"/>
      <c r="D264" s="158">
        <f t="shared" ref="D264:D268" si="8">IFERROR(C264/$C$270,0)</f>
        <v>0</v>
      </c>
      <c r="E264" s="107"/>
      <c r="F264" s="108"/>
      <c r="G264" s="108"/>
      <c r="H264" s="108"/>
      <c r="I264" s="109"/>
    </row>
    <row r="265" spans="2:9" ht="15.75" customHeight="1" x14ac:dyDescent="0.3">
      <c r="B265" s="57" t="s">
        <v>105</v>
      </c>
      <c r="C265" s="102"/>
      <c r="D265" s="158">
        <f t="shared" si="8"/>
        <v>0</v>
      </c>
      <c r="E265" s="107"/>
      <c r="F265" s="108"/>
      <c r="G265" s="108"/>
      <c r="H265" s="108"/>
      <c r="I265" s="109"/>
    </row>
    <row r="266" spans="2:9" ht="15.75" customHeight="1" x14ac:dyDescent="0.3">
      <c r="B266" s="57" t="s">
        <v>45</v>
      </c>
      <c r="C266" s="102"/>
      <c r="D266" s="158">
        <f t="shared" si="8"/>
        <v>0</v>
      </c>
      <c r="E266" s="107"/>
      <c r="F266" s="108"/>
      <c r="G266" s="108"/>
      <c r="H266" s="108"/>
      <c r="I266" s="109"/>
    </row>
    <row r="267" spans="2:9" ht="15.75" customHeight="1" thickBot="1" x14ac:dyDescent="0.35">
      <c r="B267" s="58" t="s">
        <v>46</v>
      </c>
      <c r="C267" s="103"/>
      <c r="D267" s="159">
        <f t="shared" si="8"/>
        <v>0</v>
      </c>
      <c r="E267" s="110"/>
      <c r="F267" s="111"/>
      <c r="G267" s="111"/>
      <c r="H267" s="111"/>
      <c r="I267" s="112"/>
    </row>
    <row r="268" spans="2:9" ht="17.25" thickTop="1" thickBot="1" x14ac:dyDescent="0.35">
      <c r="B268" s="77" t="s">
        <v>1</v>
      </c>
      <c r="C268" s="160">
        <f>SUM(C263:C267)</f>
        <v>0</v>
      </c>
      <c r="D268" s="161">
        <f t="shared" si="8"/>
        <v>0</v>
      </c>
      <c r="E268" s="80"/>
      <c r="F268" s="80"/>
      <c r="G268" s="80"/>
      <c r="H268" s="77"/>
      <c r="I268" s="81"/>
    </row>
    <row r="269" spans="2:9" ht="13.5" customHeight="1" thickTop="1" x14ac:dyDescent="0.3">
      <c r="B269" s="10"/>
      <c r="C269" s="10"/>
      <c r="D269" s="10"/>
      <c r="E269" s="10"/>
      <c r="F269" s="9"/>
      <c r="G269" s="10"/>
      <c r="H269"/>
    </row>
    <row r="270" spans="2:9" ht="16.5" thickBot="1" x14ac:dyDescent="0.35">
      <c r="B270" s="51" t="s">
        <v>0</v>
      </c>
      <c r="C270" s="162">
        <f>D28</f>
        <v>0</v>
      </c>
      <c r="D270" s="10"/>
      <c r="E270" s="10"/>
      <c r="F270" s="9"/>
      <c r="G270" s="10"/>
      <c r="H270"/>
    </row>
    <row r="271" spans="2:9" ht="16.5" thickTop="1" x14ac:dyDescent="0.3">
      <c r="B271" s="3"/>
      <c r="C271" s="1"/>
      <c r="D271" s="1"/>
      <c r="E271" s="1"/>
      <c r="F271" s="9"/>
      <c r="G271" s="10"/>
      <c r="H271"/>
    </row>
    <row r="272" spans="2:9" ht="16.5" thickBot="1" x14ac:dyDescent="0.35">
      <c r="B272" s="51" t="s">
        <v>92</v>
      </c>
      <c r="C272" s="162" t="str">
        <f>IF(ROUND(C268,2)-ROUND(C270,2)=0,"JA",C268-C270)</f>
        <v>JA</v>
      </c>
      <c r="D272" s="1"/>
      <c r="E272" s="1"/>
      <c r="F272" s="9"/>
      <c r="G272" s="10"/>
      <c r="H272"/>
    </row>
    <row r="273" spans="2:9" ht="17.25" thickTop="1" thickBot="1" x14ac:dyDescent="0.35">
      <c r="B273" s="43"/>
      <c r="C273" s="44"/>
      <c r="D273" s="45"/>
      <c r="E273" s="45"/>
      <c r="F273" s="45"/>
      <c r="G273" s="45"/>
      <c r="H273" s="45"/>
      <c r="I273" s="45"/>
    </row>
    <row r="274" spans="2:9" ht="6.75" customHeight="1" thickTop="1" x14ac:dyDescent="0.3">
      <c r="B274" s="15"/>
      <c r="C274" s="16"/>
      <c r="D274"/>
      <c r="E274"/>
      <c r="F274"/>
      <c r="G274"/>
      <c r="H274"/>
    </row>
    <row r="275" spans="2:9" ht="23.25" x14ac:dyDescent="0.25">
      <c r="B275" s="266" t="s">
        <v>54</v>
      </c>
      <c r="C275" s="266"/>
      <c r="D275" s="266"/>
      <c r="E275" s="266"/>
      <c r="F275" s="266"/>
      <c r="G275" s="266"/>
      <c r="H275" s="266"/>
    </row>
    <row r="276" spans="2:9" ht="15" x14ac:dyDescent="0.25">
      <c r="B276" s="10"/>
      <c r="C276"/>
      <c r="D276"/>
      <c r="E276"/>
      <c r="F276"/>
      <c r="G276" s="10"/>
      <c r="H276"/>
    </row>
    <row r="277" spans="2:9" ht="21" x14ac:dyDescent="0.35">
      <c r="B277" s="50" t="s">
        <v>99</v>
      </c>
      <c r="C277" s="50"/>
      <c r="D277"/>
      <c r="E277"/>
      <c r="F277"/>
      <c r="G277" s="10"/>
      <c r="H277"/>
    </row>
    <row r="278" spans="2:9" ht="154.5" customHeight="1" x14ac:dyDescent="0.25">
      <c r="B278" s="267" t="s">
        <v>182</v>
      </c>
      <c r="C278" s="267"/>
      <c r="D278" s="267"/>
      <c r="E278" s="267"/>
      <c r="F278" s="267"/>
      <c r="G278" s="267"/>
      <c r="H278" s="267"/>
      <c r="I278" s="267"/>
    </row>
    <row r="279" spans="2:9" ht="15" x14ac:dyDescent="0.25">
      <c r="B279" s="10"/>
      <c r="C279"/>
      <c r="D279"/>
      <c r="E279"/>
      <c r="F279"/>
      <c r="G279" s="10"/>
      <c r="H279"/>
    </row>
    <row r="280" spans="2:9" ht="16.5" thickBot="1" x14ac:dyDescent="0.35">
      <c r="B280" s="134" t="s">
        <v>2</v>
      </c>
      <c r="C280" s="184" t="s">
        <v>37</v>
      </c>
      <c r="D280" s="184" t="s">
        <v>112</v>
      </c>
      <c r="E280" s="133" t="s">
        <v>0</v>
      </c>
      <c r="F280" s="185" t="s">
        <v>38</v>
      </c>
      <c r="G280" s="184" t="s">
        <v>56</v>
      </c>
      <c r="H280" s="186"/>
      <c r="I280" s="186"/>
    </row>
    <row r="281" spans="2:9" ht="15.75" customHeight="1" thickTop="1" x14ac:dyDescent="0.3">
      <c r="B281" s="187" t="str">
        <f>Hulpblad!V2</f>
        <v xml:space="preserve"> </v>
      </c>
      <c r="C281" s="248"/>
      <c r="D281" s="191"/>
      <c r="E281" s="192">
        <f>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92">
        <f t="shared" ref="F281:F290" si="9">E281*D281</f>
        <v>0</v>
      </c>
      <c r="G281" s="193"/>
      <c r="H281" s="188"/>
      <c r="I281" s="188"/>
    </row>
    <row r="282" spans="2:9" ht="15.75" customHeight="1" x14ac:dyDescent="0.3">
      <c r="B282" s="189" t="str">
        <f>Hulpblad!V3</f>
        <v xml:space="preserve"> </v>
      </c>
      <c r="C282" s="249"/>
      <c r="D282" s="194"/>
      <c r="E282" s="195">
        <f t="shared" ref="E282:E290" si="10">IF(OR(B282="",B282=" "),0,SUMIFS($E$104:$E$118,$B$104:$B$118,$B282)+SUMIFS($E$38:$E$52,$B$38:$B$52,$B282)+SUMIFS($F$60:$F$74,$B$60:$B$74,$B282)+SUMIFS($F$82:$F$96,$B$82:$B$96,$B282)+SUMIFS($C$126:$C$135,$B$126:$B$135,$B282)+SUMIFS($I$183:$I$190,$B$183:$B$190,$B282)+SUMIFS($E$143:$E$151,$B$143:$B$151,$B282)+SUMIFS($F$159:$F$175,$B$159:$B$175,$B282)+SUMIFS($C$198:$C$207,$B$198:$B$207,$B282)+SUMIFS($E$215:$E$230,$B$215:$B$230,$B282)+SUMIFS($F$238:$F$252,$B$238:$B$252,$B282))</f>
        <v>0</v>
      </c>
      <c r="F282" s="195">
        <f t="shared" si="9"/>
        <v>0</v>
      </c>
      <c r="G282" s="196"/>
      <c r="H282" s="190"/>
      <c r="I282" s="190"/>
    </row>
    <row r="283" spans="2:9" ht="15.75" customHeight="1" x14ac:dyDescent="0.3">
      <c r="B283" s="189" t="str">
        <f>Hulpblad!V4</f>
        <v xml:space="preserve"> </v>
      </c>
      <c r="C283" s="250"/>
      <c r="D283" s="194"/>
      <c r="E283" s="195">
        <f t="shared" si="10"/>
        <v>0</v>
      </c>
      <c r="F283" s="195">
        <f t="shared" si="9"/>
        <v>0</v>
      </c>
      <c r="G283" s="196"/>
      <c r="H283" s="190"/>
      <c r="I283" s="190"/>
    </row>
    <row r="284" spans="2:9" ht="15.75" customHeight="1" x14ac:dyDescent="0.3">
      <c r="B284" s="189" t="str">
        <f>Hulpblad!V5</f>
        <v xml:space="preserve"> </v>
      </c>
      <c r="C284" s="250"/>
      <c r="D284" s="194"/>
      <c r="E284" s="195">
        <f t="shared" si="10"/>
        <v>0</v>
      </c>
      <c r="F284" s="195">
        <f t="shared" si="9"/>
        <v>0</v>
      </c>
      <c r="G284" s="196"/>
      <c r="H284" s="190"/>
      <c r="I284" s="190"/>
    </row>
    <row r="285" spans="2:9" ht="15.75" customHeight="1" x14ac:dyDescent="0.3">
      <c r="B285" s="189" t="str">
        <f>Hulpblad!V6</f>
        <v xml:space="preserve"> </v>
      </c>
      <c r="C285" s="249"/>
      <c r="D285" s="194"/>
      <c r="E285" s="195">
        <f t="shared" si="10"/>
        <v>0</v>
      </c>
      <c r="F285" s="195">
        <f t="shared" si="9"/>
        <v>0</v>
      </c>
      <c r="G285" s="196"/>
      <c r="H285" s="190"/>
      <c r="I285" s="190"/>
    </row>
    <row r="286" spans="2:9" ht="15.75" customHeight="1" x14ac:dyDescent="0.3">
      <c r="B286" s="189" t="str">
        <f>Hulpblad!V7</f>
        <v xml:space="preserve"> </v>
      </c>
      <c r="C286" s="249"/>
      <c r="D286" s="194"/>
      <c r="E286" s="195">
        <f t="shared" si="10"/>
        <v>0</v>
      </c>
      <c r="F286" s="195">
        <f t="shared" si="9"/>
        <v>0</v>
      </c>
      <c r="G286" s="196"/>
      <c r="H286" s="190"/>
      <c r="I286" s="190"/>
    </row>
    <row r="287" spans="2:9" ht="15.75" customHeight="1" x14ac:dyDescent="0.3">
      <c r="B287" s="189" t="str">
        <f>Hulpblad!V8</f>
        <v xml:space="preserve"> </v>
      </c>
      <c r="C287" s="249"/>
      <c r="D287" s="194"/>
      <c r="E287" s="195">
        <f t="shared" si="10"/>
        <v>0</v>
      </c>
      <c r="F287" s="195">
        <f t="shared" si="9"/>
        <v>0</v>
      </c>
      <c r="G287" s="196"/>
      <c r="H287" s="190"/>
      <c r="I287" s="190"/>
    </row>
    <row r="288" spans="2:9" ht="15.75" customHeight="1" x14ac:dyDescent="0.3">
      <c r="B288" s="189" t="str">
        <f>Hulpblad!V9</f>
        <v xml:space="preserve"> </v>
      </c>
      <c r="C288" s="250"/>
      <c r="D288" s="194"/>
      <c r="E288" s="195">
        <f t="shared" si="10"/>
        <v>0</v>
      </c>
      <c r="F288" s="195">
        <f t="shared" si="9"/>
        <v>0</v>
      </c>
      <c r="G288" s="196"/>
      <c r="H288" s="190"/>
      <c r="I288" s="190"/>
    </row>
    <row r="289" spans="2:9" ht="15.75" customHeight="1" x14ac:dyDescent="0.3">
      <c r="B289" s="189" t="str">
        <f>Hulpblad!V10</f>
        <v xml:space="preserve"> </v>
      </c>
      <c r="C289" s="250"/>
      <c r="D289" s="194"/>
      <c r="E289" s="195">
        <f t="shared" si="10"/>
        <v>0</v>
      </c>
      <c r="F289" s="195">
        <f t="shared" si="9"/>
        <v>0</v>
      </c>
      <c r="G289" s="196"/>
      <c r="H289" s="190"/>
      <c r="I289" s="190"/>
    </row>
    <row r="290" spans="2:9" ht="15.75" customHeight="1" thickBot="1" x14ac:dyDescent="0.35">
      <c r="B290" s="164" t="str">
        <f>Hulpblad!V11</f>
        <v xml:space="preserve"> </v>
      </c>
      <c r="C290" s="251"/>
      <c r="D290" s="178"/>
      <c r="E290" s="155">
        <f t="shared" si="10"/>
        <v>0</v>
      </c>
      <c r="F290" s="155">
        <f t="shared" si="9"/>
        <v>0</v>
      </c>
      <c r="G290" s="113"/>
      <c r="H290" s="113"/>
      <c r="I290" s="113"/>
    </row>
    <row r="291" spans="2:9" ht="16.5" thickTop="1" x14ac:dyDescent="0.3">
      <c r="B291" s="76" t="s">
        <v>90</v>
      </c>
      <c r="C291" s="78"/>
      <c r="D291" s="78"/>
      <c r="E291" s="163">
        <f>SUBTOTAL(109,$E$281:$E$290)</f>
        <v>0</v>
      </c>
      <c r="F291" s="163">
        <f>SUBTOTAL(109,$F$281:$F$290)</f>
        <v>0</v>
      </c>
      <c r="G291" s="79"/>
      <c r="H291" s="79"/>
      <c r="I291" s="79"/>
    </row>
    <row r="292" spans="2:9" x14ac:dyDescent="0.3">
      <c r="B292" s="15"/>
      <c r="C292" s="16"/>
      <c r="D292" s="10"/>
      <c r="E292" s="18"/>
      <c r="F292" s="18"/>
      <c r="G292" s="18"/>
      <c r="H292" s="10"/>
    </row>
    <row r="293" spans="2:9" ht="16.5" thickBot="1" x14ac:dyDescent="0.35">
      <c r="B293" s="51" t="s">
        <v>115</v>
      </c>
      <c r="C293" s="162">
        <f>C263+C266</f>
        <v>0</v>
      </c>
      <c r="D293" s="10"/>
      <c r="E293" s="10"/>
      <c r="F293" s="10"/>
      <c r="G293" s="10"/>
      <c r="H293" s="10"/>
    </row>
    <row r="294" spans="2:9" thickTop="1" x14ac:dyDescent="0.25">
      <c r="B294" s="10"/>
      <c r="C294" s="10"/>
      <c r="D294" s="10"/>
      <c r="E294" s="10"/>
      <c r="F294" s="10"/>
      <c r="G294" s="10"/>
      <c r="H294" s="10"/>
    </row>
    <row r="295" spans="2:9" ht="16.5" thickBot="1" x14ac:dyDescent="0.35">
      <c r="B295" s="51" t="s">
        <v>116</v>
      </c>
      <c r="C295" s="162" t="str">
        <f>IF(ROUND($F$291,2)&gt;=ROUND(C263+C266,2),"JA",$F$291-C263-C266)</f>
        <v>JA</v>
      </c>
      <c r="D295" s="10"/>
      <c r="E295" s="10"/>
      <c r="F295" s="10"/>
      <c r="G295" s="10"/>
      <c r="H295" s="10"/>
    </row>
    <row r="296" spans="2:9" thickTop="1" x14ac:dyDescent="0.25">
      <c r="B296" s="10"/>
      <c r="C296" s="10"/>
      <c r="D296" s="10"/>
      <c r="E296" s="10"/>
      <c r="F296" s="10"/>
      <c r="G296" s="10"/>
      <c r="H296" s="10"/>
    </row>
    <row r="297" spans="2:9" ht="15" x14ac:dyDescent="0.25">
      <c r="B297" s="10"/>
      <c r="C297" s="10"/>
      <c r="D297" s="10"/>
      <c r="E297" s="10"/>
      <c r="F297" s="10"/>
      <c r="G297" s="10"/>
      <c r="H297" s="10"/>
    </row>
    <row r="298" spans="2:9" ht="15" x14ac:dyDescent="0.25">
      <c r="B298" s="10"/>
      <c r="C298" s="10"/>
      <c r="D298" s="10"/>
      <c r="E298" s="10"/>
      <c r="F298" s="10"/>
      <c r="G298" s="10"/>
      <c r="H298" s="10"/>
    </row>
    <row r="299" spans="2:9" ht="15" x14ac:dyDescent="0.25">
      <c r="B299" s="10"/>
      <c r="C299" s="10"/>
      <c r="D299" s="10"/>
      <c r="E299" s="10"/>
      <c r="F299" s="10"/>
      <c r="G299" s="10"/>
      <c r="H299" s="10"/>
    </row>
    <row r="300" spans="2:9" ht="15" x14ac:dyDescent="0.25">
      <c r="B300" s="10"/>
      <c r="C300" s="10"/>
      <c r="D300" s="10"/>
      <c r="E300" s="10"/>
      <c r="F300" s="10"/>
      <c r="G300" s="10"/>
      <c r="H300" s="10"/>
    </row>
    <row r="301" spans="2:9" ht="15" x14ac:dyDescent="0.25">
      <c r="B301" s="10"/>
      <c r="C301" s="10"/>
      <c r="D301" s="10"/>
      <c r="E301" s="10"/>
      <c r="F301" s="10"/>
      <c r="G301" s="10"/>
      <c r="H301" s="10"/>
    </row>
    <row r="302" spans="2:9" ht="15" x14ac:dyDescent="0.25">
      <c r="B302" s="10"/>
      <c r="C302" s="10"/>
      <c r="D302" s="10"/>
      <c r="E302" s="10"/>
      <c r="F302" s="10"/>
      <c r="G302" s="10"/>
      <c r="H302" s="10"/>
    </row>
    <row r="303" spans="2:9" ht="15" x14ac:dyDescent="0.25">
      <c r="B303" s="10"/>
      <c r="C303" s="10"/>
      <c r="D303" s="10"/>
      <c r="E303" s="10"/>
      <c r="F303" s="10"/>
      <c r="G303" s="10"/>
      <c r="H303" s="10"/>
    </row>
    <row r="304" spans="2:9"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ht="15" x14ac:dyDescent="0.25">
      <c r="B463" s="10"/>
      <c r="C463" s="10"/>
      <c r="D463" s="10"/>
      <c r="E463" s="10"/>
      <c r="F463" s="10"/>
      <c r="G463" s="10"/>
      <c r="H463" s="10"/>
    </row>
    <row r="464" spans="2:8" ht="15" x14ac:dyDescent="0.25">
      <c r="B464" s="10"/>
      <c r="C464" s="10"/>
      <c r="D464" s="10"/>
      <c r="E464" s="10"/>
      <c r="F464" s="10"/>
      <c r="G464" s="10"/>
      <c r="H464" s="10"/>
    </row>
    <row r="465" spans="2:8" ht="15" x14ac:dyDescent="0.25">
      <c r="B465" s="10"/>
      <c r="C465" s="10"/>
      <c r="D465" s="10"/>
      <c r="E465" s="10"/>
      <c r="F465" s="10"/>
      <c r="G465" s="10"/>
      <c r="H465" s="10"/>
    </row>
    <row r="466" spans="2:8" ht="15" x14ac:dyDescent="0.25">
      <c r="B466" s="10"/>
      <c r="C466" s="10"/>
      <c r="D466" s="10"/>
      <c r="E466" s="10"/>
      <c r="F466" s="10"/>
      <c r="G466" s="10"/>
      <c r="H466" s="10"/>
    </row>
    <row r="467" spans="2:8" ht="15" x14ac:dyDescent="0.25">
      <c r="B467" s="10"/>
      <c r="C467" s="10"/>
      <c r="D467" s="10"/>
      <c r="E467" s="10"/>
      <c r="F467" s="10"/>
      <c r="G467" s="10"/>
      <c r="H467" s="10"/>
    </row>
    <row r="468" spans="2:8" ht="15" x14ac:dyDescent="0.25">
      <c r="B468" s="10"/>
      <c r="C468" s="10"/>
      <c r="D468" s="10"/>
      <c r="E468" s="10"/>
      <c r="F468" s="10"/>
      <c r="G468" s="10"/>
      <c r="H468" s="10"/>
    </row>
    <row r="469" spans="2:8" ht="15" x14ac:dyDescent="0.25">
      <c r="B469" s="10"/>
      <c r="C469" s="10"/>
      <c r="D469" s="10"/>
      <c r="E469" s="10"/>
      <c r="F469" s="10"/>
      <c r="G469" s="10"/>
      <c r="H469" s="10"/>
    </row>
    <row r="470" spans="2:8" ht="15" x14ac:dyDescent="0.25">
      <c r="B470" s="10"/>
      <c r="C470" s="10"/>
      <c r="D470" s="10"/>
      <c r="E470" s="10"/>
      <c r="F470" s="10"/>
      <c r="G470" s="10"/>
      <c r="H470" s="10"/>
    </row>
    <row r="471" spans="2:8" ht="15" x14ac:dyDescent="0.25">
      <c r="B471" s="10"/>
      <c r="C471" s="10"/>
      <c r="D471" s="10"/>
      <c r="E471" s="10"/>
      <c r="F471" s="10"/>
      <c r="G471" s="10"/>
      <c r="H471" s="10"/>
    </row>
    <row r="472" spans="2:8" ht="15" x14ac:dyDescent="0.25">
      <c r="B472" s="10"/>
      <c r="C472" s="10"/>
      <c r="D472" s="10"/>
      <c r="E472" s="10"/>
      <c r="F472" s="10"/>
      <c r="G472" s="10"/>
      <c r="H472" s="10"/>
    </row>
    <row r="473" spans="2:8" ht="15" x14ac:dyDescent="0.25">
      <c r="B473" s="10"/>
      <c r="C473" s="10"/>
      <c r="D473" s="10"/>
      <c r="E473" s="10"/>
      <c r="F473" s="10"/>
      <c r="G473" s="10"/>
      <c r="H473" s="10"/>
    </row>
    <row r="474" spans="2:8" ht="15" x14ac:dyDescent="0.25">
      <c r="B474" s="10"/>
      <c r="C474" s="10"/>
      <c r="D474" s="10"/>
      <c r="E474" s="10"/>
      <c r="F474" s="10"/>
      <c r="G474" s="10"/>
      <c r="H474" s="10"/>
    </row>
    <row r="475" spans="2:8" ht="15" x14ac:dyDescent="0.25">
      <c r="B475" s="10"/>
      <c r="C475" s="10"/>
      <c r="D475" s="10"/>
      <c r="E475" s="10"/>
      <c r="F475" s="10"/>
      <c r="G475" s="10"/>
      <c r="H475" s="10"/>
    </row>
    <row r="476" spans="2:8" ht="15" x14ac:dyDescent="0.25">
      <c r="B476" s="10"/>
      <c r="C476" s="10"/>
      <c r="D476" s="10"/>
      <c r="E476" s="10"/>
      <c r="F476" s="10"/>
      <c r="G476" s="10"/>
      <c r="H476" s="10"/>
    </row>
    <row r="477" spans="2:8" ht="15" x14ac:dyDescent="0.25">
      <c r="B477" s="10"/>
      <c r="C477" s="10"/>
      <c r="D477" s="10"/>
      <c r="E477" s="10"/>
      <c r="F477" s="10"/>
      <c r="G477" s="10"/>
      <c r="H477" s="10"/>
    </row>
    <row r="478" spans="2:8" ht="15" x14ac:dyDescent="0.25">
      <c r="B478" s="10"/>
      <c r="C478" s="10"/>
      <c r="D478" s="10"/>
      <c r="E478" s="10"/>
      <c r="F478" s="10"/>
      <c r="G478" s="10"/>
      <c r="H478" s="10"/>
    </row>
    <row r="479" spans="2:8" ht="15" x14ac:dyDescent="0.25">
      <c r="B479" s="10"/>
      <c r="C479" s="10"/>
      <c r="D479" s="10"/>
      <c r="E479" s="10"/>
      <c r="F479" s="10"/>
      <c r="G479" s="10"/>
      <c r="H479" s="10"/>
    </row>
    <row r="480" spans="2:8" ht="15" x14ac:dyDescent="0.25">
      <c r="B480" s="10"/>
      <c r="C480" s="10"/>
      <c r="D480" s="10"/>
      <c r="E480" s="10"/>
      <c r="F480" s="10"/>
      <c r="G480" s="10"/>
      <c r="H480" s="10"/>
    </row>
    <row r="481" spans="2:8" ht="15" x14ac:dyDescent="0.25">
      <c r="B481" s="10"/>
      <c r="C481" s="10"/>
      <c r="D481" s="10"/>
      <c r="E481" s="10"/>
      <c r="F481" s="10"/>
      <c r="G481" s="10"/>
      <c r="H481" s="10"/>
    </row>
    <row r="482" spans="2:8" ht="15" x14ac:dyDescent="0.25">
      <c r="B482" s="10"/>
      <c r="C482" s="10"/>
      <c r="D482" s="10"/>
      <c r="E482" s="10"/>
      <c r="F482" s="10"/>
      <c r="G482" s="10"/>
      <c r="H482" s="10"/>
    </row>
    <row r="483" spans="2:8" ht="15" x14ac:dyDescent="0.25">
      <c r="B483" s="10"/>
      <c r="C483" s="10"/>
      <c r="D483" s="10"/>
      <c r="E483" s="10"/>
      <c r="F483" s="10"/>
      <c r="G483" s="10"/>
      <c r="H483" s="10"/>
    </row>
    <row r="484" spans="2:8" ht="15" x14ac:dyDescent="0.25">
      <c r="B484" s="10"/>
      <c r="C484" s="10"/>
      <c r="D484" s="10"/>
      <c r="E484" s="10"/>
      <c r="F484" s="10"/>
      <c r="G484" s="10"/>
      <c r="H484" s="10"/>
    </row>
    <row r="485" spans="2:8" ht="15" x14ac:dyDescent="0.25">
      <c r="B485" s="10"/>
      <c r="C485" s="10"/>
      <c r="D485" s="10"/>
      <c r="E485" s="10"/>
      <c r="F485" s="10"/>
      <c r="G485" s="10"/>
      <c r="H485" s="10"/>
    </row>
    <row r="486" spans="2:8" ht="15"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140:I140"/>
    <mergeCell ref="C2:E2"/>
    <mergeCell ref="C6:D6"/>
    <mergeCell ref="B11:I11"/>
    <mergeCell ref="B14:H14"/>
    <mergeCell ref="C30:H30"/>
    <mergeCell ref="B32:H32"/>
    <mergeCell ref="B35:E35"/>
    <mergeCell ref="B57:F57"/>
    <mergeCell ref="B79:F79"/>
    <mergeCell ref="B101:E101"/>
    <mergeCell ref="B123:G123"/>
    <mergeCell ref="B260:I260"/>
    <mergeCell ref="B275:H275"/>
    <mergeCell ref="B278:I278"/>
    <mergeCell ref="B156:I156"/>
    <mergeCell ref="B180:I180"/>
    <mergeCell ref="B195:G195"/>
    <mergeCell ref="B212:E212"/>
    <mergeCell ref="B235:F235"/>
    <mergeCell ref="B257:H257"/>
  </mergeCells>
  <conditionalFormatting sqref="A12:I295">
    <cfRule type="expression" dxfId="335" priority="1" stopIfTrue="1">
      <formula>$A$16=0</formula>
    </cfRule>
  </conditionalFormatting>
  <conditionalFormatting sqref="B34:C34">
    <cfRule type="expression" dxfId="334" priority="31">
      <formula>$A$34="nvt"</formula>
    </cfRule>
  </conditionalFormatting>
  <conditionalFormatting sqref="B56:C56">
    <cfRule type="expression" dxfId="333" priority="32">
      <formula>$A$56="nvt"</formula>
    </cfRule>
  </conditionalFormatting>
  <conditionalFormatting sqref="B78:C78">
    <cfRule type="expression" dxfId="332" priority="29">
      <formula>$A$78="nvt"</formula>
    </cfRule>
  </conditionalFormatting>
  <conditionalFormatting sqref="B100:C100">
    <cfRule type="expression" dxfId="331" priority="3">
      <formula>$A$100="nvt"</formula>
    </cfRule>
  </conditionalFormatting>
  <conditionalFormatting sqref="B122:C122">
    <cfRule type="expression" dxfId="330" priority="27">
      <formula>$A$122="nvt"</formula>
    </cfRule>
  </conditionalFormatting>
  <conditionalFormatting sqref="B125:C136">
    <cfRule type="expression" dxfId="329" priority="42">
      <formula>$A$122="nvt"</formula>
    </cfRule>
  </conditionalFormatting>
  <conditionalFormatting sqref="B139:C139">
    <cfRule type="expression" dxfId="328" priority="25">
      <formula>$A$139="nvt"</formula>
    </cfRule>
  </conditionalFormatting>
  <conditionalFormatting sqref="B155:C155">
    <cfRule type="expression" dxfId="327" priority="23">
      <formula>$A$155="nvt"</formula>
    </cfRule>
  </conditionalFormatting>
  <conditionalFormatting sqref="B179:C179">
    <cfRule type="expression" dxfId="326" priority="21">
      <formula>$A$179="nvt"</formula>
    </cfRule>
  </conditionalFormatting>
  <conditionalFormatting sqref="B197:C208">
    <cfRule type="expression" dxfId="325" priority="39">
      <formula>$A$194="nvt"</formula>
    </cfRule>
  </conditionalFormatting>
  <conditionalFormatting sqref="B211:C211">
    <cfRule type="expression" dxfId="324" priority="17">
      <formula>$A$211="nvt"</formula>
    </cfRule>
  </conditionalFormatting>
  <conditionalFormatting sqref="B234:C234">
    <cfRule type="expression" dxfId="323" priority="15">
      <formula>$A$234="nvt"</formula>
    </cfRule>
  </conditionalFormatting>
  <conditionalFormatting sqref="B17:D27">
    <cfRule type="expression" dxfId="322" priority="36">
      <formula>$A17=0</formula>
    </cfRule>
  </conditionalFormatting>
  <conditionalFormatting sqref="B37:E53">
    <cfRule type="expression" dxfId="321" priority="45">
      <formula>$A$34="nvt"</formula>
    </cfRule>
  </conditionalFormatting>
  <conditionalFormatting sqref="B103:E119">
    <cfRule type="expression" dxfId="320" priority="5">
      <formula>$A$100="nvt"</formula>
    </cfRule>
  </conditionalFormatting>
  <conditionalFormatting sqref="B194:E194">
    <cfRule type="expression" dxfId="319" priority="11">
      <formula>$A$194="nvt"</formula>
    </cfRule>
  </conditionalFormatting>
  <conditionalFormatting sqref="B214:E231">
    <cfRule type="expression" dxfId="318" priority="38">
      <formula>$A$211="nvt"</formula>
    </cfRule>
  </conditionalFormatting>
  <conditionalFormatting sqref="B59:F75">
    <cfRule type="expression" dxfId="317" priority="44">
      <formula>$A$56="nvt"</formula>
    </cfRule>
  </conditionalFormatting>
  <conditionalFormatting sqref="B81:F97">
    <cfRule type="expression" dxfId="316" priority="43">
      <formula>$A$78="nvt"</formula>
    </cfRule>
  </conditionalFormatting>
  <conditionalFormatting sqref="B237:F253">
    <cfRule type="expression" dxfId="315" priority="37">
      <formula>$A$234="nvt"</formula>
    </cfRule>
  </conditionalFormatting>
  <conditionalFormatting sqref="B30:I30">
    <cfRule type="expression" dxfId="314" priority="46">
      <formula>LEFT($C$30,3)="Let"</formula>
    </cfRule>
  </conditionalFormatting>
  <conditionalFormatting sqref="B142:I152">
    <cfRule type="expression" dxfId="313" priority="6">
      <formula>$A$139="nvt"</formula>
    </cfRule>
  </conditionalFormatting>
  <conditionalFormatting sqref="B158:I176">
    <cfRule type="expression" dxfId="312" priority="8">
      <formula>$A$155="nvt"</formula>
    </cfRule>
  </conditionalFormatting>
  <conditionalFormatting sqref="B182:I191">
    <cfRule type="expression" dxfId="311" priority="40">
      <formula>$A$179="nvt"</formula>
    </cfRule>
  </conditionalFormatting>
  <conditionalFormatting sqref="C272">
    <cfRule type="cellIs" dxfId="310" priority="35" operator="notEqual">
      <formula>"JA"</formula>
    </cfRule>
  </conditionalFormatting>
  <conditionalFormatting sqref="C295">
    <cfRule type="cellIs" dxfId="309" priority="13" operator="notEqual">
      <formula>"JA"</formula>
    </cfRule>
  </conditionalFormatting>
  <conditionalFormatting sqref="D268">
    <cfRule type="expression" dxfId="308" priority="10">
      <formula>C272&lt;&gt;"JA"</formula>
    </cfRule>
  </conditionalFormatting>
  <dataValidations count="4">
    <dataValidation type="list" allowBlank="1" showInputMessage="1" showErrorMessage="1" sqref="B82:B96 B38:B52 B159:B175 B143:B151 B60:B74 B183:B190 B215:B230 B238:B252 B104:B118" xr:uid="{B3D0DD60-BE25-40DB-8348-6AF5C7572965}">
      <formula1>K_Werkpakket</formula1>
    </dataValidation>
    <dataValidation type="list" allowBlank="1" showInputMessage="1" showErrorMessage="1" sqref="C6" xr:uid="{CC9C4E7C-D5E9-4A32-B7B6-A0131A4B928E}">
      <formula1>K_Type</formula1>
    </dataValidation>
    <dataValidation type="list" allowBlank="1" showInputMessage="1" showErrorMessage="1" sqref="C7" xr:uid="{E70F86E4-59F1-4A0B-B137-D9159526338D}">
      <formula1>K_Omvang</formula1>
    </dataValidation>
    <dataValidation type="list" allowBlank="1" showInputMessage="1" showErrorMessage="1" sqref="C178" xr:uid="{9E91795D-EB84-4064-9E81-B38D61CAC287}">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30" max="16383" man="1"/>
    <brk id="255" max="16383" man="1"/>
    <brk id="273"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48C49-673F-4E30-BA48-6E7F30BE3A99}">
  <sheetPr>
    <tabColor rgb="FF92D050"/>
    <pageSetUpPr fitToPage="1"/>
  </sheetPr>
  <dimension ref="A1:L797"/>
  <sheetViews>
    <sheetView showGridLines="0" workbookViewId="0">
      <selection activeCell="B24" sqref="B24:E24"/>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31</v>
      </c>
    </row>
    <row r="2" spans="1:9" ht="18.75" x14ac:dyDescent="0.3">
      <c r="B2" s="30" t="s">
        <v>158</v>
      </c>
      <c r="C2" s="260"/>
      <c r="D2" s="260"/>
      <c r="E2" s="260"/>
      <c r="I2" s="54" t="s">
        <v>30</v>
      </c>
    </row>
    <row r="3" spans="1:9" x14ac:dyDescent="0.3">
      <c r="B3" s="28"/>
      <c r="C3" s="29"/>
      <c r="D3" s="29"/>
      <c r="I3" s="69" t="s">
        <v>32</v>
      </c>
    </row>
    <row r="4" spans="1:9" ht="16.5" x14ac:dyDescent="0.3">
      <c r="B4" s="32" t="s">
        <v>80</v>
      </c>
      <c r="C4" s="90"/>
      <c r="D4"/>
      <c r="H4" s="68"/>
    </row>
    <row r="5" spans="1:9" ht="16.5" x14ac:dyDescent="0.3">
      <c r="B5" s="32" t="s">
        <v>103</v>
      </c>
      <c r="C5" s="91"/>
      <c r="D5"/>
      <c r="H5" s="68"/>
    </row>
    <row r="6" spans="1:9" ht="16.5" x14ac:dyDescent="0.3">
      <c r="B6" s="32" t="s">
        <v>78</v>
      </c>
      <c r="C6" s="264"/>
      <c r="D6" s="264"/>
      <c r="F6"/>
      <c r="G6"/>
      <c r="H6"/>
    </row>
    <row r="7" spans="1:9" ht="16.5" x14ac:dyDescent="0.3">
      <c r="B7" s="32" t="s">
        <v>79</v>
      </c>
      <c r="C7" s="92"/>
      <c r="D7"/>
      <c r="E7"/>
      <c r="F7"/>
      <c r="G7"/>
      <c r="H7"/>
    </row>
    <row r="8" spans="1:9" ht="16.5" x14ac:dyDescent="0.3">
      <c r="B8" s="32"/>
      <c r="C8" s="130"/>
      <c r="D8" s="130"/>
      <c r="E8" s="130"/>
      <c r="F8"/>
      <c r="G8"/>
      <c r="H8"/>
    </row>
    <row r="9" spans="1:9" x14ac:dyDescent="0.3">
      <c r="B9" s="3"/>
      <c r="C9" s="4"/>
      <c r="D9"/>
      <c r="E9"/>
      <c r="F9"/>
      <c r="G9"/>
      <c r="H9"/>
    </row>
    <row r="10" spans="1:9" ht="9" customHeight="1" x14ac:dyDescent="0.3">
      <c r="B10" s="20"/>
      <c r="C10" s="4"/>
      <c r="D10"/>
      <c r="E10"/>
      <c r="F10"/>
      <c r="G10"/>
      <c r="H10"/>
    </row>
    <row r="11" spans="1:9" ht="75" customHeight="1" x14ac:dyDescent="0.25">
      <c r="B11" s="265"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5"/>
      <c r="D11" s="265"/>
      <c r="E11" s="265"/>
      <c r="F11" s="265"/>
      <c r="G11" s="265"/>
      <c r="H11" s="265"/>
      <c r="I11" s="265"/>
    </row>
    <row r="12" spans="1:9" ht="15" customHeight="1" thickBot="1" x14ac:dyDescent="0.3">
      <c r="B12" s="36"/>
      <c r="C12" s="36"/>
      <c r="D12" s="36"/>
      <c r="E12" s="36"/>
      <c r="F12" s="36"/>
      <c r="G12" s="36"/>
      <c r="H12" s="36"/>
      <c r="I12" s="36"/>
    </row>
    <row r="13" spans="1:9" ht="6.75" customHeight="1" thickTop="1" x14ac:dyDescent="0.25">
      <c r="B13" s="87"/>
      <c r="C13" s="87"/>
      <c r="D13" s="87"/>
      <c r="E13" s="87"/>
      <c r="F13" s="87"/>
      <c r="G13" s="87"/>
      <c r="H13" s="85"/>
      <c r="I13" s="85"/>
    </row>
    <row r="14" spans="1:9" ht="42.75" customHeight="1" x14ac:dyDescent="0.25">
      <c r="B14" s="262" t="s">
        <v>127</v>
      </c>
      <c r="C14" s="262"/>
      <c r="D14" s="262"/>
      <c r="E14" s="262"/>
      <c r="F14" s="262"/>
      <c r="G14" s="262"/>
      <c r="H14" s="262"/>
      <c r="I14" s="85"/>
    </row>
    <row r="15" spans="1:9" ht="9.75" customHeight="1" thickBot="1" x14ac:dyDescent="0.35">
      <c r="B15" s="88"/>
      <c r="C15" s="89"/>
      <c r="D15" s="85"/>
      <c r="E15" s="85"/>
      <c r="F15" s="85"/>
      <c r="G15" s="85"/>
      <c r="H15" s="85"/>
      <c r="I15" s="85"/>
    </row>
    <row r="16" spans="1:9" ht="18.75" x14ac:dyDescent="0.3">
      <c r="A16" s="143">
        <f>IF(OR(COUNTA(C2:D8)&lt;5,Projectinformatie!B24=""),0,1)</f>
        <v>0</v>
      </c>
      <c r="B16" s="60" t="s">
        <v>58</v>
      </c>
      <c r="C16" s="61"/>
      <c r="D16" s="62" t="s">
        <v>0</v>
      </c>
      <c r="E16" s="85"/>
      <c r="F16" s="60" t="s">
        <v>2</v>
      </c>
      <c r="G16" s="61"/>
      <c r="H16" s="62" t="s">
        <v>0</v>
      </c>
      <c r="I16" s="85"/>
    </row>
    <row r="17" spans="1:12" x14ac:dyDescent="0.25">
      <c r="A17" s="143" t="str">
        <f>IFERROR(HLOOKUP(VLOOKUP(Projectinformatie!$B$24,Keuzeopties[#All],3,FALSE)&amp;IF($C$6="Kennisinstelling","K",""),Keuze_Kostensoort[#All],2,FALSE),0)</f>
        <v>Uurtarief € 60</v>
      </c>
      <c r="B17" s="144" t="str">
        <f>Hulpblad!G2</f>
        <v>Uurtarief € 60</v>
      </c>
      <c r="C17" s="63"/>
      <c r="D17" s="150">
        <f>IF(A17=0,0,SUM($E$38:$E$52))</f>
        <v>0</v>
      </c>
      <c r="E17" s="85"/>
      <c r="F17" s="144" t="str">
        <f>Hulpblad!V2</f>
        <v xml:space="preserve"> </v>
      </c>
      <c r="G17" s="63"/>
      <c r="H17" s="150" t="str">
        <f>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5"/>
    </row>
    <row r="18" spans="1:12" x14ac:dyDescent="0.25">
      <c r="A18" s="143" t="str">
        <f>IFERROR(HLOOKUP(VLOOKUP(Projectinformatie!$B$24,Keuzeopties[#All],3,FALSE)&amp;IF($C$6="Kennisinstelling","K",""),Keuze_Kostensoort[#All],3,FALSE),0)</f>
        <v>Maandbedrag € 8.600</v>
      </c>
      <c r="B18" s="144" t="str">
        <f>Hulpblad!G3</f>
        <v>Maandbedrag € 8.600</v>
      </c>
      <c r="C18" s="63"/>
      <c r="D18" s="150">
        <f>IF(A18=0,0,SUM($F$60:$F$74))</f>
        <v>0</v>
      </c>
      <c r="E18" s="85"/>
      <c r="F18" s="144" t="str">
        <f>Hulpblad!V3</f>
        <v xml:space="preserve"> </v>
      </c>
      <c r="G18" s="63"/>
      <c r="H18" s="150" t="str">
        <f t="shared" ref="H18:H26" si="0">IF(OR(F18="",F18=" "),"",SUMIFS($E$104:$E$118,$B$104:$B$118,F18)+SUMIFS($E$38:$E$52,$B$38:$B$52,F18)+SUMIFS($F$60:$F$74,$B$60:$B$74,F18)+SUMIFS($F$82:$F$96,$B$82:$B$96,F18)+SUMIFS($C$126:$C$135,$B$126:$B$135,F18)+SUMIFS($I$183:$I$190,$B$183:$B$190,F18)+SUMIFS($E$143:$E$151,$B$143:$B$151,F18)+SUMIFS($F$159:$F$175,$B$159:$B$175,F18)+SUMIFS($C$198:$C$207,$B$198:$B$207,F18)+SUMIFS($E$215:$E$230,$B$215:$B$230,F18)+SUMIFS($F$238:$F$252,$B$238:$B$252,F18))</f>
        <v/>
      </c>
      <c r="I18" s="85"/>
    </row>
    <row r="19" spans="1:12" x14ac:dyDescent="0.25">
      <c r="A19" s="143">
        <f>IFERROR(HLOOKUP(VLOOKUP(Projectinformatie!$B$24,Keuzeopties[#All],3,FALSE)&amp;IF($C$6="Kennisinstelling","K",""),Keuze_Kostensoort[#All],4,FALSE),0)</f>
        <v>0</v>
      </c>
      <c r="B19" s="144" t="str">
        <f>Hulpblad!G4</f>
        <v>IKS voor kennisinstellingen</v>
      </c>
      <c r="C19" s="63"/>
      <c r="D19" s="150">
        <f>IF(A19=0,0,SUM($F$82:$F$96))</f>
        <v>0</v>
      </c>
      <c r="E19" s="85"/>
      <c r="F19" s="144" t="str">
        <f>Hulpblad!V4</f>
        <v xml:space="preserve"> </v>
      </c>
      <c r="G19" s="63"/>
      <c r="H19" s="150" t="str">
        <f t="shared" si="0"/>
        <v/>
      </c>
      <c r="I19" s="85"/>
    </row>
    <row r="20" spans="1:12" x14ac:dyDescent="0.25">
      <c r="A20" s="143" t="str">
        <f>IFERROR(HLOOKUP(VLOOKUP(Projectinformatie!$B$24,Keuzeopties[#All],3,FALSE)&amp;IF($C$6="Kennisinstelling","K",""),Keuze_Kostensoort[#All],5,FALSE),0)</f>
        <v>Loonverletkosten</v>
      </c>
      <c r="B20" s="144" t="str">
        <f>Hulpblad!G5</f>
        <v>Loonverletkosten</v>
      </c>
      <c r="C20" s="63"/>
      <c r="D20" s="150">
        <f>IF(A20=0,0,SUM($E$104:$E$118))</f>
        <v>0</v>
      </c>
      <c r="E20" s="85"/>
      <c r="F20" s="144" t="str">
        <f>Hulpblad!V5</f>
        <v xml:space="preserve"> </v>
      </c>
      <c r="G20" s="63"/>
      <c r="H20" s="150" t="str">
        <f t="shared" si="0"/>
        <v/>
      </c>
      <c r="I20" s="85"/>
    </row>
    <row r="21" spans="1:12" x14ac:dyDescent="0.25">
      <c r="A21" s="143">
        <f>IFERROR(HLOOKUP(VLOOKUP(Projectinformatie!$B$24,Keuzeopties[#All],3,FALSE)&amp;IF($C$6="Kennisinstelling","K",""),Keuze_Kostensoort[#All],6,FALSE),0)</f>
        <v>0</v>
      </c>
      <c r="B21" s="144" t="str">
        <f>Hulpblad!G6</f>
        <v>Forfait 23% over overige directe kosten</v>
      </c>
      <c r="C21" s="63"/>
      <c r="D21" s="150">
        <f>IF(A21=0,0,SUM($C$126:$C$135))</f>
        <v>0</v>
      </c>
      <c r="E21" s="85"/>
      <c r="F21" s="144" t="str">
        <f>Hulpblad!V6</f>
        <v xml:space="preserve"> </v>
      </c>
      <c r="G21" s="63"/>
      <c r="H21" s="150" t="str">
        <f t="shared" si="0"/>
        <v/>
      </c>
      <c r="I21" s="85"/>
    </row>
    <row r="22" spans="1:12" x14ac:dyDescent="0.25">
      <c r="A22" s="143" t="str">
        <f>IFERROR(HLOOKUP(VLOOKUP(Projectinformatie!$B$24,Keuzeopties[#All],3,FALSE)&amp;IF($C$6="Kennisinstelling","K",""),Keuze_Kostensoort[#All],7,FALSE),0)</f>
        <v>Afschrijvingskosten</v>
      </c>
      <c r="B22" s="144" t="str">
        <f>Hulpblad!G7</f>
        <v>Afschrijvingskosten</v>
      </c>
      <c r="C22" s="63"/>
      <c r="D22" s="150">
        <f>IF(A22=0,0,SUM($I$183:$I$190))</f>
        <v>0</v>
      </c>
      <c r="E22" s="85"/>
      <c r="F22" s="144" t="str">
        <f>Hulpblad!V7</f>
        <v xml:space="preserve"> </v>
      </c>
      <c r="G22" s="63"/>
      <c r="H22" s="150" t="str">
        <f t="shared" si="0"/>
        <v/>
      </c>
      <c r="I22" s="85"/>
    </row>
    <row r="23" spans="1:12" x14ac:dyDescent="0.25">
      <c r="A23" s="143" t="str">
        <f>IFERROR(HLOOKUP(VLOOKUP(Projectinformatie!$B$24,Keuzeopties[#All],3,FALSE)&amp;IF($C$6="Kennisinstelling","K",""),Keuze_Kostensoort[#All],8,FALSE),0)</f>
        <v>Bijdragen in natura</v>
      </c>
      <c r="B23" s="144" t="str">
        <f>Hulpblad!G8</f>
        <v>Bijdragen in natura</v>
      </c>
      <c r="C23" s="63"/>
      <c r="D23" s="150">
        <f>IF(A23=0,0,SUM($E$143:$E$151))</f>
        <v>0</v>
      </c>
      <c r="E23" s="85"/>
      <c r="F23" s="144" t="str">
        <f>Hulpblad!V8</f>
        <v xml:space="preserve"> </v>
      </c>
      <c r="G23" s="63"/>
      <c r="H23" s="150" t="str">
        <f t="shared" si="0"/>
        <v/>
      </c>
      <c r="I23" s="85"/>
      <c r="L23" s="10"/>
    </row>
    <row r="24" spans="1:12" x14ac:dyDescent="0.25">
      <c r="A24" s="143" t="str">
        <f>IFERROR(HLOOKUP(VLOOKUP(Projectinformatie!$B$24,Keuzeopties[#All],3,FALSE)&amp;IF($C$6="Kennisinstelling","K",""),Keuze_Kostensoort[#All],9,FALSE),0)</f>
        <v>Overige kosten derden</v>
      </c>
      <c r="B24" s="144" t="str">
        <f>Hulpblad!G9</f>
        <v>Overige kosten derden</v>
      </c>
      <c r="C24" s="63"/>
      <c r="D24" s="150">
        <f>IF(A24=0,0,SUM($F$159:$F$175))</f>
        <v>0</v>
      </c>
      <c r="E24" s="85"/>
      <c r="F24" s="144" t="str">
        <f>Hulpblad!V9</f>
        <v xml:space="preserve"> </v>
      </c>
      <c r="G24" s="63"/>
      <c r="H24" s="150" t="str">
        <f t="shared" si="0"/>
        <v/>
      </c>
      <c r="I24" s="85"/>
    </row>
    <row r="25" spans="1:12" x14ac:dyDescent="0.25">
      <c r="A25" s="143" t="str">
        <f>IFERROR(HLOOKUP(VLOOKUP(Projectinformatie!$B$24,Keuzeopties[#All],3,FALSE)&amp;IF(C15="Kennisinstelling","K",""),Keuze_Kostensoort[#All],10,FALSE),0)</f>
        <v>Forfait kleine uitgaven &lt; € 250 (1% Overige kosten derden)</v>
      </c>
      <c r="B25" s="145" t="str">
        <f>Hulpblad!G10</f>
        <v>Forfait kleine uitgaven &lt; € 250 (1% Overige kosten derden)</v>
      </c>
      <c r="C25" s="142"/>
      <c r="D25" s="150">
        <f>IF(A25=0,0,SUM($C$198:$C$207))</f>
        <v>0</v>
      </c>
      <c r="E25" s="85"/>
      <c r="F25" s="148" t="str">
        <f>Hulpblad!V10</f>
        <v xml:space="preserve"> </v>
      </c>
      <c r="G25" s="137"/>
      <c r="H25" s="150" t="str">
        <f t="shared" si="0"/>
        <v/>
      </c>
      <c r="I25" s="85"/>
    </row>
    <row r="26" spans="1:12" x14ac:dyDescent="0.25">
      <c r="A26" s="143">
        <f>IFERROR(HLOOKUP(VLOOKUP(Projectinformatie!$B$24,Keuzeopties[#All],3,FALSE)&amp;IF(C16="Kennisinstelling","K",""),Keuze_Kostensoort[#All],11,FALSE),0)</f>
        <v>0</v>
      </c>
      <c r="B26" s="146" t="str">
        <f>Hulpblad!G11</f>
        <v>Uurtarief € 73</v>
      </c>
      <c r="C26" s="64"/>
      <c r="D26" s="150">
        <f>IF(A26=0,0,SUM($E$215:$E$230))</f>
        <v>0</v>
      </c>
      <c r="E26" s="85"/>
      <c r="F26" s="146" t="str">
        <f>Hulpblad!V11</f>
        <v xml:space="preserve"> </v>
      </c>
      <c r="G26" s="64"/>
      <c r="H26" s="150" t="str">
        <f t="shared" si="0"/>
        <v/>
      </c>
      <c r="I26" s="85"/>
    </row>
    <row r="27" spans="1:12" ht="16.5" thickBot="1" x14ac:dyDescent="0.3">
      <c r="A27" s="143">
        <f>IFERROR(HLOOKUP(VLOOKUP(Projectinformatie!$B$24,Keuzeopties[#All],3,FALSE)&amp;IF(C17="Kennisinstelling","K",""),Keuze_Kostensoort[#All],12,FALSE),0)</f>
        <v>0</v>
      </c>
      <c r="B27" s="147" t="str">
        <f>Hulpblad!G12</f>
        <v>Maandbedrag € 10.400</v>
      </c>
      <c r="C27" s="65"/>
      <c r="D27" s="151">
        <f>IF(A27=0,0,SUM($F$238:$F$252))</f>
        <v>0</v>
      </c>
      <c r="E27" s="85"/>
      <c r="F27" s="149"/>
      <c r="G27" s="65"/>
      <c r="H27" s="151"/>
      <c r="I27" s="85"/>
    </row>
    <row r="28" spans="1:12" ht="20.25" thickTop="1" thickBot="1" x14ac:dyDescent="0.35">
      <c r="B28" s="66" t="s">
        <v>90</v>
      </c>
      <c r="C28" s="67"/>
      <c r="D28" s="152">
        <f>SUM(D17:D27)</f>
        <v>0</v>
      </c>
      <c r="E28" s="85"/>
      <c r="F28" s="66" t="s">
        <v>90</v>
      </c>
      <c r="G28" s="67"/>
      <c r="H28" s="152">
        <f>SUM(H17:H27)</f>
        <v>0</v>
      </c>
      <c r="I28" s="85"/>
    </row>
    <row r="29" spans="1:12" ht="9" customHeight="1" x14ac:dyDescent="0.3">
      <c r="B29" s="82"/>
      <c r="C29" s="83"/>
      <c r="D29" s="84"/>
      <c r="E29" s="85"/>
      <c r="F29" s="82"/>
      <c r="G29" s="83"/>
      <c r="H29" s="84"/>
      <c r="I29" s="85"/>
    </row>
    <row r="30" spans="1:12" ht="49.5" customHeight="1" thickBot="1" x14ac:dyDescent="0.3">
      <c r="B30" s="86" t="s">
        <v>100</v>
      </c>
      <c r="C30" s="263"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3"/>
      <c r="E30" s="263"/>
      <c r="F30" s="263"/>
      <c r="G30" s="263"/>
      <c r="H30" s="263"/>
      <c r="I30" s="140"/>
    </row>
    <row r="31" spans="1:12" ht="13.5" customHeight="1" thickTop="1" x14ac:dyDescent="0.25">
      <c r="B31" s="38"/>
      <c r="C31" s="38"/>
      <c r="D31" s="38"/>
      <c r="E31" s="38"/>
      <c r="F31" s="38"/>
      <c r="G31" s="38"/>
      <c r="H31" s="38"/>
    </row>
    <row r="32" spans="1:12" ht="25.5" customHeight="1" x14ac:dyDescent="0.25">
      <c r="B32" s="266" t="s">
        <v>101</v>
      </c>
      <c r="C32" s="266"/>
      <c r="D32" s="266"/>
      <c r="E32" s="266"/>
      <c r="F32" s="266"/>
      <c r="G32" s="266"/>
      <c r="H32" s="266"/>
    </row>
    <row r="33" spans="1:8" ht="18.75" x14ac:dyDescent="0.3">
      <c r="B33" s="33"/>
      <c r="C33" s="34"/>
      <c r="D33" s="35"/>
      <c r="E33"/>
      <c r="F33" s="33"/>
      <c r="G33" s="34"/>
      <c r="H33" s="35"/>
    </row>
    <row r="34" spans="1:8" ht="21" x14ac:dyDescent="0.35">
      <c r="A34" s="143" t="str">
        <f>IF($A$16=0,"",IF(COUNTIFS($A$17:$A$27,B34)=1,1,"nvt"))</f>
        <v/>
      </c>
      <c r="B34" s="153" t="str">
        <f>B17</f>
        <v>Uurtarief € 60</v>
      </c>
      <c r="C34" s="50"/>
      <c r="D34"/>
      <c r="E34"/>
      <c r="F34"/>
      <c r="G34"/>
      <c r="H34"/>
    </row>
    <row r="35" spans="1:8" ht="15" customHeight="1" x14ac:dyDescent="0.25">
      <c r="B35" s="261" t="str">
        <f>IF(A34="nvt",VLOOKUP(A34,Alle_Kostensoorten[],2,FALSE),VLOOKUP(B34,Alle_Kostensoorten[],2,FALSE))</f>
        <v>Toelichting: Geen bijzonderheden</v>
      </c>
      <c r="C35" s="261"/>
      <c r="D35" s="261"/>
      <c r="E35" s="261"/>
      <c r="F35"/>
      <c r="G35"/>
      <c r="H35"/>
    </row>
    <row r="36" spans="1:8" ht="7.5" customHeight="1" x14ac:dyDescent="0.3">
      <c r="B36" s="3"/>
      <c r="C36" s="4"/>
      <c r="D36"/>
      <c r="E36"/>
      <c r="F36"/>
      <c r="G36"/>
      <c r="H36"/>
    </row>
    <row r="37" spans="1:8" ht="31.5" customHeight="1" thickBot="1" x14ac:dyDescent="0.35">
      <c r="B37" s="186" t="s">
        <v>2</v>
      </c>
      <c r="C37" s="133" t="s">
        <v>111</v>
      </c>
      <c r="D37" s="133" t="s">
        <v>72</v>
      </c>
      <c r="E37" s="184" t="s">
        <v>0</v>
      </c>
      <c r="F37"/>
      <c r="G37" s="10"/>
      <c r="H37"/>
    </row>
    <row r="38" spans="1:8" ht="15.75" customHeight="1" thickTop="1" x14ac:dyDescent="0.3">
      <c r="B38" s="241"/>
      <c r="C38" s="224"/>
      <c r="D38" s="227"/>
      <c r="E38" s="192">
        <f>IF($A$34=1,$D38*60,0)</f>
        <v>0</v>
      </c>
      <c r="F38"/>
      <c r="G38"/>
      <c r="H38"/>
    </row>
    <row r="39" spans="1:8" ht="15.75" customHeight="1" x14ac:dyDescent="0.3">
      <c r="B39" s="210"/>
      <c r="C39" s="107"/>
      <c r="D39" s="200"/>
      <c r="E39" s="195">
        <f>IF($A$34=1,$D39*60,0)</f>
        <v>0</v>
      </c>
      <c r="F39"/>
      <c r="G39"/>
      <c r="H39"/>
    </row>
    <row r="40" spans="1:8" ht="15.75" customHeight="1" x14ac:dyDescent="0.3">
      <c r="B40" s="210"/>
      <c r="C40" s="107"/>
      <c r="D40" s="200"/>
      <c r="E40" s="195">
        <f>IF($A$34=1,$D40*60,0)</f>
        <v>0</v>
      </c>
      <c r="F40"/>
      <c r="G40"/>
      <c r="H40"/>
    </row>
    <row r="41" spans="1:8" ht="15.75" customHeight="1" x14ac:dyDescent="0.3">
      <c r="B41" s="210"/>
      <c r="C41" s="107"/>
      <c r="D41" s="200"/>
      <c r="E41" s="195">
        <f>IF($A$34=1,$D41*60,0)</f>
        <v>0</v>
      </c>
      <c r="F41"/>
      <c r="G41"/>
      <c r="H41"/>
    </row>
    <row r="42" spans="1:8" ht="15.75" customHeight="1" x14ac:dyDescent="0.3">
      <c r="B42" s="210"/>
      <c r="C42" s="107"/>
      <c r="D42" s="200"/>
      <c r="E42" s="195">
        <f>IF($A$34=1,$D42*60,0)</f>
        <v>0</v>
      </c>
      <c r="F42"/>
      <c r="G42"/>
      <c r="H42"/>
    </row>
    <row r="43" spans="1:8" ht="15.75" customHeight="1" x14ac:dyDescent="0.3">
      <c r="B43" s="210"/>
      <c r="C43" s="107"/>
      <c r="D43" s="200"/>
      <c r="E43" s="195">
        <f>IF($A$34=1,$D43*60,0)</f>
        <v>0</v>
      </c>
      <c r="F43"/>
      <c r="G43"/>
      <c r="H43"/>
    </row>
    <row r="44" spans="1:8" ht="15.75" customHeight="1" x14ac:dyDescent="0.3">
      <c r="B44" s="210"/>
      <c r="C44" s="107"/>
      <c r="D44" s="200"/>
      <c r="E44" s="195">
        <f>IF($A$34=1,$D44*60,0)</f>
        <v>0</v>
      </c>
      <c r="F44"/>
      <c r="G44"/>
      <c r="H44"/>
    </row>
    <row r="45" spans="1:8" ht="15.75" customHeight="1" x14ac:dyDescent="0.3">
      <c r="B45" s="210"/>
      <c r="C45" s="107"/>
      <c r="D45" s="200"/>
      <c r="E45" s="195">
        <f>IF($A$34=1,$D45*60,0)</f>
        <v>0</v>
      </c>
      <c r="F45"/>
      <c r="G45"/>
      <c r="H45"/>
    </row>
    <row r="46" spans="1:8" ht="15.75" customHeight="1" x14ac:dyDescent="0.3">
      <c r="B46" s="210"/>
      <c r="C46" s="107"/>
      <c r="D46" s="200"/>
      <c r="E46" s="195">
        <f>IF($A$34=1,$D46*60,0)</f>
        <v>0</v>
      </c>
      <c r="F46"/>
      <c r="G46"/>
      <c r="H46"/>
    </row>
    <row r="47" spans="1:8" ht="15.75" customHeight="1" x14ac:dyDescent="0.3">
      <c r="B47" s="210"/>
      <c r="C47" s="107"/>
      <c r="D47" s="200"/>
      <c r="E47" s="195">
        <f>IF($A$34=1,$D47*60,0)</f>
        <v>0</v>
      </c>
      <c r="F47"/>
      <c r="G47"/>
      <c r="H47"/>
    </row>
    <row r="48" spans="1:8" ht="15.75" customHeight="1" x14ac:dyDescent="0.3">
      <c r="B48" s="210"/>
      <c r="C48" s="107"/>
      <c r="D48" s="200"/>
      <c r="E48" s="195">
        <f>IF($A$34=1,$D48*60,0)</f>
        <v>0</v>
      </c>
      <c r="F48"/>
      <c r="G48"/>
      <c r="H48"/>
    </row>
    <row r="49" spans="1:8" ht="15.75" customHeight="1" x14ac:dyDescent="0.3">
      <c r="B49" s="210"/>
      <c r="C49" s="107"/>
      <c r="D49" s="200"/>
      <c r="E49" s="195">
        <f>IF($A$34=1,$D49*60,0)</f>
        <v>0</v>
      </c>
      <c r="F49"/>
      <c r="G49"/>
      <c r="H49"/>
    </row>
    <row r="50" spans="1:8" ht="15.75" customHeight="1" x14ac:dyDescent="0.3">
      <c r="B50" s="210"/>
      <c r="C50" s="107"/>
      <c r="D50" s="200"/>
      <c r="E50" s="195">
        <f>IF($A$34=1,$D50*60,0)</f>
        <v>0</v>
      </c>
      <c r="F50"/>
      <c r="G50"/>
      <c r="H50"/>
    </row>
    <row r="51" spans="1:8" ht="15.75" customHeight="1" x14ac:dyDescent="0.3">
      <c r="B51" s="210"/>
      <c r="C51" s="107"/>
      <c r="D51" s="200"/>
      <c r="E51" s="195">
        <f>IF($A$34=1,$D51*60,0)</f>
        <v>0</v>
      </c>
      <c r="F51"/>
      <c r="G51"/>
      <c r="H51"/>
    </row>
    <row r="52" spans="1:8" ht="15.75" customHeight="1" thickBot="1" x14ac:dyDescent="0.35">
      <c r="B52" s="93"/>
      <c r="C52" s="94"/>
      <c r="D52" s="141"/>
      <c r="E52" s="155">
        <f>IF($A$34=1,$D52*60,0)</f>
        <v>0</v>
      </c>
      <c r="F52"/>
      <c r="G52"/>
      <c r="H52"/>
    </row>
    <row r="53" spans="1:8" ht="16.5" thickTop="1" x14ac:dyDescent="0.3">
      <c r="B53" s="76" t="s">
        <v>90</v>
      </c>
      <c r="C53" s="76"/>
      <c r="D53" s="214"/>
      <c r="E53" s="163">
        <f>SUM(E38:E52)</f>
        <v>0</v>
      </c>
      <c r="F53" s="8"/>
      <c r="G53"/>
      <c r="H53"/>
    </row>
    <row r="54" spans="1:8" x14ac:dyDescent="0.3">
      <c r="B54" s="1"/>
      <c r="C54" s="1"/>
      <c r="D54" s="1"/>
      <c r="E54" s="1"/>
      <c r="F54" s="7"/>
      <c r="G54" s="8"/>
      <c r="H54"/>
    </row>
    <row r="55" spans="1:8" x14ac:dyDescent="0.3">
      <c r="B55" s="1"/>
      <c r="C55" s="1"/>
      <c r="D55" s="1"/>
      <c r="E55" s="1"/>
      <c r="F55" s="7"/>
      <c r="G55" s="8"/>
      <c r="H55"/>
    </row>
    <row r="56" spans="1:8" ht="21" x14ac:dyDescent="0.35">
      <c r="A56" s="143" t="str">
        <f>IF($A$16=0,"",IF(COUNTIFS($A$17:$A$27,B56)=1,1,"nvt"))</f>
        <v/>
      </c>
      <c r="B56" s="153" t="str">
        <f>B18</f>
        <v>Maandbedrag € 8.600</v>
      </c>
      <c r="C56" s="50"/>
      <c r="D56" s="1"/>
      <c r="E56" s="1"/>
      <c r="F56" s="7"/>
      <c r="G56" s="8"/>
      <c r="H56"/>
    </row>
    <row r="57" spans="1:8" ht="15" customHeight="1" x14ac:dyDescent="0.25">
      <c r="B57" s="261" t="str">
        <f>IF(A56="nvt",VLOOKUP(A56,Alle_Kostensoorten[],2,FALSE),VLOOKUP(B56,Alle_Kostensoorten[],2,FALSE))</f>
        <v>Toelichting: Geen bijzonderheden</v>
      </c>
      <c r="C57" s="261"/>
      <c r="D57" s="261"/>
      <c r="E57" s="261"/>
      <c r="F57" s="261"/>
      <c r="G57"/>
      <c r="H57"/>
    </row>
    <row r="58" spans="1:8" ht="9" customHeight="1" x14ac:dyDescent="0.3">
      <c r="B58" s="1"/>
      <c r="C58" s="1"/>
      <c r="D58" s="1"/>
      <c r="E58" s="1"/>
      <c r="F58" s="7"/>
      <c r="G58" s="8"/>
      <c r="H58"/>
    </row>
    <row r="59" spans="1:8" ht="45.75" thickBot="1" x14ac:dyDescent="0.35">
      <c r="B59" s="186" t="s">
        <v>2</v>
      </c>
      <c r="C59" s="133" t="s">
        <v>111</v>
      </c>
      <c r="D59" s="133" t="s">
        <v>132</v>
      </c>
      <c r="E59" s="133" t="s">
        <v>175</v>
      </c>
      <c r="F59" s="184" t="s">
        <v>0</v>
      </c>
      <c r="G59"/>
      <c r="H59"/>
    </row>
    <row r="60" spans="1:8" ht="15.75" customHeight="1" thickTop="1" x14ac:dyDescent="0.3">
      <c r="B60" s="223"/>
      <c r="C60" s="224"/>
      <c r="D60" s="227"/>
      <c r="E60" s="232"/>
      <c r="F60" s="192">
        <f>IF($A$56=1,$D60*$E60*8600,0)</f>
        <v>0</v>
      </c>
      <c r="G60"/>
      <c r="H60"/>
    </row>
    <row r="61" spans="1:8" ht="15.75" customHeight="1" x14ac:dyDescent="0.3">
      <c r="B61" s="197"/>
      <c r="C61" s="107"/>
      <c r="D61" s="200"/>
      <c r="E61" s="201"/>
      <c r="F61" s="195">
        <f>IF($A$56=1,$D61*$E61*8600,0)</f>
        <v>0</v>
      </c>
      <c r="G61"/>
      <c r="H61"/>
    </row>
    <row r="62" spans="1:8" ht="15.75" customHeight="1" x14ac:dyDescent="0.3">
      <c r="B62" s="197"/>
      <c r="C62" s="107"/>
      <c r="D62" s="200"/>
      <c r="E62" s="201"/>
      <c r="F62" s="195">
        <f>IF($A$56=1,$D62*$E62*8600,0)</f>
        <v>0</v>
      </c>
      <c r="G62"/>
      <c r="H62"/>
    </row>
    <row r="63" spans="1:8" ht="15.75" customHeight="1" x14ac:dyDescent="0.3">
      <c r="B63" s="197"/>
      <c r="C63" s="107"/>
      <c r="D63" s="200"/>
      <c r="E63" s="201"/>
      <c r="F63" s="195">
        <f>IF($A$56=1,$D63*$E63*8600,0)</f>
        <v>0</v>
      </c>
      <c r="G63"/>
      <c r="H63"/>
    </row>
    <row r="64" spans="1:8" ht="15.75" customHeight="1" x14ac:dyDescent="0.3">
      <c r="B64" s="197"/>
      <c r="C64" s="107"/>
      <c r="D64" s="200"/>
      <c r="E64" s="201"/>
      <c r="F64" s="195">
        <f>IF($A$56=1,$D64*$E64*8600,0)</f>
        <v>0</v>
      </c>
      <c r="G64"/>
      <c r="H64"/>
    </row>
    <row r="65" spans="1:8" ht="15.75" customHeight="1" x14ac:dyDescent="0.3">
      <c r="B65" s="197"/>
      <c r="C65" s="107"/>
      <c r="D65" s="200"/>
      <c r="E65" s="201"/>
      <c r="F65" s="195">
        <f>IF($A$56=1,$D65*$E65*8600,0)</f>
        <v>0</v>
      </c>
      <c r="G65"/>
      <c r="H65"/>
    </row>
    <row r="66" spans="1:8" ht="15.75" customHeight="1" x14ac:dyDescent="0.3">
      <c r="B66" s="197"/>
      <c r="C66" s="107"/>
      <c r="D66" s="200"/>
      <c r="E66" s="201"/>
      <c r="F66" s="195">
        <f>IF($A$56=1,$D66*$E66*8600,0)</f>
        <v>0</v>
      </c>
      <c r="G66"/>
      <c r="H66"/>
    </row>
    <row r="67" spans="1:8" ht="15.75" customHeight="1" x14ac:dyDescent="0.3">
      <c r="B67" s="197"/>
      <c r="C67" s="107"/>
      <c r="D67" s="200"/>
      <c r="E67" s="201"/>
      <c r="F67" s="195">
        <f>IF($A$56=1,$D67*$E67*8600,0)</f>
        <v>0</v>
      </c>
      <c r="G67"/>
      <c r="H67"/>
    </row>
    <row r="68" spans="1:8" ht="15.75" customHeight="1" x14ac:dyDescent="0.3">
      <c r="B68" s="197"/>
      <c r="C68" s="107"/>
      <c r="D68" s="200"/>
      <c r="E68" s="201"/>
      <c r="F68" s="195">
        <f>IF($A$56=1,$D68*$E68*8600,0)</f>
        <v>0</v>
      </c>
      <c r="G68"/>
      <c r="H68"/>
    </row>
    <row r="69" spans="1:8" ht="15.75" customHeight="1" x14ac:dyDescent="0.3">
      <c r="B69" s="197"/>
      <c r="C69" s="107"/>
      <c r="D69" s="200"/>
      <c r="E69" s="201"/>
      <c r="F69" s="195">
        <f>IF($A$56=1,$D69*$E69*8600,0)</f>
        <v>0</v>
      </c>
      <c r="G69"/>
      <c r="H69"/>
    </row>
    <row r="70" spans="1:8" ht="15.75" customHeight="1" x14ac:dyDescent="0.3">
      <c r="B70" s="197"/>
      <c r="C70" s="107"/>
      <c r="D70" s="200"/>
      <c r="E70" s="201"/>
      <c r="F70" s="195">
        <f>IF($A$56=1,$D70*$E70*8600,0)</f>
        <v>0</v>
      </c>
      <c r="G70"/>
      <c r="H70"/>
    </row>
    <row r="71" spans="1:8" ht="15.75" customHeight="1" x14ac:dyDescent="0.3">
      <c r="B71" s="197"/>
      <c r="C71" s="107"/>
      <c r="D71" s="200"/>
      <c r="E71" s="201"/>
      <c r="F71" s="195">
        <f>IF($A$56=1,$D71*$E71*8600,0)</f>
        <v>0</v>
      </c>
      <c r="G71"/>
      <c r="H71"/>
    </row>
    <row r="72" spans="1:8" ht="15.75" customHeight="1" x14ac:dyDescent="0.3">
      <c r="B72" s="197"/>
      <c r="C72" s="107"/>
      <c r="D72" s="200"/>
      <c r="E72" s="201"/>
      <c r="F72" s="195">
        <f>IF($A$56=1,$D72*$E72*8600,0)</f>
        <v>0</v>
      </c>
      <c r="G72"/>
      <c r="H72"/>
    </row>
    <row r="73" spans="1:8" ht="15.75" customHeight="1" x14ac:dyDescent="0.3">
      <c r="B73" s="197"/>
      <c r="C73" s="107"/>
      <c r="D73" s="200"/>
      <c r="E73" s="201"/>
      <c r="F73" s="195">
        <f>IF($A$56=1,$D73*$E73*8600,0)</f>
        <v>0</v>
      </c>
      <c r="G73"/>
      <c r="H73"/>
    </row>
    <row r="74" spans="1:8" ht="15.75" customHeight="1" thickBot="1" x14ac:dyDescent="0.35">
      <c r="B74" s="95"/>
      <c r="C74" s="207"/>
      <c r="D74" s="208"/>
      <c r="E74" s="209"/>
      <c r="F74" s="155">
        <f>IF($A$56=1,$D74*$E74*8600,0)</f>
        <v>0</v>
      </c>
      <c r="G74"/>
      <c r="H74"/>
    </row>
    <row r="75" spans="1:8" ht="16.5" thickTop="1" x14ac:dyDescent="0.3">
      <c r="B75" s="76" t="s">
        <v>90</v>
      </c>
      <c r="C75" s="76"/>
      <c r="D75" s="214"/>
      <c r="E75" s="215"/>
      <c r="F75" s="163">
        <f>SUM(F60:F74)</f>
        <v>0</v>
      </c>
      <c r="G75"/>
      <c r="H75"/>
    </row>
    <row r="76" spans="1:8" x14ac:dyDescent="0.3">
      <c r="B76" s="6"/>
      <c r="C76" s="6"/>
      <c r="D76" s="6"/>
      <c r="E76" s="19"/>
      <c r="F76" s="19"/>
      <c r="G76" s="19"/>
      <c r="H76"/>
    </row>
    <row r="77" spans="1:8" x14ac:dyDescent="0.3">
      <c r="B77" s="1"/>
      <c r="C77" s="1"/>
      <c r="D77" s="1"/>
      <c r="E77" s="1"/>
      <c r="F77" s="7"/>
      <c r="G77" s="8"/>
      <c r="H77"/>
    </row>
    <row r="78" spans="1:8" ht="21" x14ac:dyDescent="0.35">
      <c r="A78" s="143" t="str">
        <f>IF($A$16=0,"",IF(COUNTIFS($A$17:$A$27,B78)=1,1,"nvt"))</f>
        <v/>
      </c>
      <c r="B78" s="153" t="str">
        <f>B19</f>
        <v>IKS voor kennisinstellingen</v>
      </c>
      <c r="C78" s="50"/>
      <c r="D78" s="1"/>
      <c r="E78" s="1"/>
      <c r="F78" s="7"/>
      <c r="G78" s="8"/>
      <c r="H78"/>
    </row>
    <row r="79" spans="1:8" ht="15" customHeight="1" x14ac:dyDescent="0.25">
      <c r="B79" s="261" t="e">
        <f>IF(A78=1,VLOOKUP(B78,Alle_Kostensoorten[],2,FALSE),VLOOKUP(A78,Alle_Kostensoorten[],2,FALSE))</f>
        <v>#N/A</v>
      </c>
      <c r="C79" s="261"/>
      <c r="D79" s="261"/>
      <c r="E79" s="261"/>
      <c r="F79" s="261"/>
      <c r="G79"/>
      <c r="H79"/>
    </row>
    <row r="80" spans="1:8" ht="11.25" customHeight="1" x14ac:dyDescent="0.3">
      <c r="B80" s="1"/>
      <c r="C80" s="1"/>
      <c r="D80" s="1"/>
      <c r="E80" s="1"/>
      <c r="F80" s="7"/>
      <c r="G80" s="8"/>
      <c r="H80"/>
    </row>
    <row r="81" spans="2:8" s="5" customFormat="1" ht="30.75" thickBot="1" x14ac:dyDescent="0.35">
      <c r="B81" s="186" t="s">
        <v>2</v>
      </c>
      <c r="C81" s="133" t="s">
        <v>176</v>
      </c>
      <c r="D81" s="133" t="s">
        <v>72</v>
      </c>
      <c r="E81" s="133" t="s">
        <v>53</v>
      </c>
      <c r="F81" s="184" t="s">
        <v>0</v>
      </c>
    </row>
    <row r="82" spans="2:8" ht="15.75" customHeight="1" thickTop="1" x14ac:dyDescent="0.3">
      <c r="B82" s="223"/>
      <c r="C82" s="224"/>
      <c r="D82" s="227"/>
      <c r="E82" s="242"/>
      <c r="F82" s="192">
        <f t="shared" ref="F82:F96" si="1">IF($A$78=1,$D82*$E82,0)</f>
        <v>0</v>
      </c>
      <c r="G82"/>
      <c r="H82"/>
    </row>
    <row r="83" spans="2:8" ht="15.75" customHeight="1" x14ac:dyDescent="0.3">
      <c r="B83" s="197"/>
      <c r="C83" s="107"/>
      <c r="D83" s="200"/>
      <c r="E83" s="242"/>
      <c r="F83" s="195">
        <f t="shared" si="1"/>
        <v>0</v>
      </c>
      <c r="G83"/>
      <c r="H83"/>
    </row>
    <row r="84" spans="2:8" ht="15.75" customHeight="1" x14ac:dyDescent="0.3">
      <c r="B84" s="197"/>
      <c r="C84" s="107"/>
      <c r="D84" s="200"/>
      <c r="E84" s="242"/>
      <c r="F84" s="195">
        <f t="shared" si="1"/>
        <v>0</v>
      </c>
      <c r="G84"/>
      <c r="H84"/>
    </row>
    <row r="85" spans="2:8" ht="15.75" customHeight="1" x14ac:dyDescent="0.3">
      <c r="B85" s="197"/>
      <c r="C85" s="107"/>
      <c r="D85" s="200"/>
      <c r="E85" s="242"/>
      <c r="F85" s="195">
        <f t="shared" si="1"/>
        <v>0</v>
      </c>
      <c r="G85"/>
      <c r="H85"/>
    </row>
    <row r="86" spans="2:8" ht="15.75" customHeight="1" x14ac:dyDescent="0.3">
      <c r="B86" s="197"/>
      <c r="C86" s="107"/>
      <c r="D86" s="200"/>
      <c r="E86" s="243"/>
      <c r="F86" s="195">
        <f t="shared" si="1"/>
        <v>0</v>
      </c>
      <c r="G86"/>
      <c r="H86"/>
    </row>
    <row r="87" spans="2:8" ht="15.75" customHeight="1" x14ac:dyDescent="0.3">
      <c r="B87" s="197"/>
      <c r="C87" s="107"/>
      <c r="D87" s="200"/>
      <c r="E87" s="243"/>
      <c r="F87" s="195">
        <f t="shared" si="1"/>
        <v>0</v>
      </c>
      <c r="G87"/>
      <c r="H87"/>
    </row>
    <row r="88" spans="2:8" ht="15.75" customHeight="1" x14ac:dyDescent="0.3">
      <c r="B88" s="197"/>
      <c r="C88" s="107"/>
      <c r="D88" s="200"/>
      <c r="E88" s="243"/>
      <c r="F88" s="195">
        <f t="shared" si="1"/>
        <v>0</v>
      </c>
      <c r="G88"/>
      <c r="H88"/>
    </row>
    <row r="89" spans="2:8" ht="15.75" customHeight="1" x14ac:dyDescent="0.3">
      <c r="B89" s="197"/>
      <c r="C89" s="107"/>
      <c r="D89" s="200"/>
      <c r="E89" s="243"/>
      <c r="F89" s="195">
        <f t="shared" si="1"/>
        <v>0</v>
      </c>
      <c r="G89"/>
      <c r="H89"/>
    </row>
    <row r="90" spans="2:8" ht="15.75" customHeight="1" x14ac:dyDescent="0.3">
      <c r="B90" s="197"/>
      <c r="C90" s="107"/>
      <c r="D90" s="200"/>
      <c r="E90" s="243"/>
      <c r="F90" s="195">
        <f t="shared" si="1"/>
        <v>0</v>
      </c>
      <c r="G90"/>
      <c r="H90"/>
    </row>
    <row r="91" spans="2:8" ht="15.75" customHeight="1" x14ac:dyDescent="0.3">
      <c r="B91" s="197"/>
      <c r="C91" s="107"/>
      <c r="D91" s="200"/>
      <c r="E91" s="243"/>
      <c r="F91" s="195">
        <f t="shared" si="1"/>
        <v>0</v>
      </c>
      <c r="G91"/>
      <c r="H91"/>
    </row>
    <row r="92" spans="2:8" ht="15.75" customHeight="1" x14ac:dyDescent="0.3">
      <c r="B92" s="197"/>
      <c r="C92" s="107"/>
      <c r="D92" s="200"/>
      <c r="E92" s="243"/>
      <c r="F92" s="195">
        <f t="shared" si="1"/>
        <v>0</v>
      </c>
      <c r="G92"/>
      <c r="H92"/>
    </row>
    <row r="93" spans="2:8" ht="15.75" customHeight="1" x14ac:dyDescent="0.3">
      <c r="B93" s="197"/>
      <c r="C93" s="107"/>
      <c r="D93" s="200"/>
      <c r="E93" s="243"/>
      <c r="F93" s="195">
        <f t="shared" si="1"/>
        <v>0</v>
      </c>
      <c r="G93"/>
      <c r="H93"/>
    </row>
    <row r="94" spans="2:8" ht="15.75" customHeight="1" x14ac:dyDescent="0.3">
      <c r="B94" s="197"/>
      <c r="C94" s="107"/>
      <c r="D94" s="200"/>
      <c r="E94" s="243"/>
      <c r="F94" s="195">
        <f t="shared" si="1"/>
        <v>0</v>
      </c>
      <c r="G94"/>
      <c r="H94"/>
    </row>
    <row r="95" spans="2:8" ht="15.75" customHeight="1" x14ac:dyDescent="0.3">
      <c r="B95" s="197"/>
      <c r="C95" s="107"/>
      <c r="D95" s="200"/>
      <c r="E95" s="243"/>
      <c r="F95" s="195">
        <f t="shared" si="1"/>
        <v>0</v>
      </c>
      <c r="G95"/>
      <c r="H95"/>
    </row>
    <row r="96" spans="2:8" ht="15.75" customHeight="1" thickBot="1" x14ac:dyDescent="0.35">
      <c r="B96" s="95"/>
      <c r="C96" s="207"/>
      <c r="D96" s="208"/>
      <c r="E96" s="96"/>
      <c r="F96" s="155">
        <f t="shared" si="1"/>
        <v>0</v>
      </c>
      <c r="G96"/>
      <c r="H96"/>
    </row>
    <row r="97" spans="1:8" ht="16.5" thickTop="1" x14ac:dyDescent="0.3">
      <c r="B97" s="76" t="s">
        <v>90</v>
      </c>
      <c r="C97" s="76"/>
      <c r="D97" s="214"/>
      <c r="E97" s="76"/>
      <c r="F97" s="163">
        <f>SUM(F82:F96)</f>
        <v>0</v>
      </c>
      <c r="G97"/>
      <c r="H97"/>
    </row>
    <row r="98" spans="1:8" x14ac:dyDescent="0.3">
      <c r="B98" s="1"/>
      <c r="C98" s="1"/>
      <c r="D98" s="1"/>
      <c r="E98" s="1"/>
      <c r="F98" s="7"/>
      <c r="G98" s="8"/>
      <c r="H98"/>
    </row>
    <row r="99" spans="1:8" x14ac:dyDescent="0.3">
      <c r="B99" s="1"/>
      <c r="C99" s="1"/>
      <c r="D99" s="1"/>
      <c r="E99" s="1"/>
      <c r="F99" s="7"/>
      <c r="G99" s="8"/>
      <c r="H99"/>
    </row>
    <row r="100" spans="1:8" ht="21" x14ac:dyDescent="0.35">
      <c r="A100" s="143" t="str">
        <f>IF($A$16=0,"",IF(COUNTIFS($A$17:$A$27,B100)=1,1,"nvt"))</f>
        <v/>
      </c>
      <c r="B100" s="247" t="str">
        <f>B20</f>
        <v>Loonverletkosten</v>
      </c>
      <c r="C100" s="50"/>
      <c r="D100"/>
      <c r="E100"/>
      <c r="F100" s="7"/>
      <c r="G100" s="8"/>
      <c r="H100"/>
    </row>
    <row r="101" spans="1:8" x14ac:dyDescent="0.3">
      <c r="B101" s="261" t="str">
        <f>IF(A100="nvt",VLOOKUP(A100,Alle_Kostensoorten[],2,FALSE),VLOOKUP(B100,Alle_Kostensoorten[],2,FALSE))</f>
        <v>Toelichting: Geen bijzonderheden.</v>
      </c>
      <c r="C101" s="261"/>
      <c r="D101" s="261"/>
      <c r="E101" s="261"/>
      <c r="F101" s="7"/>
      <c r="G101" s="8"/>
      <c r="H101"/>
    </row>
    <row r="102" spans="1:8" x14ac:dyDescent="0.3">
      <c r="B102" s="3"/>
      <c r="C102" s="4"/>
      <c r="D102"/>
      <c r="E102"/>
      <c r="F102" s="7"/>
      <c r="G102" s="8"/>
      <c r="H102"/>
    </row>
    <row r="103" spans="1:8" ht="16.5" thickBot="1" x14ac:dyDescent="0.35">
      <c r="B103" s="186" t="s">
        <v>2</v>
      </c>
      <c r="C103" s="133" t="s">
        <v>111</v>
      </c>
      <c r="D103" s="133" t="s">
        <v>72</v>
      </c>
      <c r="E103" s="184" t="s">
        <v>0</v>
      </c>
      <c r="F103" s="7"/>
      <c r="G103" s="8"/>
      <c r="H103"/>
    </row>
    <row r="104" spans="1:8" ht="16.5" thickTop="1" x14ac:dyDescent="0.3">
      <c r="B104" s="241"/>
      <c r="C104" s="224"/>
      <c r="D104" s="227"/>
      <c r="E104" s="192">
        <f>IF($A$100=1,$D104*23.91,0)</f>
        <v>0</v>
      </c>
      <c r="F104" s="7"/>
      <c r="G104" s="8"/>
      <c r="H104"/>
    </row>
    <row r="105" spans="1:8" x14ac:dyDescent="0.3">
      <c r="B105" s="210"/>
      <c r="C105" s="107"/>
      <c r="D105" s="200"/>
      <c r="E105" s="195">
        <f t="shared" ref="E105:E118" si="2">IF($A$100=1,$D105*23.91,0)</f>
        <v>0</v>
      </c>
      <c r="F105" s="7"/>
      <c r="G105" s="8"/>
      <c r="H105"/>
    </row>
    <row r="106" spans="1:8" x14ac:dyDescent="0.3">
      <c r="B106" s="210"/>
      <c r="C106" s="107"/>
      <c r="D106" s="200"/>
      <c r="E106" s="195">
        <f t="shared" si="2"/>
        <v>0</v>
      </c>
      <c r="F106" s="7"/>
      <c r="G106" s="8"/>
      <c r="H106"/>
    </row>
    <row r="107" spans="1:8" x14ac:dyDescent="0.3">
      <c r="B107" s="210"/>
      <c r="C107" s="107"/>
      <c r="D107" s="200"/>
      <c r="E107" s="195">
        <f t="shared" si="2"/>
        <v>0</v>
      </c>
      <c r="F107" s="7"/>
      <c r="G107" s="8"/>
      <c r="H107"/>
    </row>
    <row r="108" spans="1:8" x14ac:dyDescent="0.3">
      <c r="B108" s="210"/>
      <c r="C108" s="107"/>
      <c r="D108" s="200"/>
      <c r="E108" s="195">
        <f t="shared" si="2"/>
        <v>0</v>
      </c>
      <c r="F108" s="7"/>
      <c r="G108" s="8"/>
      <c r="H108"/>
    </row>
    <row r="109" spans="1:8" x14ac:dyDescent="0.3">
      <c r="B109" s="210"/>
      <c r="C109" s="107"/>
      <c r="D109" s="200"/>
      <c r="E109" s="195">
        <f t="shared" si="2"/>
        <v>0</v>
      </c>
      <c r="F109" s="7"/>
      <c r="G109" s="8"/>
      <c r="H109"/>
    </row>
    <row r="110" spans="1:8" x14ac:dyDescent="0.3">
      <c r="B110" s="210"/>
      <c r="C110" s="107"/>
      <c r="D110" s="200"/>
      <c r="E110" s="195">
        <f t="shared" si="2"/>
        <v>0</v>
      </c>
      <c r="F110" s="7"/>
      <c r="G110" s="8"/>
      <c r="H110"/>
    </row>
    <row r="111" spans="1:8" x14ac:dyDescent="0.3">
      <c r="B111" s="210"/>
      <c r="C111" s="107"/>
      <c r="D111" s="200"/>
      <c r="E111" s="195">
        <f t="shared" si="2"/>
        <v>0</v>
      </c>
      <c r="F111" s="7"/>
      <c r="G111" s="8"/>
      <c r="H111"/>
    </row>
    <row r="112" spans="1:8" x14ac:dyDescent="0.3">
      <c r="B112" s="210"/>
      <c r="C112" s="107"/>
      <c r="D112" s="200"/>
      <c r="E112" s="195">
        <f t="shared" si="2"/>
        <v>0</v>
      </c>
      <c r="F112" s="7"/>
      <c r="G112" s="8"/>
      <c r="H112"/>
    </row>
    <row r="113" spans="1:8" x14ac:dyDescent="0.3">
      <c r="B113" s="210"/>
      <c r="C113" s="107"/>
      <c r="D113" s="200"/>
      <c r="E113" s="195">
        <f t="shared" si="2"/>
        <v>0</v>
      </c>
      <c r="F113" s="7"/>
      <c r="G113" s="8"/>
      <c r="H113"/>
    </row>
    <row r="114" spans="1:8" x14ac:dyDescent="0.3">
      <c r="B114" s="210"/>
      <c r="C114" s="107"/>
      <c r="D114" s="200"/>
      <c r="E114" s="195">
        <f t="shared" si="2"/>
        <v>0</v>
      </c>
      <c r="F114" s="7"/>
      <c r="G114" s="8"/>
      <c r="H114"/>
    </row>
    <row r="115" spans="1:8" x14ac:dyDescent="0.3">
      <c r="B115" s="210"/>
      <c r="C115" s="107"/>
      <c r="D115" s="200"/>
      <c r="E115" s="195">
        <f t="shared" si="2"/>
        <v>0</v>
      </c>
      <c r="F115" s="7"/>
      <c r="G115" s="8"/>
      <c r="H115"/>
    </row>
    <row r="116" spans="1:8" x14ac:dyDescent="0.3">
      <c r="B116" s="210"/>
      <c r="C116" s="107"/>
      <c r="D116" s="200"/>
      <c r="E116" s="195">
        <f t="shared" si="2"/>
        <v>0</v>
      </c>
      <c r="F116" s="7"/>
      <c r="G116" s="8"/>
      <c r="H116"/>
    </row>
    <row r="117" spans="1:8" x14ac:dyDescent="0.3">
      <c r="B117" s="210"/>
      <c r="C117" s="107"/>
      <c r="D117" s="200"/>
      <c r="E117" s="195">
        <f t="shared" si="2"/>
        <v>0</v>
      </c>
      <c r="F117" s="7"/>
      <c r="G117" s="8"/>
      <c r="H117"/>
    </row>
    <row r="118" spans="1:8" ht="16.5" thickBot="1" x14ac:dyDescent="0.35">
      <c r="B118" s="93"/>
      <c r="C118" s="94"/>
      <c r="D118" s="141"/>
      <c r="E118" s="155">
        <f t="shared" si="2"/>
        <v>0</v>
      </c>
      <c r="F118" s="7"/>
      <c r="G118" s="8"/>
      <c r="H118"/>
    </row>
    <row r="119" spans="1:8" ht="16.5" thickTop="1" x14ac:dyDescent="0.3">
      <c r="B119" s="76" t="s">
        <v>90</v>
      </c>
      <c r="C119" s="76"/>
      <c r="D119" s="214"/>
      <c r="E119" s="163">
        <f>SUM(E104:E118)</f>
        <v>0</v>
      </c>
      <c r="F119" s="7"/>
      <c r="G119" s="8"/>
      <c r="H119"/>
    </row>
    <row r="120" spans="1:8" x14ac:dyDescent="0.3">
      <c r="B120" s="1"/>
      <c r="C120" s="1"/>
      <c r="D120" s="1"/>
      <c r="E120" s="1"/>
      <c r="F120" s="7"/>
      <c r="G120" s="8"/>
      <c r="H120"/>
    </row>
    <row r="121" spans="1:8" x14ac:dyDescent="0.3">
      <c r="B121" s="1"/>
      <c r="C121" s="1"/>
      <c r="D121" s="1"/>
      <c r="E121" s="1"/>
      <c r="F121" s="7"/>
      <c r="G121" s="8"/>
      <c r="H121"/>
    </row>
    <row r="122" spans="1:8" ht="21" x14ac:dyDescent="0.35">
      <c r="A122" s="143" t="str">
        <f>IF($A$16=0,"",IF(COUNTIFS($A$17:$A$27,B122)=1,1,"nvt"))</f>
        <v/>
      </c>
      <c r="B122" s="153" t="str">
        <f>B21</f>
        <v>Forfait 23% over overige directe kosten</v>
      </c>
      <c r="C122" s="50"/>
      <c r="D122" s="1"/>
      <c r="E122" s="1"/>
      <c r="F122" s="7"/>
      <c r="G122" s="8"/>
      <c r="H122"/>
    </row>
    <row r="123" spans="1:8" ht="15" x14ac:dyDescent="0.25">
      <c r="B123" s="261" t="e">
        <f>IF(A122=1,VLOOKUP(B122,Alle_Kostensoorten[],2,FALSE),VLOOKUP(A122,Alle_Kostensoorten[],2,FALSE))</f>
        <v>#N/A</v>
      </c>
      <c r="C123" s="261"/>
      <c r="D123" s="261"/>
      <c r="E123" s="261"/>
      <c r="F123" s="261"/>
      <c r="G123" s="261"/>
      <c r="H123"/>
    </row>
    <row r="124" spans="1:8" ht="9.75" customHeight="1" x14ac:dyDescent="0.3">
      <c r="B124" s="1"/>
      <c r="C124" s="1"/>
      <c r="D124" s="1"/>
      <c r="E124" s="1"/>
      <c r="F124" s="7"/>
      <c r="G124" s="8"/>
      <c r="H124"/>
    </row>
    <row r="125" spans="1:8" ht="16.5" thickBot="1" x14ac:dyDescent="0.35">
      <c r="B125" s="70" t="s">
        <v>2</v>
      </c>
      <c r="C125" s="71" t="s">
        <v>0</v>
      </c>
      <c r="D125" s="1"/>
      <c r="E125" s="7"/>
      <c r="F125" s="8"/>
      <c r="G125"/>
      <c r="H125"/>
    </row>
    <row r="126" spans="1:8" ht="15.75" customHeight="1" thickTop="1" x14ac:dyDescent="0.3">
      <c r="B126" s="156" t="str">
        <f>Hulpblad!V2</f>
        <v xml:space="preserve"> </v>
      </c>
      <c r="C126" s="154">
        <f t="shared" ref="C126:C135" si="3">IF(AND($A$122=1,$B126&lt;&gt;"",$B126&lt;&gt;" "),(SUMIFS($E$143:$E$151,$B$143:$B$151,$B126)+SUMIFS($F$159:$F$175,$B$159:$B$175,$B126)+SUMIFS($I$183:$I$190,$B$183:$B$190,$B126)+SUMIFS($C$198:$C$207,$B$198:$B$207,$B126))*0.23,0)</f>
        <v>0</v>
      </c>
      <c r="D126" s="1"/>
      <c r="E126" s="7"/>
      <c r="F126" s="8"/>
      <c r="G126"/>
      <c r="H126"/>
    </row>
    <row r="127" spans="1:8" ht="15.75" customHeight="1" x14ac:dyDescent="0.3">
      <c r="B127" s="157" t="str">
        <f>Hulpblad!V3</f>
        <v xml:space="preserve"> </v>
      </c>
      <c r="C127" s="155">
        <f t="shared" si="3"/>
        <v>0</v>
      </c>
      <c r="D127" s="1"/>
      <c r="E127" s="7"/>
      <c r="F127" s="8"/>
      <c r="G127"/>
      <c r="H127"/>
    </row>
    <row r="128" spans="1:8" ht="15.75" customHeight="1" x14ac:dyDescent="0.3">
      <c r="B128" s="157" t="str">
        <f>Hulpblad!V4</f>
        <v xml:space="preserve"> </v>
      </c>
      <c r="C128" s="155">
        <f t="shared" si="3"/>
        <v>0</v>
      </c>
      <c r="D128" s="1"/>
      <c r="E128" s="7"/>
      <c r="F128" s="8"/>
      <c r="G128"/>
      <c r="H128"/>
    </row>
    <row r="129" spans="1:9" ht="15.75" customHeight="1" x14ac:dyDescent="0.3">
      <c r="B129" s="157" t="str">
        <f>Hulpblad!V5</f>
        <v xml:space="preserve"> </v>
      </c>
      <c r="C129" s="155">
        <f t="shared" si="3"/>
        <v>0</v>
      </c>
      <c r="D129" s="1"/>
      <c r="E129" s="7"/>
      <c r="F129" s="8"/>
      <c r="G129"/>
      <c r="H129"/>
    </row>
    <row r="130" spans="1:9" ht="15.75" customHeight="1" x14ac:dyDescent="0.3">
      <c r="B130" s="157" t="str">
        <f>Hulpblad!V6</f>
        <v xml:space="preserve"> </v>
      </c>
      <c r="C130" s="155">
        <f t="shared" si="3"/>
        <v>0</v>
      </c>
      <c r="D130" s="1"/>
      <c r="E130" s="7"/>
      <c r="F130" s="8"/>
      <c r="G130"/>
      <c r="H130"/>
    </row>
    <row r="131" spans="1:9" ht="15.75" customHeight="1" x14ac:dyDescent="0.3">
      <c r="B131" s="157" t="str">
        <f>Hulpblad!V7</f>
        <v xml:space="preserve"> </v>
      </c>
      <c r="C131" s="155">
        <f t="shared" si="3"/>
        <v>0</v>
      </c>
      <c r="D131" s="1"/>
      <c r="E131" s="7"/>
      <c r="F131" s="8"/>
      <c r="G131"/>
      <c r="H131"/>
    </row>
    <row r="132" spans="1:9" ht="15.75" customHeight="1" x14ac:dyDescent="0.3">
      <c r="B132" s="157" t="str">
        <f>Hulpblad!V8</f>
        <v xml:space="preserve"> </v>
      </c>
      <c r="C132" s="155">
        <f t="shared" si="3"/>
        <v>0</v>
      </c>
      <c r="D132" s="1"/>
      <c r="E132" s="7"/>
      <c r="F132" s="8"/>
      <c r="G132"/>
      <c r="H132"/>
    </row>
    <row r="133" spans="1:9" ht="15.75" customHeight="1" x14ac:dyDescent="0.3">
      <c r="B133" s="157" t="str">
        <f>Hulpblad!V9</f>
        <v xml:space="preserve"> </v>
      </c>
      <c r="C133" s="155">
        <f t="shared" si="3"/>
        <v>0</v>
      </c>
      <c r="D133" s="1"/>
      <c r="E133" s="7"/>
      <c r="F133" s="8"/>
      <c r="G133"/>
      <c r="H133"/>
    </row>
    <row r="134" spans="1:9" ht="15.75" customHeight="1" x14ac:dyDescent="0.3">
      <c r="B134" s="157" t="str">
        <f>Hulpblad!V10</f>
        <v xml:space="preserve"> </v>
      </c>
      <c r="C134" s="155">
        <f t="shared" si="3"/>
        <v>0</v>
      </c>
      <c r="D134" s="1"/>
      <c r="E134" s="7"/>
      <c r="F134" s="8"/>
      <c r="G134"/>
      <c r="H134"/>
    </row>
    <row r="135" spans="1:9" ht="15.75" customHeight="1" thickBot="1" x14ac:dyDescent="0.35">
      <c r="B135" s="157" t="str">
        <f>Hulpblad!V11</f>
        <v xml:space="preserve"> </v>
      </c>
      <c r="C135" s="155">
        <f t="shared" si="3"/>
        <v>0</v>
      </c>
      <c r="D135" s="1"/>
      <c r="E135" s="7"/>
      <c r="F135" s="8"/>
      <c r="G135"/>
      <c r="H135"/>
    </row>
    <row r="136" spans="1:9" ht="16.5" thickTop="1" x14ac:dyDescent="0.3">
      <c r="B136" s="76" t="s">
        <v>90</v>
      </c>
      <c r="C136" s="163">
        <f>SUM(C126:C135)</f>
        <v>0</v>
      </c>
      <c r="D136" s="1"/>
      <c r="E136" s="1"/>
      <c r="F136" s="7"/>
      <c r="G136" s="8"/>
      <c r="H136"/>
    </row>
    <row r="137" spans="1:9" x14ac:dyDescent="0.3">
      <c r="B137" s="1"/>
      <c r="C137" s="1"/>
      <c r="D137" s="1"/>
      <c r="E137" s="1"/>
      <c r="F137" s="7"/>
      <c r="G137" s="8"/>
      <c r="H137"/>
    </row>
    <row r="138" spans="1:9" x14ac:dyDescent="0.3">
      <c r="B138" s="1"/>
      <c r="C138" s="1"/>
      <c r="D138" s="1"/>
      <c r="E138" s="1"/>
      <c r="F138" s="7"/>
      <c r="G138" s="8"/>
      <c r="H138"/>
    </row>
    <row r="139" spans="1:9" ht="21" x14ac:dyDescent="0.35">
      <c r="A139" s="143" t="str">
        <f>IF($A$16=0,"",IF(COUNTIFS($A$17:$A$27,B139)=1,1,"nvt"))</f>
        <v/>
      </c>
      <c r="B139" s="153" t="str">
        <f>B23</f>
        <v>Bijdragen in natura</v>
      </c>
      <c r="C139" s="50"/>
      <c r="D139" s="12"/>
      <c r="E139" s="12"/>
      <c r="F139" s="9"/>
      <c r="G139"/>
      <c r="H139"/>
    </row>
    <row r="140" spans="1:9" ht="18" customHeight="1" x14ac:dyDescent="0.25">
      <c r="B140" s="261"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c r="G141"/>
      <c r="H141"/>
    </row>
    <row r="142" spans="1:9" ht="16.5" customHeight="1" thickBot="1" x14ac:dyDescent="0.35">
      <c r="B142" s="237" t="s">
        <v>2</v>
      </c>
      <c r="C142" s="238" t="s">
        <v>114</v>
      </c>
      <c r="D142" s="238" t="s">
        <v>6</v>
      </c>
      <c r="E142" s="239" t="s">
        <v>0</v>
      </c>
      <c r="F142" s="239" t="s">
        <v>48</v>
      </c>
      <c r="G142" s="240"/>
      <c r="H142" s="240"/>
      <c r="I142" s="240"/>
    </row>
    <row r="143" spans="1:9" ht="15.75" customHeight="1" thickTop="1" x14ac:dyDescent="0.3">
      <c r="B143" s="223"/>
      <c r="C143" s="224"/>
      <c r="D143" s="225"/>
      <c r="E143" s="192">
        <f t="shared" ref="E143:E151" si="4">IF($A$139=1,$D143,0)</f>
        <v>0</v>
      </c>
      <c r="F143" s="224"/>
      <c r="G143" s="226"/>
      <c r="H143" s="226"/>
      <c r="I143" s="226"/>
    </row>
    <row r="144" spans="1:9" ht="15.75" customHeight="1" x14ac:dyDescent="0.3">
      <c r="B144" s="197"/>
      <c r="C144" s="107"/>
      <c r="D144" s="225"/>
      <c r="E144" s="195">
        <f t="shared" si="4"/>
        <v>0</v>
      </c>
      <c r="F144" s="205"/>
      <c r="G144" s="206"/>
      <c r="H144" s="206"/>
      <c r="I144" s="206"/>
    </row>
    <row r="145" spans="1:9" ht="15.75" customHeight="1" x14ac:dyDescent="0.3">
      <c r="B145" s="197"/>
      <c r="C145" s="107"/>
      <c r="D145" s="225"/>
      <c r="E145" s="195">
        <f t="shared" si="4"/>
        <v>0</v>
      </c>
      <c r="F145" s="205"/>
      <c r="G145" s="206"/>
      <c r="H145" s="206"/>
      <c r="I145" s="206"/>
    </row>
    <row r="146" spans="1:9" ht="15.75" customHeight="1" x14ac:dyDescent="0.3">
      <c r="B146" s="197"/>
      <c r="C146" s="107"/>
      <c r="D146" s="225"/>
      <c r="E146" s="195">
        <f t="shared" si="4"/>
        <v>0</v>
      </c>
      <c r="F146" s="205"/>
      <c r="G146" s="206"/>
      <c r="H146" s="206"/>
      <c r="I146" s="206"/>
    </row>
    <row r="147" spans="1:9" ht="15.75" customHeight="1" x14ac:dyDescent="0.3">
      <c r="B147" s="197"/>
      <c r="C147" s="107"/>
      <c r="D147" s="225"/>
      <c r="E147" s="195">
        <f t="shared" si="4"/>
        <v>0</v>
      </c>
      <c r="F147" s="205"/>
      <c r="G147" s="206"/>
      <c r="H147" s="206"/>
      <c r="I147" s="206"/>
    </row>
    <row r="148" spans="1:9" ht="15.75" customHeight="1" x14ac:dyDescent="0.3">
      <c r="B148" s="197"/>
      <c r="C148" s="107"/>
      <c r="D148" s="202"/>
      <c r="E148" s="195">
        <f t="shared" si="4"/>
        <v>0</v>
      </c>
      <c r="F148" s="205"/>
      <c r="G148" s="206"/>
      <c r="H148" s="206"/>
      <c r="I148" s="206"/>
    </row>
    <row r="149" spans="1:9" ht="15.75" customHeight="1" x14ac:dyDescent="0.3">
      <c r="B149" s="197"/>
      <c r="C149" s="107"/>
      <c r="D149" s="202"/>
      <c r="E149" s="195">
        <f t="shared" si="4"/>
        <v>0</v>
      </c>
      <c r="F149" s="205"/>
      <c r="G149" s="206"/>
      <c r="H149" s="206"/>
      <c r="I149" s="206"/>
    </row>
    <row r="150" spans="1:9" ht="15.75" customHeight="1" x14ac:dyDescent="0.3">
      <c r="B150" s="197"/>
      <c r="C150" s="107"/>
      <c r="D150" s="202"/>
      <c r="E150" s="195">
        <f t="shared" si="4"/>
        <v>0</v>
      </c>
      <c r="F150" s="205"/>
      <c r="G150" s="206"/>
      <c r="H150" s="206"/>
      <c r="I150" s="206"/>
    </row>
    <row r="151" spans="1:9" ht="15.75" customHeight="1" thickBot="1" x14ac:dyDescent="0.35">
      <c r="B151" s="95"/>
      <c r="C151" s="94"/>
      <c r="D151" s="97"/>
      <c r="E151" s="155">
        <f t="shared" si="4"/>
        <v>0</v>
      </c>
      <c r="F151" s="98"/>
      <c r="G151" s="99"/>
      <c r="H151" s="99"/>
      <c r="I151" s="99"/>
    </row>
    <row r="152" spans="1:9" ht="16.5" thickTop="1" x14ac:dyDescent="0.3">
      <c r="B152" s="76" t="s">
        <v>90</v>
      </c>
      <c r="C152" s="76"/>
      <c r="D152" s="76"/>
      <c r="E152" s="163">
        <f>SUM(E143:E151)</f>
        <v>0</v>
      </c>
      <c r="F152" s="213"/>
      <c r="G152" s="213"/>
      <c r="H152" s="213"/>
      <c r="I152" s="213"/>
    </row>
    <row r="153" spans="1:9" x14ac:dyDescent="0.3">
      <c r="B153" s="6"/>
      <c r="C153" s="6"/>
      <c r="D153" s="6"/>
      <c r="E153" s="19"/>
      <c r="F153" s="19"/>
      <c r="G153" s="10"/>
      <c r="H153"/>
    </row>
    <row r="154" spans="1:9" x14ac:dyDescent="0.3">
      <c r="B154" s="1"/>
      <c r="C154" s="1"/>
      <c r="D154" s="1"/>
      <c r="E154" s="1"/>
      <c r="F154" s="9"/>
      <c r="G154" s="10"/>
      <c r="H154"/>
    </row>
    <row r="155" spans="1:9" ht="21" x14ac:dyDescent="0.35">
      <c r="A155" s="143" t="str">
        <f>IF($A$16=0,"",IF(COUNTIFS($A$17:$A$27,B155)=1,1,"nvt"))</f>
        <v/>
      </c>
      <c r="B155" s="153" t="str">
        <f>B24</f>
        <v>Overige kosten derden</v>
      </c>
      <c r="C155" s="50"/>
      <c r="D155" s="1"/>
      <c r="E155" s="1"/>
      <c r="F155" s="9"/>
      <c r="G155" s="10"/>
      <c r="H155"/>
    </row>
    <row r="156" spans="1:9" ht="18" customHeight="1" x14ac:dyDescent="0.25">
      <c r="B156" s="261"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c r="H157"/>
    </row>
    <row r="158" spans="1:9" ht="16.5" customHeight="1" thickBot="1" x14ac:dyDescent="0.35">
      <c r="B158" s="233" t="s">
        <v>2</v>
      </c>
      <c r="C158" s="235" t="s">
        <v>114</v>
      </c>
      <c r="D158" s="235" t="s">
        <v>177</v>
      </c>
      <c r="E158" s="234" t="s">
        <v>148</v>
      </c>
      <c r="F158" s="235" t="s">
        <v>0</v>
      </c>
      <c r="G158" s="234" t="s">
        <v>34</v>
      </c>
      <c r="H158" s="236"/>
      <c r="I158" s="236"/>
    </row>
    <row r="159" spans="1:9" ht="15.75" customHeight="1" thickTop="1" x14ac:dyDescent="0.3">
      <c r="B159" s="223"/>
      <c r="C159" s="224"/>
      <c r="D159" s="227"/>
      <c r="E159" s="225"/>
      <c r="F159" s="192">
        <f>IF($A$155=1,$D159*$E159,0)</f>
        <v>0</v>
      </c>
      <c r="G159" s="228"/>
      <c r="H159" s="229"/>
      <c r="I159" s="229"/>
    </row>
    <row r="160" spans="1:9" ht="15.75" customHeight="1" x14ac:dyDescent="0.3">
      <c r="B160" s="197"/>
      <c r="C160" s="107"/>
      <c r="D160" s="200"/>
      <c r="E160" s="202"/>
      <c r="F160" s="195">
        <f t="shared" ref="F160:F175" si="5">IF($A$155=1,$D160*$E160,0)</f>
        <v>0</v>
      </c>
      <c r="G160" s="203"/>
      <c r="H160" s="204"/>
      <c r="I160" s="204"/>
    </row>
    <row r="161" spans="2:9" ht="15.75" customHeight="1" x14ac:dyDescent="0.3">
      <c r="B161" s="197"/>
      <c r="C161" s="107"/>
      <c r="D161" s="200"/>
      <c r="E161" s="202"/>
      <c r="F161" s="195">
        <f t="shared" si="5"/>
        <v>0</v>
      </c>
      <c r="G161" s="203"/>
      <c r="H161" s="204"/>
      <c r="I161" s="204"/>
    </row>
    <row r="162" spans="2:9" ht="15.75" customHeight="1" x14ac:dyDescent="0.3">
      <c r="B162" s="197"/>
      <c r="C162" s="107"/>
      <c r="D162" s="200"/>
      <c r="E162" s="202"/>
      <c r="F162" s="195">
        <f t="shared" si="5"/>
        <v>0</v>
      </c>
      <c r="G162" s="203"/>
      <c r="H162" s="204"/>
      <c r="I162" s="204"/>
    </row>
    <row r="163" spans="2:9" ht="15.75" customHeight="1" x14ac:dyDescent="0.3">
      <c r="B163" s="197"/>
      <c r="C163" s="107"/>
      <c r="D163" s="200"/>
      <c r="E163" s="202"/>
      <c r="F163" s="195">
        <f t="shared" si="5"/>
        <v>0</v>
      </c>
      <c r="G163" s="203"/>
      <c r="H163" s="204"/>
      <c r="I163" s="204"/>
    </row>
    <row r="164" spans="2:9" ht="15.75" customHeight="1" x14ac:dyDescent="0.3">
      <c r="B164" s="197"/>
      <c r="C164" s="107"/>
      <c r="D164" s="200"/>
      <c r="E164" s="202"/>
      <c r="F164" s="195">
        <f t="shared" si="5"/>
        <v>0</v>
      </c>
      <c r="G164" s="203"/>
      <c r="H164" s="204"/>
      <c r="I164" s="204"/>
    </row>
    <row r="165" spans="2:9" ht="15.75" customHeight="1" x14ac:dyDescent="0.3">
      <c r="B165" s="197"/>
      <c r="C165" s="107"/>
      <c r="D165" s="200"/>
      <c r="E165" s="202"/>
      <c r="F165" s="195">
        <f t="shared" si="5"/>
        <v>0</v>
      </c>
      <c r="G165" s="203"/>
      <c r="H165" s="204"/>
      <c r="I165" s="204"/>
    </row>
    <row r="166" spans="2:9" ht="15.75" customHeight="1" x14ac:dyDescent="0.3">
      <c r="B166" s="197"/>
      <c r="C166" s="107"/>
      <c r="D166" s="200"/>
      <c r="E166" s="202"/>
      <c r="F166" s="195">
        <f t="shared" si="5"/>
        <v>0</v>
      </c>
      <c r="G166" s="203"/>
      <c r="H166" s="204"/>
      <c r="I166" s="204"/>
    </row>
    <row r="167" spans="2:9" ht="15.75" customHeight="1" x14ac:dyDescent="0.3">
      <c r="B167" s="197"/>
      <c r="C167" s="107"/>
      <c r="D167" s="200"/>
      <c r="E167" s="202"/>
      <c r="F167" s="195">
        <f t="shared" si="5"/>
        <v>0</v>
      </c>
      <c r="G167" s="203"/>
      <c r="H167" s="204"/>
      <c r="I167" s="204"/>
    </row>
    <row r="168" spans="2:9" ht="15.75" customHeight="1" x14ac:dyDescent="0.3">
      <c r="B168" s="197"/>
      <c r="C168" s="107"/>
      <c r="D168" s="200"/>
      <c r="E168" s="202"/>
      <c r="F168" s="195">
        <f t="shared" si="5"/>
        <v>0</v>
      </c>
      <c r="G168" s="203"/>
      <c r="H168" s="204"/>
      <c r="I168" s="204"/>
    </row>
    <row r="169" spans="2:9" ht="15.75" customHeight="1" x14ac:dyDescent="0.3">
      <c r="B169" s="197"/>
      <c r="C169" s="107"/>
      <c r="D169" s="200"/>
      <c r="E169" s="202"/>
      <c r="F169" s="195">
        <f t="shared" si="5"/>
        <v>0</v>
      </c>
      <c r="G169" s="203"/>
      <c r="H169" s="204"/>
      <c r="I169" s="204"/>
    </row>
    <row r="170" spans="2:9" ht="15.75" customHeight="1" x14ac:dyDescent="0.3">
      <c r="B170" s="197"/>
      <c r="C170" s="107"/>
      <c r="D170" s="200"/>
      <c r="E170" s="202"/>
      <c r="F170" s="195">
        <f t="shared" si="5"/>
        <v>0</v>
      </c>
      <c r="G170" s="203"/>
      <c r="H170" s="204"/>
      <c r="I170" s="204"/>
    </row>
    <row r="171" spans="2:9" ht="15.75" customHeight="1" x14ac:dyDescent="0.3">
      <c r="B171" s="197"/>
      <c r="C171" s="107"/>
      <c r="D171" s="200"/>
      <c r="E171" s="202"/>
      <c r="F171" s="195">
        <f t="shared" si="5"/>
        <v>0</v>
      </c>
      <c r="G171" s="203"/>
      <c r="H171" s="204"/>
      <c r="I171" s="204"/>
    </row>
    <row r="172" spans="2:9" ht="15.75" customHeight="1" x14ac:dyDescent="0.3">
      <c r="B172" s="197"/>
      <c r="C172" s="107"/>
      <c r="D172" s="200"/>
      <c r="E172" s="202"/>
      <c r="F172" s="195">
        <f t="shared" si="5"/>
        <v>0</v>
      </c>
      <c r="G172" s="203"/>
      <c r="H172" s="204"/>
      <c r="I172" s="204"/>
    </row>
    <row r="173" spans="2:9" ht="15.75" customHeight="1" x14ac:dyDescent="0.3">
      <c r="B173" s="197"/>
      <c r="C173" s="107"/>
      <c r="D173" s="200"/>
      <c r="E173" s="202"/>
      <c r="F173" s="195">
        <f t="shared" si="5"/>
        <v>0</v>
      </c>
      <c r="G173" s="203"/>
      <c r="H173" s="204"/>
      <c r="I173" s="204"/>
    </row>
    <row r="174" spans="2:9" ht="15.75" customHeight="1" x14ac:dyDescent="0.3">
      <c r="B174" s="197"/>
      <c r="C174" s="107"/>
      <c r="D174" s="200"/>
      <c r="E174" s="202"/>
      <c r="F174" s="195">
        <f t="shared" si="5"/>
        <v>0</v>
      </c>
      <c r="G174" s="203"/>
      <c r="H174" s="204"/>
      <c r="I174" s="204"/>
    </row>
    <row r="175" spans="2:9" ht="15.75" customHeight="1" thickBot="1" x14ac:dyDescent="0.35">
      <c r="B175" s="95"/>
      <c r="C175" s="94"/>
      <c r="D175" s="141"/>
      <c r="E175" s="97"/>
      <c r="F175" s="155">
        <f t="shared" si="5"/>
        <v>0</v>
      </c>
      <c r="G175" s="135"/>
      <c r="H175" s="136"/>
      <c r="I175" s="136"/>
    </row>
    <row r="176" spans="2:9" ht="16.149999999999999" customHeight="1" thickTop="1" x14ac:dyDescent="0.3">
      <c r="B176" s="76" t="s">
        <v>90</v>
      </c>
      <c r="C176" s="76"/>
      <c r="D176" s="76"/>
      <c r="E176" s="76"/>
      <c r="F176" s="163">
        <f>SUM(F159:F175)</f>
        <v>0</v>
      </c>
      <c r="G176" s="213"/>
      <c r="H176" s="213"/>
      <c r="I176" s="213"/>
    </row>
    <row r="177" spans="1:9" ht="16.149999999999999" customHeight="1" x14ac:dyDescent="0.3">
      <c r="B177" s="1"/>
      <c r="C177" s="4"/>
      <c r="D177" s="7"/>
      <c r="E177" s="7"/>
      <c r="F177" s="11"/>
      <c r="G177"/>
      <c r="H177"/>
    </row>
    <row r="178" spans="1:9" x14ac:dyDescent="0.3">
      <c r="B178" s="1"/>
      <c r="C178" s="1"/>
      <c r="D178" s="4"/>
      <c r="E178" s="13"/>
      <c r="F178" s="13"/>
      <c r="G178" s="9"/>
      <c r="H178"/>
    </row>
    <row r="179" spans="1:9" ht="21" x14ac:dyDescent="0.35">
      <c r="A179" s="143" t="str">
        <f>IF($A$16=0,"",IF(COUNTIFS($A$17:$A$27,B179)=1,1,"nvt"))</f>
        <v/>
      </c>
      <c r="B179" s="50" t="s">
        <v>22</v>
      </c>
      <c r="C179" s="50"/>
      <c r="D179" s="1"/>
      <c r="E179" s="1"/>
      <c r="F179" s="9"/>
      <c r="G179" s="8"/>
      <c r="H179"/>
    </row>
    <row r="180" spans="1:9" ht="15" customHeight="1" x14ac:dyDescent="0.25">
      <c r="B180" s="261"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c r="H181"/>
    </row>
    <row r="182" spans="1:9" ht="48.75" customHeight="1" thickBot="1" x14ac:dyDescent="0.35">
      <c r="B182" s="233" t="s">
        <v>2</v>
      </c>
      <c r="C182" s="234" t="s">
        <v>108</v>
      </c>
      <c r="D182" s="234" t="s">
        <v>3</v>
      </c>
      <c r="E182" s="234" t="s">
        <v>149</v>
      </c>
      <c r="F182" s="234" t="s">
        <v>4</v>
      </c>
      <c r="G182" s="234" t="s">
        <v>133</v>
      </c>
      <c r="H182" s="234" t="s">
        <v>5</v>
      </c>
      <c r="I182" s="234" t="s">
        <v>0</v>
      </c>
    </row>
    <row r="183" spans="1:9" ht="15.75" customHeight="1" thickTop="1" x14ac:dyDescent="0.3">
      <c r="B183" s="223"/>
      <c r="C183" s="230"/>
      <c r="D183" s="231"/>
      <c r="E183" s="231"/>
      <c r="F183" s="227"/>
      <c r="G183" s="227"/>
      <c r="H183" s="232"/>
      <c r="I183" s="192">
        <f>IFERROR(IF($A$179=1,(D183-E183)*(G183/F183)*H183,0),0)</f>
        <v>0</v>
      </c>
    </row>
    <row r="184" spans="1:9" ht="15.75" customHeight="1" x14ac:dyDescent="0.3">
      <c r="B184" s="197"/>
      <c r="C184" s="198"/>
      <c r="D184" s="199"/>
      <c r="E184" s="199"/>
      <c r="F184" s="200"/>
      <c r="G184" s="200"/>
      <c r="H184" s="201"/>
      <c r="I184" s="195">
        <f t="shared" ref="I184:I190" si="6">IFERROR(IF($A$179=1,(D184-E184)*(G184/F184)*H184,0),0)</f>
        <v>0</v>
      </c>
    </row>
    <row r="185" spans="1:9" ht="15.75" customHeight="1" x14ac:dyDescent="0.3">
      <c r="B185" s="197"/>
      <c r="C185" s="198"/>
      <c r="D185" s="199"/>
      <c r="E185" s="199"/>
      <c r="F185" s="200"/>
      <c r="G185" s="200"/>
      <c r="H185" s="201"/>
      <c r="I185" s="195">
        <f t="shared" si="6"/>
        <v>0</v>
      </c>
    </row>
    <row r="186" spans="1:9" ht="15.75" customHeight="1" x14ac:dyDescent="0.3">
      <c r="B186" s="197"/>
      <c r="C186" s="198"/>
      <c r="D186" s="199"/>
      <c r="E186" s="199"/>
      <c r="F186" s="200"/>
      <c r="G186" s="200"/>
      <c r="H186" s="201"/>
      <c r="I186" s="195">
        <f t="shared" si="6"/>
        <v>0</v>
      </c>
    </row>
    <row r="187" spans="1:9" ht="15.75" customHeight="1" x14ac:dyDescent="0.3">
      <c r="B187" s="197"/>
      <c r="C187" s="198"/>
      <c r="D187" s="199"/>
      <c r="E187" s="199"/>
      <c r="F187" s="200"/>
      <c r="G187" s="200"/>
      <c r="H187" s="201"/>
      <c r="I187" s="195">
        <f t="shared" si="6"/>
        <v>0</v>
      </c>
    </row>
    <row r="188" spans="1:9" ht="15.75" customHeight="1" x14ac:dyDescent="0.3">
      <c r="B188" s="197"/>
      <c r="C188" s="198"/>
      <c r="D188" s="199"/>
      <c r="E188" s="199"/>
      <c r="F188" s="200"/>
      <c r="G188" s="200"/>
      <c r="H188" s="201"/>
      <c r="I188" s="195">
        <f t="shared" si="6"/>
        <v>0</v>
      </c>
    </row>
    <row r="189" spans="1:9" ht="15.75" customHeight="1" x14ac:dyDescent="0.3">
      <c r="B189" s="197"/>
      <c r="C189" s="198"/>
      <c r="D189" s="199"/>
      <c r="E189" s="199"/>
      <c r="F189" s="200"/>
      <c r="G189" s="200"/>
      <c r="H189" s="201"/>
      <c r="I189" s="195">
        <f t="shared" si="6"/>
        <v>0</v>
      </c>
    </row>
    <row r="190" spans="1:9" ht="15.75" customHeight="1" thickBot="1" x14ac:dyDescent="0.35">
      <c r="B190" s="95"/>
      <c r="C190" s="100"/>
      <c r="D190" s="101"/>
      <c r="E190" s="101"/>
      <c r="F190" s="141"/>
      <c r="G190" s="141"/>
      <c r="H190" s="132"/>
      <c r="I190" s="155">
        <f t="shared" si="6"/>
        <v>0</v>
      </c>
    </row>
    <row r="191" spans="1:9" ht="16.5" thickTop="1" x14ac:dyDescent="0.3">
      <c r="B191" s="76" t="s">
        <v>90</v>
      </c>
      <c r="C191" s="76"/>
      <c r="D191" s="76"/>
      <c r="E191" s="76"/>
      <c r="F191" s="76"/>
      <c r="G191" s="76"/>
      <c r="H191" s="213"/>
      <c r="I191" s="163">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x14ac:dyDescent="0.35">
      <c r="A194" s="143" t="str">
        <f>IF($A$16=0,"",IF(COUNTIFS($A$17:$A$27,B194)=1,1,"nvt"))</f>
        <v/>
      </c>
      <c r="B194" s="153" t="str">
        <f>B25</f>
        <v>Forfait kleine uitgaven &lt; € 250 (1% Overige kosten derden)</v>
      </c>
      <c r="C194" s="50"/>
      <c r="D194" s="50"/>
      <c r="E194" s="50"/>
      <c r="F194" s="9"/>
      <c r="G194"/>
      <c r="H194"/>
    </row>
    <row r="195" spans="1:8" ht="15" customHeight="1" x14ac:dyDescent="0.25">
      <c r="B195" s="261" t="e">
        <f>IF(A194=1,VLOOKUP(B194,Alle_Kostensoorten[],2,FALSE),VLOOKUP(A194,Alle_Kostensoorten[],2,FALSE))</f>
        <v>#N/A</v>
      </c>
      <c r="C195" s="261"/>
      <c r="D195" s="261"/>
      <c r="E195" s="261"/>
      <c r="F195" s="261"/>
      <c r="G195" s="261"/>
      <c r="H195"/>
    </row>
    <row r="196" spans="1:8" ht="9.75" customHeight="1" x14ac:dyDescent="0.3">
      <c r="B196" s="3"/>
      <c r="C196" s="4"/>
      <c r="D196" s="12"/>
      <c r="E196" s="12"/>
      <c r="F196" s="9"/>
      <c r="G196"/>
      <c r="H196"/>
    </row>
    <row r="197" spans="1:8" ht="31.9" customHeight="1" thickBot="1" x14ac:dyDescent="0.35">
      <c r="B197" s="70" t="s">
        <v>2</v>
      </c>
      <c r="C197" s="72" t="s">
        <v>0</v>
      </c>
      <c r="D197"/>
      <c r="E197"/>
      <c r="F197"/>
      <c r="G197"/>
      <c r="H197"/>
    </row>
    <row r="198" spans="1:8" ht="15.75" customHeight="1" thickTop="1" x14ac:dyDescent="0.3">
      <c r="B198" s="156" t="str">
        <f>Hulpblad!V2</f>
        <v xml:space="preserve"> </v>
      </c>
      <c r="C198" s="154">
        <f t="shared" ref="C198:C207" si="7">IF(AND($A$194=1,B198&lt;&gt;"",B198&lt;&gt;" "),SUMIFS($F$159:$F$175,$B$159:$B$175,$B198)*0.01,0)</f>
        <v>0</v>
      </c>
      <c r="D198"/>
      <c r="E198"/>
      <c r="F198"/>
      <c r="G198"/>
      <c r="H198"/>
    </row>
    <row r="199" spans="1:8" ht="15.75" customHeight="1" x14ac:dyDescent="0.3">
      <c r="B199" s="157" t="str">
        <f>Hulpblad!V3</f>
        <v xml:space="preserve"> </v>
      </c>
      <c r="C199" s="155">
        <f t="shared" si="7"/>
        <v>0</v>
      </c>
      <c r="D199"/>
      <c r="E199"/>
      <c r="F199"/>
      <c r="G199"/>
      <c r="H199"/>
    </row>
    <row r="200" spans="1:8" ht="15.75" customHeight="1" x14ac:dyDescent="0.3">
      <c r="B200" s="157" t="str">
        <f>Hulpblad!V4</f>
        <v xml:space="preserve"> </v>
      </c>
      <c r="C200" s="155">
        <f t="shared" si="7"/>
        <v>0</v>
      </c>
      <c r="D200"/>
      <c r="E200"/>
      <c r="F200"/>
      <c r="G200"/>
      <c r="H200"/>
    </row>
    <row r="201" spans="1:8" ht="15.75" customHeight="1" x14ac:dyDescent="0.3">
      <c r="B201" s="157" t="str">
        <f>Hulpblad!V5</f>
        <v xml:space="preserve"> </v>
      </c>
      <c r="C201" s="155">
        <f t="shared" si="7"/>
        <v>0</v>
      </c>
      <c r="D201"/>
      <c r="E201"/>
      <c r="F201"/>
      <c r="G201"/>
      <c r="H201"/>
    </row>
    <row r="202" spans="1:8" ht="15.75" customHeight="1" x14ac:dyDescent="0.3">
      <c r="B202" s="157" t="str">
        <f>Hulpblad!V6</f>
        <v xml:space="preserve"> </v>
      </c>
      <c r="C202" s="155">
        <f t="shared" si="7"/>
        <v>0</v>
      </c>
      <c r="D202"/>
      <c r="E202"/>
      <c r="F202"/>
      <c r="G202"/>
      <c r="H202"/>
    </row>
    <row r="203" spans="1:8" ht="15.75" customHeight="1" x14ac:dyDescent="0.3">
      <c r="B203" s="157" t="str">
        <f>Hulpblad!V7</f>
        <v xml:space="preserve"> </v>
      </c>
      <c r="C203" s="155">
        <f t="shared" si="7"/>
        <v>0</v>
      </c>
      <c r="D203"/>
      <c r="E203"/>
      <c r="F203"/>
      <c r="G203"/>
      <c r="H203"/>
    </row>
    <row r="204" spans="1:8" ht="15.75" customHeight="1" x14ac:dyDescent="0.3">
      <c r="B204" s="157" t="str">
        <f>Hulpblad!V8</f>
        <v xml:space="preserve"> </v>
      </c>
      <c r="C204" s="155">
        <f t="shared" si="7"/>
        <v>0</v>
      </c>
      <c r="D204"/>
      <c r="E204"/>
      <c r="F204"/>
      <c r="G204"/>
      <c r="H204"/>
    </row>
    <row r="205" spans="1:8" ht="15.75" customHeight="1" x14ac:dyDescent="0.3">
      <c r="B205" s="157" t="str">
        <f>Hulpblad!V9</f>
        <v xml:space="preserve"> </v>
      </c>
      <c r="C205" s="155">
        <f t="shared" si="7"/>
        <v>0</v>
      </c>
      <c r="D205"/>
      <c r="E205"/>
      <c r="F205"/>
      <c r="G205"/>
      <c r="H205"/>
    </row>
    <row r="206" spans="1:8" ht="15.75" customHeight="1" x14ac:dyDescent="0.3">
      <c r="B206" s="157" t="str">
        <f>Hulpblad!V10</f>
        <v xml:space="preserve"> </v>
      </c>
      <c r="C206" s="155">
        <f t="shared" si="7"/>
        <v>0</v>
      </c>
      <c r="D206"/>
      <c r="E206"/>
      <c r="F206"/>
      <c r="G206"/>
      <c r="H206"/>
    </row>
    <row r="207" spans="1:8" ht="15.75" customHeight="1" thickBot="1" x14ac:dyDescent="0.35">
      <c r="B207" s="157" t="str">
        <f>Hulpblad!V11</f>
        <v xml:space="preserve"> </v>
      </c>
      <c r="C207" s="155">
        <f t="shared" si="7"/>
        <v>0</v>
      </c>
      <c r="D207"/>
      <c r="E207"/>
      <c r="F207"/>
      <c r="G207"/>
      <c r="H207"/>
    </row>
    <row r="208" spans="1:8" ht="16.5" thickTop="1" x14ac:dyDescent="0.3">
      <c r="B208" s="76" t="s">
        <v>90</v>
      </c>
      <c r="C208" s="163">
        <f>SUM(C198:C207)</f>
        <v>0</v>
      </c>
      <c r="D208" s="1"/>
      <c r="E208" s="1"/>
      <c r="F208" s="9"/>
      <c r="G208" s="10"/>
      <c r="H208"/>
    </row>
    <row r="209" spans="1:8" x14ac:dyDescent="0.3">
      <c r="B209" s="3"/>
      <c r="C209" s="1"/>
      <c r="D209" s="1"/>
      <c r="E209" s="1"/>
      <c r="F209" s="9"/>
      <c r="G209" s="10"/>
      <c r="H209"/>
    </row>
    <row r="210" spans="1:8" x14ac:dyDescent="0.3">
      <c r="B210" s="3"/>
      <c r="C210" s="1"/>
      <c r="D210" s="1"/>
      <c r="E210" s="1"/>
      <c r="F210" s="9"/>
      <c r="G210" s="10"/>
      <c r="H210"/>
    </row>
    <row r="211" spans="1:8" ht="21" x14ac:dyDescent="0.35">
      <c r="A211" s="143" t="str">
        <f>IF($A$16=0,"",IF(COUNTIFS($A$17:$A$27,B211)=1,1,"nvt"))</f>
        <v/>
      </c>
      <c r="B211" s="153" t="str">
        <f>B26</f>
        <v>Uurtarief € 73</v>
      </c>
      <c r="C211" s="50"/>
      <c r="D211"/>
      <c r="E211"/>
      <c r="F211"/>
      <c r="G211"/>
      <c r="H211"/>
    </row>
    <row r="212" spans="1:8" ht="14.25" customHeight="1" x14ac:dyDescent="0.25">
      <c r="B212" s="261" t="str">
        <f>IF(A211="nvt",VLOOKUP(A211,Alle_Kostensoorten[],2,FALSE),VLOOKUP(B211,Alle_Kostensoorten[],2,FALSE))</f>
        <v>Toelichting: Geen bijzonderheden</v>
      </c>
      <c r="C212" s="261"/>
      <c r="D212" s="261"/>
      <c r="E212" s="261"/>
      <c r="F212"/>
      <c r="G212"/>
      <c r="H212"/>
    </row>
    <row r="213" spans="1:8" ht="9" customHeight="1" x14ac:dyDescent="0.3">
      <c r="B213" s="3"/>
      <c r="C213" s="4"/>
      <c r="D213"/>
      <c r="E213"/>
      <c r="F213"/>
      <c r="G213"/>
      <c r="H213"/>
    </row>
    <row r="214" spans="1:8" ht="16.5" thickBot="1" x14ac:dyDescent="0.35">
      <c r="B214" s="186" t="s">
        <v>2</v>
      </c>
      <c r="C214" s="133" t="s">
        <v>111</v>
      </c>
      <c r="D214" s="133" t="s">
        <v>72</v>
      </c>
      <c r="E214" s="184" t="s">
        <v>0</v>
      </c>
      <c r="F214"/>
      <c r="G214"/>
      <c r="H214"/>
    </row>
    <row r="215" spans="1:8" ht="15.75" customHeight="1" thickTop="1" x14ac:dyDescent="0.3">
      <c r="B215" s="241"/>
      <c r="C215" s="224"/>
      <c r="D215" s="227"/>
      <c r="E215" s="192">
        <f>IF($A$211=1,$D215*73,0)</f>
        <v>0</v>
      </c>
      <c r="F215"/>
      <c r="G215"/>
      <c r="H215"/>
    </row>
    <row r="216" spans="1:8" ht="15.75" customHeight="1" x14ac:dyDescent="0.3">
      <c r="B216" s="210"/>
      <c r="C216" s="107"/>
      <c r="D216" s="227"/>
      <c r="E216" s="195">
        <f>IF($A$211=1,$D216*73,0)</f>
        <v>0</v>
      </c>
      <c r="F216"/>
      <c r="G216"/>
      <c r="H216"/>
    </row>
    <row r="217" spans="1:8" ht="15.75" customHeight="1" x14ac:dyDescent="0.3">
      <c r="B217" s="210"/>
      <c r="C217" s="107"/>
      <c r="D217" s="227"/>
      <c r="E217" s="195">
        <f>IF($A$211=1,$D217*73,0)</f>
        <v>0</v>
      </c>
      <c r="F217"/>
      <c r="G217"/>
      <c r="H217"/>
    </row>
    <row r="218" spans="1:8" ht="15.75" customHeight="1" x14ac:dyDescent="0.3">
      <c r="B218" s="210"/>
      <c r="C218" s="107"/>
      <c r="D218" s="227"/>
      <c r="E218" s="195">
        <f>IF($A$211=1,$D218*73,0)</f>
        <v>0</v>
      </c>
      <c r="F218"/>
      <c r="G218"/>
      <c r="H218"/>
    </row>
    <row r="219" spans="1:8" ht="15.75" customHeight="1" x14ac:dyDescent="0.3">
      <c r="B219" s="210"/>
      <c r="C219" s="107"/>
      <c r="D219" s="227"/>
      <c r="E219" s="195">
        <f>IF($A$211=1,$D219*73,0)</f>
        <v>0</v>
      </c>
      <c r="F219"/>
      <c r="G219"/>
      <c r="H219"/>
    </row>
    <row r="220" spans="1:8" ht="15.75" customHeight="1" x14ac:dyDescent="0.3">
      <c r="B220" s="210"/>
      <c r="C220" s="107"/>
      <c r="D220" s="227"/>
      <c r="E220" s="195">
        <f>IF($A$211=1,$D220*73,0)</f>
        <v>0</v>
      </c>
      <c r="F220"/>
      <c r="G220"/>
      <c r="H220"/>
    </row>
    <row r="221" spans="1:8" ht="15.75" customHeight="1" x14ac:dyDescent="0.3">
      <c r="B221" s="210"/>
      <c r="C221" s="107"/>
      <c r="D221" s="200"/>
      <c r="E221" s="195">
        <f>IF($A$211=1,$D221*73,0)</f>
        <v>0</v>
      </c>
      <c r="F221"/>
      <c r="G221"/>
      <c r="H221"/>
    </row>
    <row r="222" spans="1:8" ht="15.75" customHeight="1" x14ac:dyDescent="0.3">
      <c r="B222" s="210"/>
      <c r="C222" s="107"/>
      <c r="D222" s="200"/>
      <c r="E222" s="195">
        <f>IF($A$211=1,$D222*73,0)</f>
        <v>0</v>
      </c>
      <c r="F222"/>
      <c r="G222"/>
      <c r="H222"/>
    </row>
    <row r="223" spans="1:8" ht="15.75" customHeight="1" x14ac:dyDescent="0.3">
      <c r="B223" s="210"/>
      <c r="C223" s="107"/>
      <c r="D223" s="200"/>
      <c r="E223" s="195">
        <f>IF($A$211=1,$D223*73,0)</f>
        <v>0</v>
      </c>
      <c r="F223"/>
      <c r="G223"/>
      <c r="H223"/>
    </row>
    <row r="224" spans="1:8" ht="15.75" customHeight="1" x14ac:dyDescent="0.3">
      <c r="B224" s="210"/>
      <c r="C224" s="107"/>
      <c r="D224" s="200"/>
      <c r="E224" s="195">
        <f>IF($A$211=1,$D224*73,0)</f>
        <v>0</v>
      </c>
      <c r="F224"/>
      <c r="G224"/>
      <c r="H224"/>
    </row>
    <row r="225" spans="1:8" ht="15.75" customHeight="1" x14ac:dyDescent="0.3">
      <c r="B225" s="210"/>
      <c r="C225" s="107"/>
      <c r="D225" s="200"/>
      <c r="E225" s="195">
        <f>IF($A$211=1,$D225*73,0)</f>
        <v>0</v>
      </c>
      <c r="F225"/>
      <c r="G225"/>
      <c r="H225"/>
    </row>
    <row r="226" spans="1:8" ht="15.75" customHeight="1" x14ac:dyDescent="0.3">
      <c r="B226" s="210"/>
      <c r="C226" s="107"/>
      <c r="D226" s="200"/>
      <c r="E226" s="195">
        <f>IF($A$211=1,$D226*73,0)</f>
        <v>0</v>
      </c>
      <c r="F226"/>
      <c r="G226"/>
      <c r="H226"/>
    </row>
    <row r="227" spans="1:8" ht="15.75" customHeight="1" x14ac:dyDescent="0.3">
      <c r="B227" s="210"/>
      <c r="C227" s="107"/>
      <c r="D227" s="200"/>
      <c r="E227" s="195">
        <f>IF($A$211=1,$D227*73,0)</f>
        <v>0</v>
      </c>
      <c r="F227"/>
      <c r="G227"/>
      <c r="H227"/>
    </row>
    <row r="228" spans="1:8" ht="15.75" customHeight="1" x14ac:dyDescent="0.3">
      <c r="B228" s="210"/>
      <c r="C228" s="107"/>
      <c r="D228" s="200"/>
      <c r="E228" s="195">
        <f>IF($A$211=1,$D228*73,0)</f>
        <v>0</v>
      </c>
      <c r="F228"/>
      <c r="G228"/>
      <c r="H228"/>
    </row>
    <row r="229" spans="1:8" ht="15.75" customHeight="1" x14ac:dyDescent="0.3">
      <c r="B229" s="210"/>
      <c r="C229" s="107"/>
      <c r="D229" s="200"/>
      <c r="E229" s="195">
        <f>IF($A$211=1,$D229*73,0)</f>
        <v>0</v>
      </c>
      <c r="F229"/>
      <c r="G229"/>
      <c r="H229"/>
    </row>
    <row r="230" spans="1:8" ht="15.75" customHeight="1" thickBot="1" x14ac:dyDescent="0.35">
      <c r="B230" s="93"/>
      <c r="C230" s="94"/>
      <c r="D230" s="141"/>
      <c r="E230" s="155">
        <f>IF($A$211=1,$D230*73,0)</f>
        <v>0</v>
      </c>
      <c r="F230"/>
      <c r="G230"/>
      <c r="H230"/>
    </row>
    <row r="231" spans="1:8" ht="16.5" thickTop="1" x14ac:dyDescent="0.3">
      <c r="B231" s="211" t="s">
        <v>90</v>
      </c>
      <c r="C231" s="211"/>
      <c r="D231" s="212"/>
      <c r="E231" s="163">
        <f>SUM(E215:E230)</f>
        <v>0</v>
      </c>
      <c r="F231" s="8"/>
      <c r="G231"/>
      <c r="H231"/>
    </row>
    <row r="232" spans="1:8" x14ac:dyDescent="0.3">
      <c r="B232" s="1"/>
      <c r="C232" s="1"/>
      <c r="D232" s="1"/>
      <c r="E232" s="1"/>
      <c r="F232" s="7"/>
      <c r="G232" s="8"/>
      <c r="H232"/>
    </row>
    <row r="233" spans="1:8" x14ac:dyDescent="0.3">
      <c r="B233" s="1"/>
      <c r="C233" s="1"/>
      <c r="D233" s="1"/>
      <c r="E233" s="1"/>
      <c r="F233" s="7"/>
      <c r="G233" s="8"/>
      <c r="H233"/>
    </row>
    <row r="234" spans="1:8" ht="21" x14ac:dyDescent="0.35">
      <c r="A234" s="143" t="str">
        <f>IF($A$16=0,"",IF(COUNTIFS($A$17:$A$27,B234)=1,1,"nvt"))</f>
        <v/>
      </c>
      <c r="B234" s="153" t="str">
        <f>B27</f>
        <v>Maandbedrag € 10.400</v>
      </c>
      <c r="C234" s="50"/>
      <c r="D234" s="1"/>
      <c r="E234" s="1"/>
      <c r="F234" s="7"/>
      <c r="G234" s="8"/>
      <c r="H234"/>
    </row>
    <row r="235" spans="1:8" ht="14.25" customHeight="1" x14ac:dyDescent="0.25">
      <c r="B235" s="261" t="str">
        <f>IF(A234="nvt",VLOOKUP(A234,Alle_Kostensoorten[],2,FALSE),VLOOKUP(B234,Alle_Kostensoorten[],2,FALSE))</f>
        <v>Toelichting: Geen bijzonderheden</v>
      </c>
      <c r="C235" s="261"/>
      <c r="D235" s="261"/>
      <c r="E235" s="261"/>
      <c r="F235" s="261"/>
      <c r="G235"/>
      <c r="H235"/>
    </row>
    <row r="236" spans="1:8" ht="9.75" customHeight="1" x14ac:dyDescent="0.3">
      <c r="B236" s="1"/>
      <c r="C236" s="1"/>
      <c r="D236" s="1"/>
      <c r="E236" s="1"/>
      <c r="F236" s="7"/>
      <c r="G236" s="8"/>
      <c r="H236"/>
    </row>
    <row r="237" spans="1:8" ht="45.75" thickBot="1" x14ac:dyDescent="0.35">
      <c r="B237" s="186" t="s">
        <v>2</v>
      </c>
      <c r="C237" s="133" t="s">
        <v>111</v>
      </c>
      <c r="D237" s="133" t="s">
        <v>132</v>
      </c>
      <c r="E237" s="133" t="s">
        <v>175</v>
      </c>
      <c r="F237" s="184" t="s">
        <v>0</v>
      </c>
      <c r="G237"/>
      <c r="H237"/>
    </row>
    <row r="238" spans="1:8" ht="15.75" customHeight="1" thickTop="1" x14ac:dyDescent="0.3">
      <c r="B238" s="223"/>
      <c r="C238" s="224"/>
      <c r="D238" s="227"/>
      <c r="E238" s="232"/>
      <c r="F238" s="192">
        <f>IF($A$234=1,$D238*$E238*10400,0)</f>
        <v>0</v>
      </c>
      <c r="G238"/>
      <c r="H238"/>
    </row>
    <row r="239" spans="1:8" ht="15.75" customHeight="1" x14ac:dyDescent="0.3">
      <c r="B239" s="197"/>
      <c r="C239" s="107"/>
      <c r="D239" s="227"/>
      <c r="E239" s="201"/>
      <c r="F239" s="195">
        <f>IF($A$234=1,$D239*$E239*10400,0)</f>
        <v>0</v>
      </c>
      <c r="G239"/>
      <c r="H239"/>
    </row>
    <row r="240" spans="1:8" ht="15.75" customHeight="1" x14ac:dyDescent="0.3">
      <c r="B240" s="197"/>
      <c r="C240" s="107"/>
      <c r="D240" s="227"/>
      <c r="E240" s="201"/>
      <c r="F240" s="195">
        <f>IF($A$234=1,$D240*$E240*10400,0)</f>
        <v>0</v>
      </c>
      <c r="G240"/>
      <c r="H240"/>
    </row>
    <row r="241" spans="2:9" ht="15.75" customHeight="1" x14ac:dyDescent="0.3">
      <c r="B241" s="197"/>
      <c r="C241" s="107"/>
      <c r="D241" s="227"/>
      <c r="E241" s="201"/>
      <c r="F241" s="195">
        <f>IF($A$234=1,$D241*$E241*10400,0)</f>
        <v>0</v>
      </c>
      <c r="G241"/>
      <c r="H241"/>
    </row>
    <row r="242" spans="2:9" ht="15.75" customHeight="1" x14ac:dyDescent="0.3">
      <c r="B242" s="197"/>
      <c r="C242" s="107"/>
      <c r="D242" s="227"/>
      <c r="E242" s="201"/>
      <c r="F242" s="195">
        <f>IF($A$234=1,$D242*$E242*10400,0)</f>
        <v>0</v>
      </c>
      <c r="G242"/>
      <c r="H242"/>
    </row>
    <row r="243" spans="2:9" ht="15.75" customHeight="1" x14ac:dyDescent="0.3">
      <c r="B243" s="197"/>
      <c r="C243" s="107"/>
      <c r="D243" s="200"/>
      <c r="E243" s="201"/>
      <c r="F243" s="195">
        <f>IF($A$234=1,$D243*$E243*10400,0)</f>
        <v>0</v>
      </c>
      <c r="G243"/>
      <c r="H243"/>
    </row>
    <row r="244" spans="2:9" ht="15.75" customHeight="1" x14ac:dyDescent="0.3">
      <c r="B244" s="197"/>
      <c r="C244" s="107"/>
      <c r="D244" s="200"/>
      <c r="E244" s="201"/>
      <c r="F244" s="195">
        <f>IF($A$234=1,$D244*$E244*10400,0)</f>
        <v>0</v>
      </c>
      <c r="G244"/>
      <c r="H244"/>
    </row>
    <row r="245" spans="2:9" ht="15.75" customHeight="1" x14ac:dyDescent="0.3">
      <c r="B245" s="197"/>
      <c r="C245" s="107"/>
      <c r="D245" s="200"/>
      <c r="E245" s="201"/>
      <c r="F245" s="195">
        <f>IF($A$234=1,$D245*$E245*10400,0)</f>
        <v>0</v>
      </c>
      <c r="G245"/>
      <c r="H245"/>
    </row>
    <row r="246" spans="2:9" ht="15.75" customHeight="1" x14ac:dyDescent="0.3">
      <c r="B246" s="197"/>
      <c r="C246" s="107"/>
      <c r="D246" s="200"/>
      <c r="E246" s="201"/>
      <c r="F246" s="195">
        <f>IF($A$234=1,$D246*$E246*10400,0)</f>
        <v>0</v>
      </c>
      <c r="G246"/>
      <c r="H246"/>
    </row>
    <row r="247" spans="2:9" ht="15.75" customHeight="1" x14ac:dyDescent="0.3">
      <c r="B247" s="197"/>
      <c r="C247" s="107"/>
      <c r="D247" s="200"/>
      <c r="E247" s="201"/>
      <c r="F247" s="195">
        <f>IF($A$234=1,$D247*$E247*10400,0)</f>
        <v>0</v>
      </c>
      <c r="G247"/>
      <c r="H247"/>
    </row>
    <row r="248" spans="2:9" ht="15.75" customHeight="1" x14ac:dyDescent="0.3">
      <c r="B248" s="197"/>
      <c r="C248" s="107"/>
      <c r="D248" s="200"/>
      <c r="E248" s="201"/>
      <c r="F248" s="195">
        <f>IF($A$234=1,$D248*$E248*10400,0)</f>
        <v>0</v>
      </c>
      <c r="G248"/>
      <c r="H248"/>
    </row>
    <row r="249" spans="2:9" ht="15.75" customHeight="1" x14ac:dyDescent="0.3">
      <c r="B249" s="197"/>
      <c r="C249" s="107"/>
      <c r="D249" s="200"/>
      <c r="E249" s="201"/>
      <c r="F249" s="195">
        <f>IF($A$234=1,$D249*$E249*10400,0)</f>
        <v>0</v>
      </c>
      <c r="G249"/>
      <c r="H249"/>
    </row>
    <row r="250" spans="2:9" ht="15.75" customHeight="1" x14ac:dyDescent="0.3">
      <c r="B250" s="197"/>
      <c r="C250" s="107"/>
      <c r="D250" s="200"/>
      <c r="E250" s="201"/>
      <c r="F250" s="195">
        <f>IF($A$234=1,$D250*$E250*10400,0)</f>
        <v>0</v>
      </c>
      <c r="G250"/>
      <c r="H250"/>
    </row>
    <row r="251" spans="2:9" ht="15.75" customHeight="1" x14ac:dyDescent="0.3">
      <c r="B251" s="197"/>
      <c r="C251" s="107"/>
      <c r="D251" s="200"/>
      <c r="E251" s="201"/>
      <c r="F251" s="195">
        <f>IF($A$234=1,$D251*$E251*10400,0)</f>
        <v>0</v>
      </c>
      <c r="G251"/>
      <c r="H251"/>
    </row>
    <row r="252" spans="2:9" ht="15.75" customHeight="1" thickBot="1" x14ac:dyDescent="0.35">
      <c r="B252" s="95"/>
      <c r="C252" s="207"/>
      <c r="D252" s="208"/>
      <c r="E252" s="209"/>
      <c r="F252" s="155">
        <f>IF($A$234=1,$D252*$E252*10400,0)</f>
        <v>0</v>
      </c>
      <c r="G252"/>
      <c r="H252"/>
    </row>
    <row r="253" spans="2:9" ht="16.5" thickTop="1" x14ac:dyDescent="0.3">
      <c r="B253" s="211" t="s">
        <v>90</v>
      </c>
      <c r="C253" s="211"/>
      <c r="D253" s="212"/>
      <c r="E253" s="211"/>
      <c r="F253" s="163">
        <f>SUM(F238:F252)</f>
        <v>0</v>
      </c>
      <c r="G253"/>
      <c r="H253"/>
    </row>
    <row r="254" spans="2:9" x14ac:dyDescent="0.3">
      <c r="B254" s="3"/>
      <c r="C254" s="1"/>
      <c r="D254" s="1"/>
      <c r="E254" s="1"/>
      <c r="F254" s="9"/>
      <c r="G254" s="10"/>
      <c r="H254"/>
    </row>
    <row r="255" spans="2:9" ht="16.5" thickBot="1" x14ac:dyDescent="0.35">
      <c r="B255" s="39"/>
      <c r="C255" s="40"/>
      <c r="D255" s="40"/>
      <c r="E255" s="40"/>
      <c r="F255" s="41"/>
      <c r="G255" s="42"/>
      <c r="H255" s="42"/>
      <c r="I255" s="42"/>
    </row>
    <row r="256" spans="2:9" ht="7.5" customHeight="1" thickTop="1" x14ac:dyDescent="0.3">
      <c r="B256" s="3"/>
      <c r="C256" s="1"/>
      <c r="D256" s="1"/>
      <c r="E256" s="1"/>
      <c r="F256" s="9"/>
      <c r="G256" s="10"/>
      <c r="H256"/>
    </row>
    <row r="257" spans="2:9" ht="23.25" x14ac:dyDescent="0.25">
      <c r="B257" s="266" t="s">
        <v>55</v>
      </c>
      <c r="C257" s="266"/>
      <c r="D257" s="266"/>
      <c r="E257" s="266"/>
      <c r="F257" s="266"/>
      <c r="G257" s="266"/>
      <c r="H257" s="266"/>
    </row>
    <row r="258" spans="2:9" x14ac:dyDescent="0.3">
      <c r="B258" s="3"/>
      <c r="C258" s="1"/>
      <c r="D258" s="1"/>
      <c r="E258" s="1"/>
      <c r="F258" s="9"/>
      <c r="G258" s="10"/>
      <c r="H258"/>
    </row>
    <row r="259" spans="2:9" ht="21" x14ac:dyDescent="0.35">
      <c r="B259" s="50" t="s">
        <v>43</v>
      </c>
      <c r="C259" s="10"/>
      <c r="D259" s="10"/>
      <c r="E259" s="10"/>
      <c r="F259" s="9"/>
      <c r="G259" s="10"/>
      <c r="H259"/>
    </row>
    <row r="260" spans="2:9" ht="153.75" customHeight="1" x14ac:dyDescent="0.25">
      <c r="B260" s="267" t="s">
        <v>134</v>
      </c>
      <c r="C260" s="267"/>
      <c r="D260" s="267"/>
      <c r="E260" s="267"/>
      <c r="F260" s="267"/>
      <c r="G260" s="267"/>
      <c r="H260" s="267"/>
      <c r="I260" s="267"/>
    </row>
    <row r="261" spans="2:9" x14ac:dyDescent="0.3">
      <c r="B261" s="3"/>
      <c r="C261" s="10"/>
      <c r="D261" s="10"/>
      <c r="E261" s="10"/>
      <c r="F261" s="9"/>
      <c r="G261" s="10"/>
      <c r="H261"/>
    </row>
    <row r="262" spans="2:9" ht="15.6" customHeight="1" thickBot="1" x14ac:dyDescent="0.35">
      <c r="B262" s="51" t="s">
        <v>44</v>
      </c>
      <c r="C262" s="52" t="s">
        <v>6</v>
      </c>
      <c r="D262" s="52" t="s">
        <v>41</v>
      </c>
      <c r="E262" s="139" t="s">
        <v>56</v>
      </c>
      <c r="F262" s="138"/>
      <c r="G262" s="138"/>
      <c r="H262" s="138"/>
      <c r="I262" s="138"/>
    </row>
    <row r="263" spans="2:9" ht="15.75" customHeight="1" thickTop="1" x14ac:dyDescent="0.3">
      <c r="B263" s="57" t="s">
        <v>51</v>
      </c>
      <c r="C263" s="102"/>
      <c r="D263" s="158">
        <f>IFERROR(C263/$C$270,0)</f>
        <v>0</v>
      </c>
      <c r="E263" s="104"/>
      <c r="F263" s="105"/>
      <c r="G263" s="105"/>
      <c r="H263" s="105"/>
      <c r="I263" s="106"/>
    </row>
    <row r="264" spans="2:9" ht="15.75" customHeight="1" x14ac:dyDescent="0.3">
      <c r="B264" s="57" t="s">
        <v>104</v>
      </c>
      <c r="C264" s="102"/>
      <c r="D264" s="158">
        <f t="shared" ref="D264:D268" si="8">IFERROR(C264/$C$270,0)</f>
        <v>0</v>
      </c>
      <c r="E264" s="107"/>
      <c r="F264" s="108"/>
      <c r="G264" s="108"/>
      <c r="H264" s="108"/>
      <c r="I264" s="109"/>
    </row>
    <row r="265" spans="2:9" ht="15.75" customHeight="1" x14ac:dyDescent="0.3">
      <c r="B265" s="57" t="s">
        <v>105</v>
      </c>
      <c r="C265" s="102"/>
      <c r="D265" s="158">
        <f t="shared" si="8"/>
        <v>0</v>
      </c>
      <c r="E265" s="107"/>
      <c r="F265" s="108"/>
      <c r="G265" s="108"/>
      <c r="H265" s="108"/>
      <c r="I265" s="109"/>
    </row>
    <row r="266" spans="2:9" ht="15.75" customHeight="1" x14ac:dyDescent="0.3">
      <c r="B266" s="57" t="s">
        <v>45</v>
      </c>
      <c r="C266" s="102"/>
      <c r="D266" s="158">
        <f t="shared" si="8"/>
        <v>0</v>
      </c>
      <c r="E266" s="107"/>
      <c r="F266" s="108"/>
      <c r="G266" s="108"/>
      <c r="H266" s="108"/>
      <c r="I266" s="109"/>
    </row>
    <row r="267" spans="2:9" ht="15.75" customHeight="1" thickBot="1" x14ac:dyDescent="0.35">
      <c r="B267" s="58" t="s">
        <v>46</v>
      </c>
      <c r="C267" s="103"/>
      <c r="D267" s="159">
        <f t="shared" si="8"/>
        <v>0</v>
      </c>
      <c r="E267" s="110"/>
      <c r="F267" s="111"/>
      <c r="G267" s="111"/>
      <c r="H267" s="111"/>
      <c r="I267" s="112"/>
    </row>
    <row r="268" spans="2:9" ht="17.25" thickTop="1" thickBot="1" x14ac:dyDescent="0.35">
      <c r="B268" s="77" t="s">
        <v>1</v>
      </c>
      <c r="C268" s="160">
        <f>SUM(C263:C267)</f>
        <v>0</v>
      </c>
      <c r="D268" s="161">
        <f t="shared" si="8"/>
        <v>0</v>
      </c>
      <c r="E268" s="80"/>
      <c r="F268" s="80"/>
      <c r="G268" s="80"/>
      <c r="H268" s="77"/>
      <c r="I268" s="81"/>
    </row>
    <row r="269" spans="2:9" ht="13.5" customHeight="1" thickTop="1" x14ac:dyDescent="0.3">
      <c r="B269" s="10"/>
      <c r="C269" s="10"/>
      <c r="D269" s="10"/>
      <c r="E269" s="10"/>
      <c r="F269" s="9"/>
      <c r="G269" s="10"/>
      <c r="H269"/>
    </row>
    <row r="270" spans="2:9" ht="16.5" thickBot="1" x14ac:dyDescent="0.35">
      <c r="B270" s="51" t="s">
        <v>0</v>
      </c>
      <c r="C270" s="162">
        <f>D28</f>
        <v>0</v>
      </c>
      <c r="D270" s="10"/>
      <c r="E270" s="10"/>
      <c r="F270" s="9"/>
      <c r="G270" s="10"/>
      <c r="H270"/>
    </row>
    <row r="271" spans="2:9" ht="16.5" thickTop="1" x14ac:dyDescent="0.3">
      <c r="B271" s="3"/>
      <c r="C271" s="1"/>
      <c r="D271" s="1"/>
      <c r="E271" s="1"/>
      <c r="F271" s="9"/>
      <c r="G271" s="10"/>
      <c r="H271"/>
    </row>
    <row r="272" spans="2:9" ht="16.5" thickBot="1" x14ac:dyDescent="0.35">
      <c r="B272" s="51" t="s">
        <v>92</v>
      </c>
      <c r="C272" s="162" t="str">
        <f>IF(ROUND(C268,2)-ROUND(C270,2)=0,"JA",C268-C270)</f>
        <v>JA</v>
      </c>
      <c r="D272" s="1"/>
      <c r="E272" s="1"/>
      <c r="F272" s="9"/>
      <c r="G272" s="10"/>
      <c r="H272"/>
    </row>
    <row r="273" spans="2:9" ht="17.25" thickTop="1" thickBot="1" x14ac:dyDescent="0.35">
      <c r="B273" s="43"/>
      <c r="C273" s="44"/>
      <c r="D273" s="45"/>
      <c r="E273" s="45"/>
      <c r="F273" s="45"/>
      <c r="G273" s="45"/>
      <c r="H273" s="45"/>
      <c r="I273" s="45"/>
    </row>
    <row r="274" spans="2:9" ht="6.75" customHeight="1" thickTop="1" x14ac:dyDescent="0.3">
      <c r="B274" s="15"/>
      <c r="C274" s="16"/>
      <c r="D274"/>
      <c r="E274"/>
      <c r="F274"/>
      <c r="G274"/>
      <c r="H274"/>
    </row>
    <row r="275" spans="2:9" ht="23.25" x14ac:dyDescent="0.25">
      <c r="B275" s="266" t="s">
        <v>54</v>
      </c>
      <c r="C275" s="266"/>
      <c r="D275" s="266"/>
      <c r="E275" s="266"/>
      <c r="F275" s="266"/>
      <c r="G275" s="266"/>
      <c r="H275" s="266"/>
    </row>
    <row r="276" spans="2:9" ht="15" x14ac:dyDescent="0.25">
      <c r="B276" s="10"/>
      <c r="C276"/>
      <c r="D276"/>
      <c r="E276"/>
      <c r="F276"/>
      <c r="G276" s="10"/>
      <c r="H276"/>
    </row>
    <row r="277" spans="2:9" ht="21" x14ac:dyDescent="0.35">
      <c r="B277" s="50" t="s">
        <v>99</v>
      </c>
      <c r="C277" s="50"/>
      <c r="D277"/>
      <c r="E277"/>
      <c r="F277"/>
      <c r="G277" s="10"/>
      <c r="H277"/>
    </row>
    <row r="278" spans="2:9" ht="154.5" customHeight="1" x14ac:dyDescent="0.25">
      <c r="B278" s="267" t="s">
        <v>182</v>
      </c>
      <c r="C278" s="267"/>
      <c r="D278" s="267"/>
      <c r="E278" s="267"/>
      <c r="F278" s="267"/>
      <c r="G278" s="267"/>
      <c r="H278" s="267"/>
      <c r="I278" s="267"/>
    </row>
    <row r="279" spans="2:9" ht="15" x14ac:dyDescent="0.25">
      <c r="B279" s="10"/>
      <c r="C279"/>
      <c r="D279"/>
      <c r="E279"/>
      <c r="F279"/>
      <c r="G279" s="10"/>
      <c r="H279"/>
    </row>
    <row r="280" spans="2:9" ht="16.5" thickBot="1" x14ac:dyDescent="0.35">
      <c r="B280" s="134" t="s">
        <v>2</v>
      </c>
      <c r="C280" s="184" t="s">
        <v>37</v>
      </c>
      <c r="D280" s="184" t="s">
        <v>112</v>
      </c>
      <c r="E280" s="133" t="s">
        <v>0</v>
      </c>
      <c r="F280" s="185" t="s">
        <v>38</v>
      </c>
      <c r="G280" s="184" t="s">
        <v>56</v>
      </c>
      <c r="H280" s="186"/>
      <c r="I280" s="186"/>
    </row>
    <row r="281" spans="2:9" ht="15.75" customHeight="1" thickTop="1" x14ac:dyDescent="0.3">
      <c r="B281" s="187" t="str">
        <f>Hulpblad!V2</f>
        <v xml:space="preserve"> </v>
      </c>
      <c r="C281" s="248"/>
      <c r="D281" s="191"/>
      <c r="E281" s="192">
        <f>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92">
        <f t="shared" ref="F281:F290" si="9">E281*D281</f>
        <v>0</v>
      </c>
      <c r="G281" s="193"/>
      <c r="H281" s="188"/>
      <c r="I281" s="188"/>
    </row>
    <row r="282" spans="2:9" ht="15.75" customHeight="1" x14ac:dyDescent="0.3">
      <c r="B282" s="189" t="str">
        <f>Hulpblad!V3</f>
        <v xml:space="preserve"> </v>
      </c>
      <c r="C282" s="249"/>
      <c r="D282" s="194"/>
      <c r="E282" s="195">
        <f t="shared" ref="E282:E290" si="10">IF(OR(B282="",B282=" "),0,SUMIFS($E$104:$E$118,$B$104:$B$118,$B282)+SUMIFS($E$38:$E$52,$B$38:$B$52,$B282)+SUMIFS($F$60:$F$74,$B$60:$B$74,$B282)+SUMIFS($F$82:$F$96,$B$82:$B$96,$B282)+SUMIFS($C$126:$C$135,$B$126:$B$135,$B282)+SUMIFS($I$183:$I$190,$B$183:$B$190,$B282)+SUMIFS($E$143:$E$151,$B$143:$B$151,$B282)+SUMIFS($F$159:$F$175,$B$159:$B$175,$B282)+SUMIFS($C$198:$C$207,$B$198:$B$207,$B282)+SUMIFS($E$215:$E$230,$B$215:$B$230,$B282)+SUMIFS($F$238:$F$252,$B$238:$B$252,$B282))</f>
        <v>0</v>
      </c>
      <c r="F282" s="195">
        <f t="shared" si="9"/>
        <v>0</v>
      </c>
      <c r="G282" s="196"/>
      <c r="H282" s="190"/>
      <c r="I282" s="190"/>
    </row>
    <row r="283" spans="2:9" ht="15.75" customHeight="1" x14ac:dyDescent="0.3">
      <c r="B283" s="189" t="str">
        <f>Hulpblad!V4</f>
        <v xml:space="preserve"> </v>
      </c>
      <c r="C283" s="250"/>
      <c r="D283" s="194"/>
      <c r="E283" s="195">
        <f t="shared" si="10"/>
        <v>0</v>
      </c>
      <c r="F283" s="195">
        <f t="shared" si="9"/>
        <v>0</v>
      </c>
      <c r="G283" s="196"/>
      <c r="H283" s="190"/>
      <c r="I283" s="190"/>
    </row>
    <row r="284" spans="2:9" ht="15.75" customHeight="1" x14ac:dyDescent="0.3">
      <c r="B284" s="189" t="str">
        <f>Hulpblad!V5</f>
        <v xml:space="preserve"> </v>
      </c>
      <c r="C284" s="250"/>
      <c r="D284" s="194"/>
      <c r="E284" s="195">
        <f t="shared" si="10"/>
        <v>0</v>
      </c>
      <c r="F284" s="195">
        <f t="shared" si="9"/>
        <v>0</v>
      </c>
      <c r="G284" s="196"/>
      <c r="H284" s="190"/>
      <c r="I284" s="190"/>
    </row>
    <row r="285" spans="2:9" ht="15.75" customHeight="1" x14ac:dyDescent="0.3">
      <c r="B285" s="189" t="str">
        <f>Hulpblad!V6</f>
        <v xml:space="preserve"> </v>
      </c>
      <c r="C285" s="249"/>
      <c r="D285" s="194"/>
      <c r="E285" s="195">
        <f t="shared" si="10"/>
        <v>0</v>
      </c>
      <c r="F285" s="195">
        <f t="shared" si="9"/>
        <v>0</v>
      </c>
      <c r="G285" s="196"/>
      <c r="H285" s="190"/>
      <c r="I285" s="190"/>
    </row>
    <row r="286" spans="2:9" ht="15.75" customHeight="1" x14ac:dyDescent="0.3">
      <c r="B286" s="189" t="str">
        <f>Hulpblad!V7</f>
        <v xml:space="preserve"> </v>
      </c>
      <c r="C286" s="249"/>
      <c r="D286" s="194"/>
      <c r="E286" s="195">
        <f t="shared" si="10"/>
        <v>0</v>
      </c>
      <c r="F286" s="195">
        <f t="shared" si="9"/>
        <v>0</v>
      </c>
      <c r="G286" s="196"/>
      <c r="H286" s="190"/>
      <c r="I286" s="190"/>
    </row>
    <row r="287" spans="2:9" ht="15.75" customHeight="1" x14ac:dyDescent="0.3">
      <c r="B287" s="189" t="str">
        <f>Hulpblad!V8</f>
        <v xml:space="preserve"> </v>
      </c>
      <c r="C287" s="249"/>
      <c r="D287" s="194"/>
      <c r="E287" s="195">
        <f t="shared" si="10"/>
        <v>0</v>
      </c>
      <c r="F287" s="195">
        <f t="shared" si="9"/>
        <v>0</v>
      </c>
      <c r="G287" s="196"/>
      <c r="H287" s="190"/>
      <c r="I287" s="190"/>
    </row>
    <row r="288" spans="2:9" ht="15.75" customHeight="1" x14ac:dyDescent="0.3">
      <c r="B288" s="189" t="str">
        <f>Hulpblad!V9</f>
        <v xml:space="preserve"> </v>
      </c>
      <c r="C288" s="250"/>
      <c r="D288" s="194"/>
      <c r="E288" s="195">
        <f t="shared" si="10"/>
        <v>0</v>
      </c>
      <c r="F288" s="195">
        <f t="shared" si="9"/>
        <v>0</v>
      </c>
      <c r="G288" s="196"/>
      <c r="H288" s="190"/>
      <c r="I288" s="190"/>
    </row>
    <row r="289" spans="2:9" ht="15.75" customHeight="1" x14ac:dyDescent="0.3">
      <c r="B289" s="189" t="str">
        <f>Hulpblad!V10</f>
        <v xml:space="preserve"> </v>
      </c>
      <c r="C289" s="250"/>
      <c r="D289" s="194"/>
      <c r="E289" s="195">
        <f t="shared" si="10"/>
        <v>0</v>
      </c>
      <c r="F289" s="195">
        <f t="shared" si="9"/>
        <v>0</v>
      </c>
      <c r="G289" s="196"/>
      <c r="H289" s="190"/>
      <c r="I289" s="190"/>
    </row>
    <row r="290" spans="2:9" ht="15.75" customHeight="1" thickBot="1" x14ac:dyDescent="0.35">
      <c r="B290" s="164" t="str">
        <f>Hulpblad!V11</f>
        <v xml:space="preserve"> </v>
      </c>
      <c r="C290" s="251"/>
      <c r="D290" s="178"/>
      <c r="E290" s="155">
        <f t="shared" si="10"/>
        <v>0</v>
      </c>
      <c r="F290" s="155">
        <f t="shared" si="9"/>
        <v>0</v>
      </c>
      <c r="G290" s="113"/>
      <c r="H290" s="113"/>
      <c r="I290" s="113"/>
    </row>
    <row r="291" spans="2:9" ht="16.5" thickTop="1" x14ac:dyDescent="0.3">
      <c r="B291" s="76" t="s">
        <v>90</v>
      </c>
      <c r="C291" s="78"/>
      <c r="D291" s="78"/>
      <c r="E291" s="163">
        <f>SUBTOTAL(109,$E$281:$E$290)</f>
        <v>0</v>
      </c>
      <c r="F291" s="163">
        <f>SUBTOTAL(109,$F$281:$F$290)</f>
        <v>0</v>
      </c>
      <c r="G291" s="79"/>
      <c r="H291" s="79"/>
      <c r="I291" s="79"/>
    </row>
    <row r="292" spans="2:9" x14ac:dyDescent="0.3">
      <c r="B292" s="15"/>
      <c r="C292" s="16"/>
      <c r="D292" s="10"/>
      <c r="E292" s="18"/>
      <c r="F292" s="18"/>
      <c r="G292" s="18"/>
      <c r="H292" s="10"/>
    </row>
    <row r="293" spans="2:9" ht="16.5" thickBot="1" x14ac:dyDescent="0.35">
      <c r="B293" s="51" t="s">
        <v>115</v>
      </c>
      <c r="C293" s="162">
        <f>C263+C266</f>
        <v>0</v>
      </c>
      <c r="D293" s="10"/>
      <c r="E293" s="10"/>
      <c r="F293" s="10"/>
      <c r="G293" s="10"/>
      <c r="H293" s="10"/>
    </row>
    <row r="294" spans="2:9" thickTop="1" x14ac:dyDescent="0.25">
      <c r="B294" s="10"/>
      <c r="C294" s="10"/>
      <c r="D294" s="10"/>
      <c r="E294" s="10"/>
      <c r="F294" s="10"/>
      <c r="G294" s="10"/>
      <c r="H294" s="10"/>
    </row>
    <row r="295" spans="2:9" ht="16.5" thickBot="1" x14ac:dyDescent="0.35">
      <c r="B295" s="51" t="s">
        <v>116</v>
      </c>
      <c r="C295" s="162" t="str">
        <f>IF(ROUND($F$291,2)&gt;=ROUND(C263+C266,2),"JA",$F$291-C263-C266)</f>
        <v>JA</v>
      </c>
      <c r="D295" s="10"/>
      <c r="E295" s="10"/>
      <c r="F295" s="10"/>
      <c r="G295" s="10"/>
      <c r="H295" s="10"/>
    </row>
    <row r="296" spans="2:9" thickTop="1" x14ac:dyDescent="0.25">
      <c r="B296" s="10"/>
      <c r="C296" s="10"/>
      <c r="D296" s="10"/>
      <c r="E296" s="10"/>
      <c r="F296" s="10"/>
      <c r="G296" s="10"/>
      <c r="H296" s="10"/>
    </row>
    <row r="297" spans="2:9" ht="15" x14ac:dyDescent="0.25">
      <c r="B297" s="10"/>
      <c r="C297" s="10"/>
      <c r="D297" s="10"/>
      <c r="E297" s="10"/>
      <c r="F297" s="10"/>
      <c r="G297" s="10"/>
      <c r="H297" s="10"/>
    </row>
    <row r="298" spans="2:9" ht="15" x14ac:dyDescent="0.25">
      <c r="B298" s="10"/>
      <c r="C298" s="10"/>
      <c r="D298" s="10"/>
      <c r="E298" s="10"/>
      <c r="F298" s="10"/>
      <c r="G298" s="10"/>
      <c r="H298" s="10"/>
    </row>
    <row r="299" spans="2:9" ht="15" x14ac:dyDescent="0.25">
      <c r="B299" s="10"/>
      <c r="C299" s="10"/>
      <c r="D299" s="10"/>
      <c r="E299" s="10"/>
      <c r="F299" s="10"/>
      <c r="G299" s="10"/>
      <c r="H299" s="10"/>
    </row>
    <row r="300" spans="2:9" ht="15" x14ac:dyDescent="0.25">
      <c r="B300" s="10"/>
      <c r="C300" s="10"/>
      <c r="D300" s="10"/>
      <c r="E300" s="10"/>
      <c r="F300" s="10"/>
      <c r="G300" s="10"/>
      <c r="H300" s="10"/>
    </row>
    <row r="301" spans="2:9" ht="15" x14ac:dyDescent="0.25">
      <c r="B301" s="10"/>
      <c r="C301" s="10"/>
      <c r="D301" s="10"/>
      <c r="E301" s="10"/>
      <c r="F301" s="10"/>
      <c r="G301" s="10"/>
      <c r="H301" s="10"/>
    </row>
    <row r="302" spans="2:9" ht="15" x14ac:dyDescent="0.25">
      <c r="B302" s="10"/>
      <c r="C302" s="10"/>
      <c r="D302" s="10"/>
      <c r="E302" s="10"/>
      <c r="F302" s="10"/>
      <c r="G302" s="10"/>
      <c r="H302" s="10"/>
    </row>
    <row r="303" spans="2:9" ht="15" x14ac:dyDescent="0.25">
      <c r="B303" s="10"/>
      <c r="C303" s="10"/>
      <c r="D303" s="10"/>
      <c r="E303" s="10"/>
      <c r="F303" s="10"/>
      <c r="G303" s="10"/>
      <c r="H303" s="10"/>
    </row>
    <row r="304" spans="2:9"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ht="15" x14ac:dyDescent="0.25">
      <c r="B463" s="10"/>
      <c r="C463" s="10"/>
      <c r="D463" s="10"/>
      <c r="E463" s="10"/>
      <c r="F463" s="10"/>
      <c r="G463" s="10"/>
      <c r="H463" s="10"/>
    </row>
    <row r="464" spans="2:8" ht="15" x14ac:dyDescent="0.25">
      <c r="B464" s="10"/>
      <c r="C464" s="10"/>
      <c r="D464" s="10"/>
      <c r="E464" s="10"/>
      <c r="F464" s="10"/>
      <c r="G464" s="10"/>
      <c r="H464" s="10"/>
    </row>
    <row r="465" spans="2:8" ht="15" x14ac:dyDescent="0.25">
      <c r="B465" s="10"/>
      <c r="C465" s="10"/>
      <c r="D465" s="10"/>
      <c r="E465" s="10"/>
      <c r="F465" s="10"/>
      <c r="G465" s="10"/>
      <c r="H465" s="10"/>
    </row>
    <row r="466" spans="2:8" ht="15" x14ac:dyDescent="0.25">
      <c r="B466" s="10"/>
      <c r="C466" s="10"/>
      <c r="D466" s="10"/>
      <c r="E466" s="10"/>
      <c r="F466" s="10"/>
      <c r="G466" s="10"/>
      <c r="H466" s="10"/>
    </row>
    <row r="467" spans="2:8" ht="15" x14ac:dyDescent="0.25">
      <c r="B467" s="10"/>
      <c r="C467" s="10"/>
      <c r="D467" s="10"/>
      <c r="E467" s="10"/>
      <c r="F467" s="10"/>
      <c r="G467" s="10"/>
      <c r="H467" s="10"/>
    </row>
    <row r="468" spans="2:8" ht="15" x14ac:dyDescent="0.25">
      <c r="B468" s="10"/>
      <c r="C468" s="10"/>
      <c r="D468" s="10"/>
      <c r="E468" s="10"/>
      <c r="F468" s="10"/>
      <c r="G468" s="10"/>
      <c r="H468" s="10"/>
    </row>
    <row r="469" spans="2:8" ht="15" x14ac:dyDescent="0.25">
      <c r="B469" s="10"/>
      <c r="C469" s="10"/>
      <c r="D469" s="10"/>
      <c r="E469" s="10"/>
      <c r="F469" s="10"/>
      <c r="G469" s="10"/>
      <c r="H469" s="10"/>
    </row>
    <row r="470" spans="2:8" ht="15" x14ac:dyDescent="0.25">
      <c r="B470" s="10"/>
      <c r="C470" s="10"/>
      <c r="D470" s="10"/>
      <c r="E470" s="10"/>
      <c r="F470" s="10"/>
      <c r="G470" s="10"/>
      <c r="H470" s="10"/>
    </row>
    <row r="471" spans="2:8" ht="15" x14ac:dyDescent="0.25">
      <c r="B471" s="10"/>
      <c r="C471" s="10"/>
      <c r="D471" s="10"/>
      <c r="E471" s="10"/>
      <c r="F471" s="10"/>
      <c r="G471" s="10"/>
      <c r="H471" s="10"/>
    </row>
    <row r="472" spans="2:8" ht="15" x14ac:dyDescent="0.25">
      <c r="B472" s="10"/>
      <c r="C472" s="10"/>
      <c r="D472" s="10"/>
      <c r="E472" s="10"/>
      <c r="F472" s="10"/>
      <c r="G472" s="10"/>
      <c r="H472" s="10"/>
    </row>
    <row r="473" spans="2:8" ht="15" x14ac:dyDescent="0.25">
      <c r="B473" s="10"/>
      <c r="C473" s="10"/>
      <c r="D473" s="10"/>
      <c r="E473" s="10"/>
      <c r="F473" s="10"/>
      <c r="G473" s="10"/>
      <c r="H473" s="10"/>
    </row>
    <row r="474" spans="2:8" ht="15" x14ac:dyDescent="0.25">
      <c r="B474" s="10"/>
      <c r="C474" s="10"/>
      <c r="D474" s="10"/>
      <c r="E474" s="10"/>
      <c r="F474" s="10"/>
      <c r="G474" s="10"/>
      <c r="H474" s="10"/>
    </row>
    <row r="475" spans="2:8" ht="15" x14ac:dyDescent="0.25">
      <c r="B475" s="10"/>
      <c r="C475" s="10"/>
      <c r="D475" s="10"/>
      <c r="E475" s="10"/>
      <c r="F475" s="10"/>
      <c r="G475" s="10"/>
      <c r="H475" s="10"/>
    </row>
    <row r="476" spans="2:8" ht="15" x14ac:dyDescent="0.25">
      <c r="B476" s="10"/>
      <c r="C476" s="10"/>
      <c r="D476" s="10"/>
      <c r="E476" s="10"/>
      <c r="F476" s="10"/>
      <c r="G476" s="10"/>
      <c r="H476" s="10"/>
    </row>
    <row r="477" spans="2:8" ht="15" x14ac:dyDescent="0.25">
      <c r="B477" s="10"/>
      <c r="C477" s="10"/>
      <c r="D477" s="10"/>
      <c r="E477" s="10"/>
      <c r="F477" s="10"/>
      <c r="G477" s="10"/>
      <c r="H477" s="10"/>
    </row>
    <row r="478" spans="2:8" ht="15" x14ac:dyDescent="0.25">
      <c r="B478" s="10"/>
      <c r="C478" s="10"/>
      <c r="D478" s="10"/>
      <c r="E478" s="10"/>
      <c r="F478" s="10"/>
      <c r="G478" s="10"/>
      <c r="H478" s="10"/>
    </row>
    <row r="479" spans="2:8" ht="15" x14ac:dyDescent="0.25">
      <c r="B479" s="10"/>
      <c r="C479" s="10"/>
      <c r="D479" s="10"/>
      <c r="E479" s="10"/>
      <c r="F479" s="10"/>
      <c r="G479" s="10"/>
      <c r="H479" s="10"/>
    </row>
    <row r="480" spans="2:8" ht="15" x14ac:dyDescent="0.25">
      <c r="B480" s="10"/>
      <c r="C480" s="10"/>
      <c r="D480" s="10"/>
      <c r="E480" s="10"/>
      <c r="F480" s="10"/>
      <c r="G480" s="10"/>
      <c r="H480" s="10"/>
    </row>
    <row r="481" spans="2:8" ht="15" x14ac:dyDescent="0.25">
      <c r="B481" s="10"/>
      <c r="C481" s="10"/>
      <c r="D481" s="10"/>
      <c r="E481" s="10"/>
      <c r="F481" s="10"/>
      <c r="G481" s="10"/>
      <c r="H481" s="10"/>
    </row>
    <row r="482" spans="2:8" ht="15" x14ac:dyDescent="0.25">
      <c r="B482" s="10"/>
      <c r="C482" s="10"/>
      <c r="D482" s="10"/>
      <c r="E482" s="10"/>
      <c r="F482" s="10"/>
      <c r="G482" s="10"/>
      <c r="H482" s="10"/>
    </row>
    <row r="483" spans="2:8" ht="15" x14ac:dyDescent="0.25">
      <c r="B483" s="10"/>
      <c r="C483" s="10"/>
      <c r="D483" s="10"/>
      <c r="E483" s="10"/>
      <c r="F483" s="10"/>
      <c r="G483" s="10"/>
      <c r="H483" s="10"/>
    </row>
    <row r="484" spans="2:8" ht="15" x14ac:dyDescent="0.25">
      <c r="B484" s="10"/>
      <c r="C484" s="10"/>
      <c r="D484" s="10"/>
      <c r="E484" s="10"/>
      <c r="F484" s="10"/>
      <c r="G484" s="10"/>
      <c r="H484" s="10"/>
    </row>
    <row r="485" spans="2:8" ht="15" x14ac:dyDescent="0.25">
      <c r="B485" s="10"/>
      <c r="C485" s="10"/>
      <c r="D485" s="10"/>
      <c r="E485" s="10"/>
      <c r="F485" s="10"/>
      <c r="G485" s="10"/>
      <c r="H485" s="10"/>
    </row>
    <row r="486" spans="2:8" ht="15"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140:I140"/>
    <mergeCell ref="C2:E2"/>
    <mergeCell ref="C6:D6"/>
    <mergeCell ref="B11:I11"/>
    <mergeCell ref="B14:H14"/>
    <mergeCell ref="C30:H30"/>
    <mergeCell ref="B32:H32"/>
    <mergeCell ref="B35:E35"/>
    <mergeCell ref="B57:F57"/>
    <mergeCell ref="B79:F79"/>
    <mergeCell ref="B101:E101"/>
    <mergeCell ref="B123:G123"/>
    <mergeCell ref="B260:I260"/>
    <mergeCell ref="B275:H275"/>
    <mergeCell ref="B278:I278"/>
    <mergeCell ref="B156:I156"/>
    <mergeCell ref="B180:I180"/>
    <mergeCell ref="B195:G195"/>
    <mergeCell ref="B212:E212"/>
    <mergeCell ref="B235:F235"/>
    <mergeCell ref="B257:H257"/>
  </mergeCells>
  <conditionalFormatting sqref="A12:I295">
    <cfRule type="expression" dxfId="307" priority="1" stopIfTrue="1">
      <formula>$A$16=0</formula>
    </cfRule>
  </conditionalFormatting>
  <conditionalFormatting sqref="B34:C34">
    <cfRule type="expression" dxfId="306" priority="31">
      <formula>$A$34="nvt"</formula>
    </cfRule>
  </conditionalFormatting>
  <conditionalFormatting sqref="B56:C56">
    <cfRule type="expression" dxfId="305" priority="32">
      <formula>$A$56="nvt"</formula>
    </cfRule>
  </conditionalFormatting>
  <conditionalFormatting sqref="B78:C78">
    <cfRule type="expression" dxfId="304" priority="29">
      <formula>$A$78="nvt"</formula>
    </cfRule>
  </conditionalFormatting>
  <conditionalFormatting sqref="B100:C100">
    <cfRule type="expression" dxfId="303" priority="3">
      <formula>$A$100="nvt"</formula>
    </cfRule>
  </conditionalFormatting>
  <conditionalFormatting sqref="B122:C122">
    <cfRule type="expression" dxfId="302" priority="27">
      <formula>$A$122="nvt"</formula>
    </cfRule>
  </conditionalFormatting>
  <conditionalFormatting sqref="B125:C136">
    <cfRule type="expression" dxfId="301" priority="42">
      <formula>$A$122="nvt"</formula>
    </cfRule>
  </conditionalFormatting>
  <conditionalFormatting sqref="B139:C139">
    <cfRule type="expression" dxfId="300" priority="25">
      <formula>$A$139="nvt"</formula>
    </cfRule>
  </conditionalFormatting>
  <conditionalFormatting sqref="B155:C155">
    <cfRule type="expression" dxfId="299" priority="23">
      <formula>$A$155="nvt"</formula>
    </cfRule>
  </conditionalFormatting>
  <conditionalFormatting sqref="B179:C179">
    <cfRule type="expression" dxfId="298" priority="21">
      <formula>$A$179="nvt"</formula>
    </cfRule>
  </conditionalFormatting>
  <conditionalFormatting sqref="B197:C208">
    <cfRule type="expression" dxfId="297" priority="39">
      <formula>$A$194="nvt"</formula>
    </cfRule>
  </conditionalFormatting>
  <conditionalFormatting sqref="B211:C211">
    <cfRule type="expression" dxfId="296" priority="17">
      <formula>$A$211="nvt"</formula>
    </cfRule>
  </conditionalFormatting>
  <conditionalFormatting sqref="B234:C234">
    <cfRule type="expression" dxfId="295" priority="15">
      <formula>$A$234="nvt"</formula>
    </cfRule>
  </conditionalFormatting>
  <conditionalFormatting sqref="B17:D27">
    <cfRule type="expression" dxfId="294" priority="36">
      <formula>$A17=0</formula>
    </cfRule>
  </conditionalFormatting>
  <conditionalFormatting sqref="B37:E53">
    <cfRule type="expression" dxfId="293" priority="45">
      <formula>$A$34="nvt"</formula>
    </cfRule>
  </conditionalFormatting>
  <conditionalFormatting sqref="B103:E119">
    <cfRule type="expression" dxfId="292" priority="5">
      <formula>$A$100="nvt"</formula>
    </cfRule>
  </conditionalFormatting>
  <conditionalFormatting sqref="B194:E194">
    <cfRule type="expression" dxfId="291" priority="11">
      <formula>$A$194="nvt"</formula>
    </cfRule>
  </conditionalFormatting>
  <conditionalFormatting sqref="B214:E231">
    <cfRule type="expression" dxfId="290" priority="38">
      <formula>$A$211="nvt"</formula>
    </cfRule>
  </conditionalFormatting>
  <conditionalFormatting sqref="B59:F75">
    <cfRule type="expression" dxfId="289" priority="44">
      <formula>$A$56="nvt"</formula>
    </cfRule>
  </conditionalFormatting>
  <conditionalFormatting sqref="B81:F97">
    <cfRule type="expression" dxfId="288" priority="43">
      <formula>$A$78="nvt"</formula>
    </cfRule>
  </conditionalFormatting>
  <conditionalFormatting sqref="B237:F253">
    <cfRule type="expression" dxfId="287" priority="37">
      <formula>$A$234="nvt"</formula>
    </cfRule>
  </conditionalFormatting>
  <conditionalFormatting sqref="B30:I30">
    <cfRule type="expression" dxfId="286" priority="46">
      <formula>LEFT($C$30,3)="Let"</formula>
    </cfRule>
  </conditionalFormatting>
  <conditionalFormatting sqref="B142:I152">
    <cfRule type="expression" dxfId="285" priority="6">
      <formula>$A$139="nvt"</formula>
    </cfRule>
  </conditionalFormatting>
  <conditionalFormatting sqref="B158:I176">
    <cfRule type="expression" dxfId="284" priority="8">
      <formula>$A$155="nvt"</formula>
    </cfRule>
  </conditionalFormatting>
  <conditionalFormatting sqref="B182:I191">
    <cfRule type="expression" dxfId="283" priority="40">
      <formula>$A$179="nvt"</formula>
    </cfRule>
  </conditionalFormatting>
  <conditionalFormatting sqref="C272">
    <cfRule type="cellIs" dxfId="282" priority="35" operator="notEqual">
      <formula>"JA"</formula>
    </cfRule>
  </conditionalFormatting>
  <conditionalFormatting sqref="C295">
    <cfRule type="cellIs" dxfId="281" priority="13" operator="notEqual">
      <formula>"JA"</formula>
    </cfRule>
  </conditionalFormatting>
  <conditionalFormatting sqref="D268">
    <cfRule type="expression" dxfId="280" priority="10">
      <formula>C272&lt;&gt;"JA"</formula>
    </cfRule>
  </conditionalFormatting>
  <dataValidations count="4">
    <dataValidation type="list" allowBlank="1" showInputMessage="1" showErrorMessage="1" sqref="C178" xr:uid="{00078863-116C-4606-9376-0E86A1479841}">
      <formula1>#REF!</formula1>
    </dataValidation>
    <dataValidation type="list" allowBlank="1" showInputMessage="1" showErrorMessage="1" sqref="C7" xr:uid="{E1E45ABD-2224-4F2B-B4D6-D13B25BB5C03}">
      <formula1>K_Omvang</formula1>
    </dataValidation>
    <dataValidation type="list" allowBlank="1" showInputMessage="1" showErrorMessage="1" sqref="C6" xr:uid="{C3CE60DC-3E43-4301-B949-D66F17B3EC27}">
      <formula1>K_Type</formula1>
    </dataValidation>
    <dataValidation type="list" allowBlank="1" showInputMessage="1" showErrorMessage="1" sqref="B82:B96 B38:B52 B159:B175 B143:B151 B60:B74 B183:B190 B215:B230 B238:B252 B104:B118" xr:uid="{093FBAD6-6941-46DB-90E6-2098BAEFBC0B}">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30" max="16383" man="1"/>
    <brk id="255" max="16383" man="1"/>
    <brk id="273"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1C8D3-E5E0-4369-91D9-3FF57648ECAD}">
  <sheetPr>
    <tabColor rgb="FF92D050"/>
    <pageSetUpPr fitToPage="1"/>
  </sheetPr>
  <dimension ref="A1:L797"/>
  <sheetViews>
    <sheetView showGridLines="0" workbookViewId="0">
      <selection activeCell="B24" sqref="B24:E24"/>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31</v>
      </c>
    </row>
    <row r="2" spans="1:9" ht="18.75" x14ac:dyDescent="0.3">
      <c r="B2" s="30" t="s">
        <v>159</v>
      </c>
      <c r="C2" s="260"/>
      <c r="D2" s="260"/>
      <c r="E2" s="260"/>
      <c r="I2" s="54" t="s">
        <v>30</v>
      </c>
    </row>
    <row r="3" spans="1:9" x14ac:dyDescent="0.3">
      <c r="B3" s="28"/>
      <c r="C3" s="29"/>
      <c r="D3" s="29"/>
      <c r="I3" s="69" t="s">
        <v>32</v>
      </c>
    </row>
    <row r="4" spans="1:9" ht="16.5" x14ac:dyDescent="0.3">
      <c r="B4" s="32" t="s">
        <v>80</v>
      </c>
      <c r="C4" s="90"/>
      <c r="D4"/>
      <c r="H4" s="68"/>
    </row>
    <row r="5" spans="1:9" ht="16.5" x14ac:dyDescent="0.3">
      <c r="B5" s="32" t="s">
        <v>103</v>
      </c>
      <c r="C5" s="91"/>
      <c r="D5"/>
      <c r="H5" s="68"/>
    </row>
    <row r="6" spans="1:9" ht="16.5" x14ac:dyDescent="0.3">
      <c r="B6" s="32" t="s">
        <v>78</v>
      </c>
      <c r="C6" s="264"/>
      <c r="D6" s="264"/>
      <c r="F6"/>
      <c r="G6"/>
      <c r="H6"/>
    </row>
    <row r="7" spans="1:9" ht="16.5" x14ac:dyDescent="0.3">
      <c r="B7" s="32" t="s">
        <v>79</v>
      </c>
      <c r="C7" s="92"/>
      <c r="D7"/>
      <c r="E7"/>
      <c r="F7"/>
      <c r="G7"/>
      <c r="H7"/>
    </row>
    <row r="8" spans="1:9" ht="16.5" x14ac:dyDescent="0.3">
      <c r="B8" s="32"/>
      <c r="C8" s="130"/>
      <c r="D8" s="130"/>
      <c r="E8" s="130"/>
      <c r="F8"/>
      <c r="G8"/>
      <c r="H8"/>
    </row>
    <row r="9" spans="1:9" x14ac:dyDescent="0.3">
      <c r="B9" s="3"/>
      <c r="C9" s="4"/>
      <c r="D9"/>
      <c r="E9"/>
      <c r="F9"/>
      <c r="G9"/>
      <c r="H9"/>
    </row>
    <row r="10" spans="1:9" ht="9" customHeight="1" x14ac:dyDescent="0.3">
      <c r="B10" s="20"/>
      <c r="C10" s="4"/>
      <c r="D10"/>
      <c r="E10"/>
      <c r="F10"/>
      <c r="G10"/>
      <c r="H10"/>
    </row>
    <row r="11" spans="1:9" ht="75" customHeight="1" x14ac:dyDescent="0.25">
      <c r="B11" s="265"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5"/>
      <c r="D11" s="265"/>
      <c r="E11" s="265"/>
      <c r="F11" s="265"/>
      <c r="G11" s="265"/>
      <c r="H11" s="265"/>
      <c r="I11" s="265"/>
    </row>
    <row r="12" spans="1:9" ht="15" customHeight="1" thickBot="1" x14ac:dyDescent="0.3">
      <c r="B12" s="36"/>
      <c r="C12" s="36"/>
      <c r="D12" s="36"/>
      <c r="E12" s="36"/>
      <c r="F12" s="36"/>
      <c r="G12" s="36"/>
      <c r="H12" s="36"/>
      <c r="I12" s="36"/>
    </row>
    <row r="13" spans="1:9" ht="6.75" customHeight="1" thickTop="1" x14ac:dyDescent="0.25">
      <c r="B13" s="87"/>
      <c r="C13" s="87"/>
      <c r="D13" s="87"/>
      <c r="E13" s="87"/>
      <c r="F13" s="87"/>
      <c r="G13" s="87"/>
      <c r="H13" s="85"/>
      <c r="I13" s="85"/>
    </row>
    <row r="14" spans="1:9" ht="42.75" customHeight="1" x14ac:dyDescent="0.25">
      <c r="B14" s="262" t="s">
        <v>127</v>
      </c>
      <c r="C14" s="262"/>
      <c r="D14" s="262"/>
      <c r="E14" s="262"/>
      <c r="F14" s="262"/>
      <c r="G14" s="262"/>
      <c r="H14" s="262"/>
      <c r="I14" s="85"/>
    </row>
    <row r="15" spans="1:9" ht="9.75" customHeight="1" thickBot="1" x14ac:dyDescent="0.35">
      <c r="B15" s="88"/>
      <c r="C15" s="89"/>
      <c r="D15" s="85"/>
      <c r="E15" s="85"/>
      <c r="F15" s="85"/>
      <c r="G15" s="85"/>
      <c r="H15" s="85"/>
      <c r="I15" s="85"/>
    </row>
    <row r="16" spans="1:9" ht="18.75" x14ac:dyDescent="0.3">
      <c r="A16" s="143">
        <f>IF(OR(COUNTA(C2:D8)&lt;5,Projectinformatie!B24=""),0,1)</f>
        <v>0</v>
      </c>
      <c r="B16" s="60" t="s">
        <v>58</v>
      </c>
      <c r="C16" s="61"/>
      <c r="D16" s="62" t="s">
        <v>0</v>
      </c>
      <c r="E16" s="85"/>
      <c r="F16" s="60" t="s">
        <v>2</v>
      </c>
      <c r="G16" s="61"/>
      <c r="H16" s="62" t="s">
        <v>0</v>
      </c>
      <c r="I16" s="85"/>
    </row>
    <row r="17" spans="1:12" x14ac:dyDescent="0.25">
      <c r="A17" s="143" t="str">
        <f>IFERROR(HLOOKUP(VLOOKUP(Projectinformatie!$B$24,Keuzeopties[#All],3,FALSE)&amp;IF($C$6="Kennisinstelling","K",""),Keuze_Kostensoort[#All],2,FALSE),0)</f>
        <v>Uurtarief € 60</v>
      </c>
      <c r="B17" s="144" t="str">
        <f>Hulpblad!G2</f>
        <v>Uurtarief € 60</v>
      </c>
      <c r="C17" s="63"/>
      <c r="D17" s="150">
        <f>IF(A17=0,0,SUM($E$38:$E$52))</f>
        <v>0</v>
      </c>
      <c r="E17" s="85"/>
      <c r="F17" s="144" t="str">
        <f>Hulpblad!V2</f>
        <v xml:space="preserve"> </v>
      </c>
      <c r="G17" s="63"/>
      <c r="H17" s="150" t="str">
        <f>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5"/>
    </row>
    <row r="18" spans="1:12" x14ac:dyDescent="0.25">
      <c r="A18" s="143" t="str">
        <f>IFERROR(HLOOKUP(VLOOKUP(Projectinformatie!$B$24,Keuzeopties[#All],3,FALSE)&amp;IF($C$6="Kennisinstelling","K",""),Keuze_Kostensoort[#All],3,FALSE),0)</f>
        <v>Maandbedrag € 8.600</v>
      </c>
      <c r="B18" s="144" t="str">
        <f>Hulpblad!G3</f>
        <v>Maandbedrag € 8.600</v>
      </c>
      <c r="C18" s="63"/>
      <c r="D18" s="150">
        <f>IF(A18=0,0,SUM($F$60:$F$74))</f>
        <v>0</v>
      </c>
      <c r="E18" s="85"/>
      <c r="F18" s="144" t="str">
        <f>Hulpblad!V3</f>
        <v xml:space="preserve"> </v>
      </c>
      <c r="G18" s="63"/>
      <c r="H18" s="150" t="str">
        <f t="shared" ref="H18:H26" si="0">IF(OR(F18="",F18=" "),"",SUMIFS($E$104:$E$118,$B$104:$B$118,F18)+SUMIFS($E$38:$E$52,$B$38:$B$52,F18)+SUMIFS($F$60:$F$74,$B$60:$B$74,F18)+SUMIFS($F$82:$F$96,$B$82:$B$96,F18)+SUMIFS($C$126:$C$135,$B$126:$B$135,F18)+SUMIFS($I$183:$I$190,$B$183:$B$190,F18)+SUMIFS($E$143:$E$151,$B$143:$B$151,F18)+SUMIFS($F$159:$F$175,$B$159:$B$175,F18)+SUMIFS($C$198:$C$207,$B$198:$B$207,F18)+SUMIFS($E$215:$E$230,$B$215:$B$230,F18)+SUMIFS($F$238:$F$252,$B$238:$B$252,F18))</f>
        <v/>
      </c>
      <c r="I18" s="85"/>
    </row>
    <row r="19" spans="1:12" x14ac:dyDescent="0.25">
      <c r="A19" s="143">
        <f>IFERROR(HLOOKUP(VLOOKUP(Projectinformatie!$B$24,Keuzeopties[#All],3,FALSE)&amp;IF($C$6="Kennisinstelling","K",""),Keuze_Kostensoort[#All],4,FALSE),0)</f>
        <v>0</v>
      </c>
      <c r="B19" s="144" t="str">
        <f>Hulpblad!G4</f>
        <v>IKS voor kennisinstellingen</v>
      </c>
      <c r="C19" s="63"/>
      <c r="D19" s="150">
        <f>IF(A19=0,0,SUM($F$82:$F$96))</f>
        <v>0</v>
      </c>
      <c r="E19" s="85"/>
      <c r="F19" s="144" t="str">
        <f>Hulpblad!V4</f>
        <v xml:space="preserve"> </v>
      </c>
      <c r="G19" s="63"/>
      <c r="H19" s="150" t="str">
        <f t="shared" si="0"/>
        <v/>
      </c>
      <c r="I19" s="85"/>
    </row>
    <row r="20" spans="1:12" x14ac:dyDescent="0.25">
      <c r="A20" s="143" t="str">
        <f>IFERROR(HLOOKUP(VLOOKUP(Projectinformatie!$B$24,Keuzeopties[#All],3,FALSE)&amp;IF($C$6="Kennisinstelling","K",""),Keuze_Kostensoort[#All],5,FALSE),0)</f>
        <v>Loonverletkosten</v>
      </c>
      <c r="B20" s="144" t="str">
        <f>Hulpblad!G5</f>
        <v>Loonverletkosten</v>
      </c>
      <c r="C20" s="63"/>
      <c r="D20" s="150">
        <f>IF(A20=0,0,SUM($E$104:$E$118))</f>
        <v>0</v>
      </c>
      <c r="E20" s="85"/>
      <c r="F20" s="144" t="str">
        <f>Hulpblad!V5</f>
        <v xml:space="preserve"> </v>
      </c>
      <c r="G20" s="63"/>
      <c r="H20" s="150" t="str">
        <f t="shared" si="0"/>
        <v/>
      </c>
      <c r="I20" s="85"/>
    </row>
    <row r="21" spans="1:12" x14ac:dyDescent="0.25">
      <c r="A21" s="143">
        <f>IFERROR(HLOOKUP(VLOOKUP(Projectinformatie!$B$24,Keuzeopties[#All],3,FALSE)&amp;IF($C$6="Kennisinstelling","K",""),Keuze_Kostensoort[#All],6,FALSE),0)</f>
        <v>0</v>
      </c>
      <c r="B21" s="144" t="str">
        <f>Hulpblad!G6</f>
        <v>Forfait 23% over overige directe kosten</v>
      </c>
      <c r="C21" s="63"/>
      <c r="D21" s="150">
        <f>IF(A21=0,0,SUM($C$126:$C$135))</f>
        <v>0</v>
      </c>
      <c r="E21" s="85"/>
      <c r="F21" s="144" t="str">
        <f>Hulpblad!V6</f>
        <v xml:space="preserve"> </v>
      </c>
      <c r="G21" s="63"/>
      <c r="H21" s="150" t="str">
        <f t="shared" si="0"/>
        <v/>
      </c>
      <c r="I21" s="85"/>
    </row>
    <row r="22" spans="1:12" x14ac:dyDescent="0.25">
      <c r="A22" s="143" t="str">
        <f>IFERROR(HLOOKUP(VLOOKUP(Projectinformatie!$B$24,Keuzeopties[#All],3,FALSE)&amp;IF($C$6="Kennisinstelling","K",""),Keuze_Kostensoort[#All],7,FALSE),0)</f>
        <v>Afschrijvingskosten</v>
      </c>
      <c r="B22" s="144" t="str">
        <f>Hulpblad!G7</f>
        <v>Afschrijvingskosten</v>
      </c>
      <c r="C22" s="63"/>
      <c r="D22" s="150">
        <f>IF(A22=0,0,SUM($I$183:$I$190))</f>
        <v>0</v>
      </c>
      <c r="E22" s="85"/>
      <c r="F22" s="144" t="str">
        <f>Hulpblad!V7</f>
        <v xml:space="preserve"> </v>
      </c>
      <c r="G22" s="63"/>
      <c r="H22" s="150" t="str">
        <f t="shared" si="0"/>
        <v/>
      </c>
      <c r="I22" s="85"/>
    </row>
    <row r="23" spans="1:12" x14ac:dyDescent="0.25">
      <c r="A23" s="143" t="str">
        <f>IFERROR(HLOOKUP(VLOOKUP(Projectinformatie!$B$24,Keuzeopties[#All],3,FALSE)&amp;IF($C$6="Kennisinstelling","K",""),Keuze_Kostensoort[#All],8,FALSE),0)</f>
        <v>Bijdragen in natura</v>
      </c>
      <c r="B23" s="144" t="str">
        <f>Hulpblad!G8</f>
        <v>Bijdragen in natura</v>
      </c>
      <c r="C23" s="63"/>
      <c r="D23" s="150">
        <f>IF(A23=0,0,SUM($E$143:$E$151))</f>
        <v>0</v>
      </c>
      <c r="E23" s="85"/>
      <c r="F23" s="144" t="str">
        <f>Hulpblad!V8</f>
        <v xml:space="preserve"> </v>
      </c>
      <c r="G23" s="63"/>
      <c r="H23" s="150" t="str">
        <f t="shared" si="0"/>
        <v/>
      </c>
      <c r="I23" s="85"/>
      <c r="L23" s="10"/>
    </row>
    <row r="24" spans="1:12" x14ac:dyDescent="0.25">
      <c r="A24" s="143" t="str">
        <f>IFERROR(HLOOKUP(VLOOKUP(Projectinformatie!$B$24,Keuzeopties[#All],3,FALSE)&amp;IF($C$6="Kennisinstelling","K",""),Keuze_Kostensoort[#All],9,FALSE),0)</f>
        <v>Overige kosten derden</v>
      </c>
      <c r="B24" s="144" t="str">
        <f>Hulpblad!G9</f>
        <v>Overige kosten derden</v>
      </c>
      <c r="C24" s="63"/>
      <c r="D24" s="150">
        <f>IF(A24=0,0,SUM($F$159:$F$175))</f>
        <v>0</v>
      </c>
      <c r="E24" s="85"/>
      <c r="F24" s="144" t="str">
        <f>Hulpblad!V9</f>
        <v xml:space="preserve"> </v>
      </c>
      <c r="G24" s="63"/>
      <c r="H24" s="150" t="str">
        <f t="shared" si="0"/>
        <v/>
      </c>
      <c r="I24" s="85"/>
    </row>
    <row r="25" spans="1:12" x14ac:dyDescent="0.25">
      <c r="A25" s="143" t="str">
        <f>IFERROR(HLOOKUP(VLOOKUP(Projectinformatie!$B$24,Keuzeopties[#All],3,FALSE)&amp;IF(C15="Kennisinstelling","K",""),Keuze_Kostensoort[#All],10,FALSE),0)</f>
        <v>Forfait kleine uitgaven &lt; € 250 (1% Overige kosten derden)</v>
      </c>
      <c r="B25" s="145" t="str">
        <f>Hulpblad!G10</f>
        <v>Forfait kleine uitgaven &lt; € 250 (1% Overige kosten derden)</v>
      </c>
      <c r="C25" s="142"/>
      <c r="D25" s="150">
        <f>IF(A25=0,0,SUM($C$198:$C$207))</f>
        <v>0</v>
      </c>
      <c r="E25" s="85"/>
      <c r="F25" s="148" t="str">
        <f>Hulpblad!V10</f>
        <v xml:space="preserve"> </v>
      </c>
      <c r="G25" s="137"/>
      <c r="H25" s="150" t="str">
        <f t="shared" si="0"/>
        <v/>
      </c>
      <c r="I25" s="85"/>
    </row>
    <row r="26" spans="1:12" x14ac:dyDescent="0.25">
      <c r="A26" s="143">
        <f>IFERROR(HLOOKUP(VLOOKUP(Projectinformatie!$B$24,Keuzeopties[#All],3,FALSE)&amp;IF(C16="Kennisinstelling","K",""),Keuze_Kostensoort[#All],11,FALSE),0)</f>
        <v>0</v>
      </c>
      <c r="B26" s="146" t="str">
        <f>Hulpblad!G11</f>
        <v>Uurtarief € 73</v>
      </c>
      <c r="C26" s="64"/>
      <c r="D26" s="150">
        <f>IF(A26=0,0,SUM($E$215:$E$230))</f>
        <v>0</v>
      </c>
      <c r="E26" s="85"/>
      <c r="F26" s="146" t="str">
        <f>Hulpblad!V11</f>
        <v xml:space="preserve"> </v>
      </c>
      <c r="G26" s="64"/>
      <c r="H26" s="150" t="str">
        <f t="shared" si="0"/>
        <v/>
      </c>
      <c r="I26" s="85"/>
    </row>
    <row r="27" spans="1:12" ht="16.5" thickBot="1" x14ac:dyDescent="0.3">
      <c r="A27" s="143">
        <f>IFERROR(HLOOKUP(VLOOKUP(Projectinformatie!$B$24,Keuzeopties[#All],3,FALSE)&amp;IF(C17="Kennisinstelling","K",""),Keuze_Kostensoort[#All],12,FALSE),0)</f>
        <v>0</v>
      </c>
      <c r="B27" s="147" t="str">
        <f>Hulpblad!G12</f>
        <v>Maandbedrag € 10.400</v>
      </c>
      <c r="C27" s="65"/>
      <c r="D27" s="151">
        <f>IF(A27=0,0,SUM($F$238:$F$252))</f>
        <v>0</v>
      </c>
      <c r="E27" s="85"/>
      <c r="F27" s="149"/>
      <c r="G27" s="65"/>
      <c r="H27" s="151"/>
      <c r="I27" s="85"/>
    </row>
    <row r="28" spans="1:12" ht="20.25" thickTop="1" thickBot="1" x14ac:dyDescent="0.35">
      <c r="B28" s="66" t="s">
        <v>90</v>
      </c>
      <c r="C28" s="67"/>
      <c r="D28" s="152">
        <f>SUM(D17:D27)</f>
        <v>0</v>
      </c>
      <c r="E28" s="85"/>
      <c r="F28" s="66" t="s">
        <v>90</v>
      </c>
      <c r="G28" s="67"/>
      <c r="H28" s="152">
        <f>SUM(H17:H27)</f>
        <v>0</v>
      </c>
      <c r="I28" s="85"/>
    </row>
    <row r="29" spans="1:12" ht="9" customHeight="1" x14ac:dyDescent="0.3">
      <c r="B29" s="82"/>
      <c r="C29" s="83"/>
      <c r="D29" s="84"/>
      <c r="E29" s="85"/>
      <c r="F29" s="82"/>
      <c r="G29" s="83"/>
      <c r="H29" s="84"/>
      <c r="I29" s="85"/>
    </row>
    <row r="30" spans="1:12" ht="49.5" customHeight="1" thickBot="1" x14ac:dyDescent="0.3">
      <c r="B30" s="86" t="s">
        <v>100</v>
      </c>
      <c r="C30" s="263"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3"/>
      <c r="E30" s="263"/>
      <c r="F30" s="263"/>
      <c r="G30" s="263"/>
      <c r="H30" s="263"/>
      <c r="I30" s="140"/>
    </row>
    <row r="31" spans="1:12" ht="13.5" customHeight="1" thickTop="1" x14ac:dyDescent="0.25">
      <c r="B31" s="38"/>
      <c r="C31" s="38"/>
      <c r="D31" s="38"/>
      <c r="E31" s="38"/>
      <c r="F31" s="38"/>
      <c r="G31" s="38"/>
      <c r="H31" s="38"/>
    </row>
    <row r="32" spans="1:12" ht="25.5" customHeight="1" x14ac:dyDescent="0.25">
      <c r="B32" s="266" t="s">
        <v>101</v>
      </c>
      <c r="C32" s="266"/>
      <c r="D32" s="266"/>
      <c r="E32" s="266"/>
      <c r="F32" s="266"/>
      <c r="G32" s="266"/>
      <c r="H32" s="266"/>
    </row>
    <row r="33" spans="1:8" ht="18.75" x14ac:dyDescent="0.3">
      <c r="B33" s="33"/>
      <c r="C33" s="34"/>
      <c r="D33" s="35"/>
      <c r="E33"/>
      <c r="F33" s="33"/>
      <c r="G33" s="34"/>
      <c r="H33" s="35"/>
    </row>
    <row r="34" spans="1:8" ht="21" x14ac:dyDescent="0.35">
      <c r="A34" s="143" t="str">
        <f>IF($A$16=0,"",IF(COUNTIFS($A$17:$A$27,B34)=1,1,"nvt"))</f>
        <v/>
      </c>
      <c r="B34" s="153" t="str">
        <f>B17</f>
        <v>Uurtarief € 60</v>
      </c>
      <c r="C34" s="50"/>
      <c r="D34"/>
      <c r="E34"/>
      <c r="F34"/>
      <c r="G34"/>
      <c r="H34"/>
    </row>
    <row r="35" spans="1:8" ht="15" customHeight="1" x14ac:dyDescent="0.25">
      <c r="B35" s="261" t="str">
        <f>IF(A34="nvt",VLOOKUP(A34,Alle_Kostensoorten[],2,FALSE),VLOOKUP(B34,Alle_Kostensoorten[],2,FALSE))</f>
        <v>Toelichting: Geen bijzonderheden</v>
      </c>
      <c r="C35" s="261"/>
      <c r="D35" s="261"/>
      <c r="E35" s="261"/>
      <c r="F35"/>
      <c r="G35"/>
      <c r="H35"/>
    </row>
    <row r="36" spans="1:8" ht="7.5" customHeight="1" x14ac:dyDescent="0.3">
      <c r="B36" s="3"/>
      <c r="C36" s="4"/>
      <c r="D36"/>
      <c r="E36"/>
      <c r="F36"/>
      <c r="G36"/>
      <c r="H36"/>
    </row>
    <row r="37" spans="1:8" ht="31.5" customHeight="1" thickBot="1" x14ac:dyDescent="0.35">
      <c r="B37" s="186" t="s">
        <v>2</v>
      </c>
      <c r="C37" s="133" t="s">
        <v>111</v>
      </c>
      <c r="D37" s="133" t="s">
        <v>72</v>
      </c>
      <c r="E37" s="184" t="s">
        <v>0</v>
      </c>
      <c r="F37"/>
      <c r="G37" s="10"/>
      <c r="H37"/>
    </row>
    <row r="38" spans="1:8" ht="15.75" customHeight="1" thickTop="1" x14ac:dyDescent="0.3">
      <c r="B38" s="241"/>
      <c r="C38" s="224"/>
      <c r="D38" s="227"/>
      <c r="E38" s="192">
        <f>IF($A$34=1,$D38*60,0)</f>
        <v>0</v>
      </c>
      <c r="F38"/>
      <c r="G38"/>
      <c r="H38"/>
    </row>
    <row r="39" spans="1:8" ht="15.75" customHeight="1" x14ac:dyDescent="0.3">
      <c r="B39" s="210"/>
      <c r="C39" s="107"/>
      <c r="D39" s="200"/>
      <c r="E39" s="195">
        <f>IF($A$34=1,$D39*60,0)</f>
        <v>0</v>
      </c>
      <c r="F39"/>
      <c r="G39"/>
      <c r="H39"/>
    </row>
    <row r="40" spans="1:8" ht="15.75" customHeight="1" x14ac:dyDescent="0.3">
      <c r="B40" s="210"/>
      <c r="C40" s="107"/>
      <c r="D40" s="200"/>
      <c r="E40" s="195">
        <f>IF($A$34=1,$D40*60,0)</f>
        <v>0</v>
      </c>
      <c r="F40"/>
      <c r="G40"/>
      <c r="H40"/>
    </row>
    <row r="41" spans="1:8" ht="15.75" customHeight="1" x14ac:dyDescent="0.3">
      <c r="B41" s="210"/>
      <c r="C41" s="107"/>
      <c r="D41" s="200"/>
      <c r="E41" s="195">
        <f>IF($A$34=1,$D41*60,0)</f>
        <v>0</v>
      </c>
      <c r="F41"/>
      <c r="G41"/>
      <c r="H41"/>
    </row>
    <row r="42" spans="1:8" ht="15.75" customHeight="1" x14ac:dyDescent="0.3">
      <c r="B42" s="210"/>
      <c r="C42" s="107"/>
      <c r="D42" s="200"/>
      <c r="E42" s="195">
        <f>IF($A$34=1,$D42*60,0)</f>
        <v>0</v>
      </c>
      <c r="F42"/>
      <c r="G42"/>
      <c r="H42"/>
    </row>
    <row r="43" spans="1:8" ht="15.75" customHeight="1" x14ac:dyDescent="0.3">
      <c r="B43" s="210"/>
      <c r="C43" s="107"/>
      <c r="D43" s="200"/>
      <c r="E43" s="195">
        <f>IF($A$34=1,$D43*60,0)</f>
        <v>0</v>
      </c>
      <c r="F43"/>
      <c r="G43"/>
      <c r="H43"/>
    </row>
    <row r="44" spans="1:8" ht="15.75" customHeight="1" x14ac:dyDescent="0.3">
      <c r="B44" s="210"/>
      <c r="C44" s="107"/>
      <c r="D44" s="200"/>
      <c r="E44" s="195">
        <f>IF($A$34=1,$D44*60,0)</f>
        <v>0</v>
      </c>
      <c r="F44"/>
      <c r="G44"/>
      <c r="H44"/>
    </row>
    <row r="45" spans="1:8" ht="15.75" customHeight="1" x14ac:dyDescent="0.3">
      <c r="B45" s="210"/>
      <c r="C45" s="107"/>
      <c r="D45" s="200"/>
      <c r="E45" s="195">
        <f>IF($A$34=1,$D45*60,0)</f>
        <v>0</v>
      </c>
      <c r="F45"/>
      <c r="G45"/>
      <c r="H45"/>
    </row>
    <row r="46" spans="1:8" ht="15.75" customHeight="1" x14ac:dyDescent="0.3">
      <c r="B46" s="210"/>
      <c r="C46" s="107"/>
      <c r="D46" s="200"/>
      <c r="E46" s="195">
        <f>IF($A$34=1,$D46*60,0)</f>
        <v>0</v>
      </c>
      <c r="F46"/>
      <c r="G46"/>
      <c r="H46"/>
    </row>
    <row r="47" spans="1:8" ht="15.75" customHeight="1" x14ac:dyDescent="0.3">
      <c r="B47" s="210"/>
      <c r="C47" s="107"/>
      <c r="D47" s="200"/>
      <c r="E47" s="195">
        <f>IF($A$34=1,$D47*60,0)</f>
        <v>0</v>
      </c>
      <c r="F47"/>
      <c r="G47"/>
      <c r="H47"/>
    </row>
    <row r="48" spans="1:8" ht="15.75" customHeight="1" x14ac:dyDescent="0.3">
      <c r="B48" s="210"/>
      <c r="C48" s="107"/>
      <c r="D48" s="200"/>
      <c r="E48" s="195">
        <f>IF($A$34=1,$D48*60,0)</f>
        <v>0</v>
      </c>
      <c r="F48"/>
      <c r="G48"/>
      <c r="H48"/>
    </row>
    <row r="49" spans="1:8" ht="15.75" customHeight="1" x14ac:dyDescent="0.3">
      <c r="B49" s="210"/>
      <c r="C49" s="107"/>
      <c r="D49" s="200"/>
      <c r="E49" s="195">
        <f>IF($A$34=1,$D49*60,0)</f>
        <v>0</v>
      </c>
      <c r="F49"/>
      <c r="G49"/>
      <c r="H49"/>
    </row>
    <row r="50" spans="1:8" ht="15.75" customHeight="1" x14ac:dyDescent="0.3">
      <c r="B50" s="210"/>
      <c r="C50" s="107"/>
      <c r="D50" s="200"/>
      <c r="E50" s="195">
        <f>IF($A$34=1,$D50*60,0)</f>
        <v>0</v>
      </c>
      <c r="F50"/>
      <c r="G50"/>
      <c r="H50"/>
    </row>
    <row r="51" spans="1:8" ht="15.75" customHeight="1" x14ac:dyDescent="0.3">
      <c r="B51" s="210"/>
      <c r="C51" s="107"/>
      <c r="D51" s="200"/>
      <c r="E51" s="195">
        <f>IF($A$34=1,$D51*60,0)</f>
        <v>0</v>
      </c>
      <c r="F51"/>
      <c r="G51"/>
      <c r="H51"/>
    </row>
    <row r="52" spans="1:8" ht="15.75" customHeight="1" thickBot="1" x14ac:dyDescent="0.35">
      <c r="B52" s="93"/>
      <c r="C52" s="94"/>
      <c r="D52" s="141"/>
      <c r="E52" s="155">
        <f>IF($A$34=1,$D52*60,0)</f>
        <v>0</v>
      </c>
      <c r="F52"/>
      <c r="G52"/>
      <c r="H52"/>
    </row>
    <row r="53" spans="1:8" ht="16.5" thickTop="1" x14ac:dyDescent="0.3">
      <c r="B53" s="76" t="s">
        <v>90</v>
      </c>
      <c r="C53" s="76"/>
      <c r="D53" s="214"/>
      <c r="E53" s="163">
        <f>SUM(E38:E52)</f>
        <v>0</v>
      </c>
      <c r="F53" s="8"/>
      <c r="G53"/>
      <c r="H53"/>
    </row>
    <row r="54" spans="1:8" x14ac:dyDescent="0.3">
      <c r="B54" s="1"/>
      <c r="C54" s="1"/>
      <c r="D54" s="1"/>
      <c r="E54" s="1"/>
      <c r="F54" s="7"/>
      <c r="G54" s="8"/>
      <c r="H54"/>
    </row>
    <row r="55" spans="1:8" x14ac:dyDescent="0.3">
      <c r="B55" s="1"/>
      <c r="C55" s="1"/>
      <c r="D55" s="1"/>
      <c r="E55" s="1"/>
      <c r="F55" s="7"/>
      <c r="G55" s="8"/>
      <c r="H55"/>
    </row>
    <row r="56" spans="1:8" ht="21" x14ac:dyDescent="0.35">
      <c r="A56" s="143" t="str">
        <f>IF($A$16=0,"",IF(COUNTIFS($A$17:$A$27,B56)=1,1,"nvt"))</f>
        <v/>
      </c>
      <c r="B56" s="153" t="str">
        <f>B18</f>
        <v>Maandbedrag € 8.600</v>
      </c>
      <c r="C56" s="50"/>
      <c r="D56" s="1"/>
      <c r="E56" s="1"/>
      <c r="F56" s="7"/>
      <c r="G56" s="8"/>
      <c r="H56"/>
    </row>
    <row r="57" spans="1:8" ht="15" customHeight="1" x14ac:dyDescent="0.25">
      <c r="B57" s="261" t="str">
        <f>IF(A56="nvt",VLOOKUP(A56,Alle_Kostensoorten[],2,FALSE),VLOOKUP(B56,Alle_Kostensoorten[],2,FALSE))</f>
        <v>Toelichting: Geen bijzonderheden</v>
      </c>
      <c r="C57" s="261"/>
      <c r="D57" s="261"/>
      <c r="E57" s="261"/>
      <c r="F57" s="261"/>
      <c r="G57"/>
      <c r="H57"/>
    </row>
    <row r="58" spans="1:8" ht="9" customHeight="1" x14ac:dyDescent="0.3">
      <c r="B58" s="1"/>
      <c r="C58" s="1"/>
      <c r="D58" s="1"/>
      <c r="E58" s="1"/>
      <c r="F58" s="7"/>
      <c r="G58" s="8"/>
      <c r="H58"/>
    </row>
    <row r="59" spans="1:8" ht="45.75" thickBot="1" x14ac:dyDescent="0.35">
      <c r="B59" s="186" t="s">
        <v>2</v>
      </c>
      <c r="C59" s="133" t="s">
        <v>111</v>
      </c>
      <c r="D59" s="133" t="s">
        <v>132</v>
      </c>
      <c r="E59" s="133" t="s">
        <v>175</v>
      </c>
      <c r="F59" s="184" t="s">
        <v>0</v>
      </c>
      <c r="G59"/>
      <c r="H59"/>
    </row>
    <row r="60" spans="1:8" ht="15.75" customHeight="1" thickTop="1" x14ac:dyDescent="0.3">
      <c r="B60" s="223"/>
      <c r="C60" s="224"/>
      <c r="D60" s="227"/>
      <c r="E60" s="232"/>
      <c r="F60" s="192">
        <f>IF($A$56=1,$D60*$E60*8600,0)</f>
        <v>0</v>
      </c>
      <c r="G60"/>
      <c r="H60"/>
    </row>
    <row r="61" spans="1:8" ht="15.75" customHeight="1" x14ac:dyDescent="0.3">
      <c r="B61" s="197"/>
      <c r="C61" s="107"/>
      <c r="D61" s="200"/>
      <c r="E61" s="201"/>
      <c r="F61" s="195">
        <f>IF($A$56=1,$D61*$E61*8600,0)</f>
        <v>0</v>
      </c>
      <c r="G61"/>
      <c r="H61"/>
    </row>
    <row r="62" spans="1:8" ht="15.75" customHeight="1" x14ac:dyDescent="0.3">
      <c r="B62" s="197"/>
      <c r="C62" s="107"/>
      <c r="D62" s="200"/>
      <c r="E62" s="201"/>
      <c r="F62" s="195">
        <f>IF($A$56=1,$D62*$E62*8600,0)</f>
        <v>0</v>
      </c>
      <c r="G62"/>
      <c r="H62"/>
    </row>
    <row r="63" spans="1:8" ht="15.75" customHeight="1" x14ac:dyDescent="0.3">
      <c r="B63" s="197"/>
      <c r="C63" s="107"/>
      <c r="D63" s="200"/>
      <c r="E63" s="201"/>
      <c r="F63" s="195">
        <f>IF($A$56=1,$D63*$E63*8600,0)</f>
        <v>0</v>
      </c>
      <c r="G63"/>
      <c r="H63"/>
    </row>
    <row r="64" spans="1:8" ht="15.75" customHeight="1" x14ac:dyDescent="0.3">
      <c r="B64" s="197"/>
      <c r="C64" s="107"/>
      <c r="D64" s="200"/>
      <c r="E64" s="201"/>
      <c r="F64" s="195">
        <f>IF($A$56=1,$D64*$E64*8600,0)</f>
        <v>0</v>
      </c>
      <c r="G64"/>
      <c r="H64"/>
    </row>
    <row r="65" spans="1:8" ht="15.75" customHeight="1" x14ac:dyDescent="0.3">
      <c r="B65" s="197"/>
      <c r="C65" s="107"/>
      <c r="D65" s="200"/>
      <c r="E65" s="201"/>
      <c r="F65" s="195">
        <f>IF($A$56=1,$D65*$E65*8600,0)</f>
        <v>0</v>
      </c>
      <c r="G65"/>
      <c r="H65"/>
    </row>
    <row r="66" spans="1:8" ht="15.75" customHeight="1" x14ac:dyDescent="0.3">
      <c r="B66" s="197"/>
      <c r="C66" s="107"/>
      <c r="D66" s="200"/>
      <c r="E66" s="201"/>
      <c r="F66" s="195">
        <f>IF($A$56=1,$D66*$E66*8600,0)</f>
        <v>0</v>
      </c>
      <c r="G66"/>
      <c r="H66"/>
    </row>
    <row r="67" spans="1:8" ht="15.75" customHeight="1" x14ac:dyDescent="0.3">
      <c r="B67" s="197"/>
      <c r="C67" s="107"/>
      <c r="D67" s="200"/>
      <c r="E67" s="201"/>
      <c r="F67" s="195">
        <f>IF($A$56=1,$D67*$E67*8600,0)</f>
        <v>0</v>
      </c>
      <c r="G67"/>
      <c r="H67"/>
    </row>
    <row r="68" spans="1:8" ht="15.75" customHeight="1" x14ac:dyDescent="0.3">
      <c r="B68" s="197"/>
      <c r="C68" s="107"/>
      <c r="D68" s="200"/>
      <c r="E68" s="201"/>
      <c r="F68" s="195">
        <f>IF($A$56=1,$D68*$E68*8600,0)</f>
        <v>0</v>
      </c>
      <c r="G68"/>
      <c r="H68"/>
    </row>
    <row r="69" spans="1:8" ht="15.75" customHeight="1" x14ac:dyDescent="0.3">
      <c r="B69" s="197"/>
      <c r="C69" s="107"/>
      <c r="D69" s="200"/>
      <c r="E69" s="201"/>
      <c r="F69" s="195">
        <f>IF($A$56=1,$D69*$E69*8600,0)</f>
        <v>0</v>
      </c>
      <c r="G69"/>
      <c r="H69"/>
    </row>
    <row r="70" spans="1:8" ht="15.75" customHeight="1" x14ac:dyDescent="0.3">
      <c r="B70" s="197"/>
      <c r="C70" s="107"/>
      <c r="D70" s="200"/>
      <c r="E70" s="201"/>
      <c r="F70" s="195">
        <f>IF($A$56=1,$D70*$E70*8600,0)</f>
        <v>0</v>
      </c>
      <c r="G70"/>
      <c r="H70"/>
    </row>
    <row r="71" spans="1:8" ht="15.75" customHeight="1" x14ac:dyDescent="0.3">
      <c r="B71" s="197"/>
      <c r="C71" s="107"/>
      <c r="D71" s="200"/>
      <c r="E71" s="201"/>
      <c r="F71" s="195">
        <f>IF($A$56=1,$D71*$E71*8600,0)</f>
        <v>0</v>
      </c>
      <c r="G71"/>
      <c r="H71"/>
    </row>
    <row r="72" spans="1:8" ht="15.75" customHeight="1" x14ac:dyDescent="0.3">
      <c r="B72" s="197"/>
      <c r="C72" s="107"/>
      <c r="D72" s="200"/>
      <c r="E72" s="201"/>
      <c r="F72" s="195">
        <f>IF($A$56=1,$D72*$E72*8600,0)</f>
        <v>0</v>
      </c>
      <c r="G72"/>
      <c r="H72"/>
    </row>
    <row r="73" spans="1:8" ht="15.75" customHeight="1" x14ac:dyDescent="0.3">
      <c r="B73" s="197"/>
      <c r="C73" s="107"/>
      <c r="D73" s="200"/>
      <c r="E73" s="201"/>
      <c r="F73" s="195">
        <f>IF($A$56=1,$D73*$E73*8600,0)</f>
        <v>0</v>
      </c>
      <c r="G73"/>
      <c r="H73"/>
    </row>
    <row r="74" spans="1:8" ht="15.75" customHeight="1" thickBot="1" x14ac:dyDescent="0.35">
      <c r="B74" s="95"/>
      <c r="C74" s="207"/>
      <c r="D74" s="208"/>
      <c r="E74" s="209"/>
      <c r="F74" s="155">
        <f>IF($A$56=1,$D74*$E74*8600,0)</f>
        <v>0</v>
      </c>
      <c r="G74"/>
      <c r="H74"/>
    </row>
    <row r="75" spans="1:8" ht="16.5" thickTop="1" x14ac:dyDescent="0.3">
      <c r="B75" s="76" t="s">
        <v>90</v>
      </c>
      <c r="C75" s="76"/>
      <c r="D75" s="214"/>
      <c r="E75" s="215"/>
      <c r="F75" s="163">
        <f>SUM(F60:F74)</f>
        <v>0</v>
      </c>
      <c r="G75"/>
      <c r="H75"/>
    </row>
    <row r="76" spans="1:8" x14ac:dyDescent="0.3">
      <c r="B76" s="6"/>
      <c r="C76" s="6"/>
      <c r="D76" s="6"/>
      <c r="E76" s="19"/>
      <c r="F76" s="19"/>
      <c r="G76" s="19"/>
      <c r="H76"/>
    </row>
    <row r="77" spans="1:8" x14ac:dyDescent="0.3">
      <c r="B77" s="1"/>
      <c r="C77" s="1"/>
      <c r="D77" s="1"/>
      <c r="E77" s="1"/>
      <c r="F77" s="7"/>
      <c r="G77" s="8"/>
      <c r="H77"/>
    </row>
    <row r="78" spans="1:8" ht="21" x14ac:dyDescent="0.35">
      <c r="A78" s="143" t="str">
        <f>IF($A$16=0,"",IF(COUNTIFS($A$17:$A$27,B78)=1,1,"nvt"))</f>
        <v/>
      </c>
      <c r="B78" s="153" t="str">
        <f>B19</f>
        <v>IKS voor kennisinstellingen</v>
      </c>
      <c r="C78" s="50"/>
      <c r="D78" s="1"/>
      <c r="E78" s="1"/>
      <c r="F78" s="7"/>
      <c r="G78" s="8"/>
      <c r="H78"/>
    </row>
    <row r="79" spans="1:8" ht="15" customHeight="1" x14ac:dyDescent="0.25">
      <c r="B79" s="261" t="e">
        <f>IF(A78=1,VLOOKUP(B78,Alle_Kostensoorten[],2,FALSE),VLOOKUP(A78,Alle_Kostensoorten[],2,FALSE))</f>
        <v>#N/A</v>
      </c>
      <c r="C79" s="261"/>
      <c r="D79" s="261"/>
      <c r="E79" s="261"/>
      <c r="F79" s="261"/>
      <c r="G79"/>
      <c r="H79"/>
    </row>
    <row r="80" spans="1:8" ht="11.25" customHeight="1" x14ac:dyDescent="0.3">
      <c r="B80" s="1"/>
      <c r="C80" s="1"/>
      <c r="D80" s="1"/>
      <c r="E80" s="1"/>
      <c r="F80" s="7"/>
      <c r="G80" s="8"/>
      <c r="H80"/>
    </row>
    <row r="81" spans="2:8" s="5" customFormat="1" ht="30.75" thickBot="1" x14ac:dyDescent="0.35">
      <c r="B81" s="186" t="s">
        <v>2</v>
      </c>
      <c r="C81" s="133" t="s">
        <v>176</v>
      </c>
      <c r="D81" s="133" t="s">
        <v>72</v>
      </c>
      <c r="E81" s="133" t="s">
        <v>53</v>
      </c>
      <c r="F81" s="184" t="s">
        <v>0</v>
      </c>
    </row>
    <row r="82" spans="2:8" ht="15.75" customHeight="1" thickTop="1" x14ac:dyDescent="0.3">
      <c r="B82" s="223"/>
      <c r="C82" s="224"/>
      <c r="D82" s="227"/>
      <c r="E82" s="242"/>
      <c r="F82" s="192">
        <f t="shared" ref="F82:F96" si="1">IF($A$78=1,$D82*$E82,0)</f>
        <v>0</v>
      </c>
      <c r="G82"/>
      <c r="H82"/>
    </row>
    <row r="83" spans="2:8" ht="15.75" customHeight="1" x14ac:dyDescent="0.3">
      <c r="B83" s="197"/>
      <c r="C83" s="107"/>
      <c r="D83" s="200"/>
      <c r="E83" s="242"/>
      <c r="F83" s="195">
        <f t="shared" si="1"/>
        <v>0</v>
      </c>
      <c r="G83"/>
      <c r="H83"/>
    </row>
    <row r="84" spans="2:8" ht="15.75" customHeight="1" x14ac:dyDescent="0.3">
      <c r="B84" s="197"/>
      <c r="C84" s="107"/>
      <c r="D84" s="200"/>
      <c r="E84" s="242"/>
      <c r="F84" s="195">
        <f t="shared" si="1"/>
        <v>0</v>
      </c>
      <c r="G84"/>
      <c r="H84"/>
    </row>
    <row r="85" spans="2:8" ht="15.75" customHeight="1" x14ac:dyDescent="0.3">
      <c r="B85" s="197"/>
      <c r="C85" s="107"/>
      <c r="D85" s="200"/>
      <c r="E85" s="242"/>
      <c r="F85" s="195">
        <f t="shared" si="1"/>
        <v>0</v>
      </c>
      <c r="G85"/>
      <c r="H85"/>
    </row>
    <row r="86" spans="2:8" ht="15.75" customHeight="1" x14ac:dyDescent="0.3">
      <c r="B86" s="197"/>
      <c r="C86" s="107"/>
      <c r="D86" s="200"/>
      <c r="E86" s="243"/>
      <c r="F86" s="195">
        <f t="shared" si="1"/>
        <v>0</v>
      </c>
      <c r="G86"/>
      <c r="H86"/>
    </row>
    <row r="87" spans="2:8" ht="15.75" customHeight="1" x14ac:dyDescent="0.3">
      <c r="B87" s="197"/>
      <c r="C87" s="107"/>
      <c r="D87" s="200"/>
      <c r="E87" s="243"/>
      <c r="F87" s="195">
        <f t="shared" si="1"/>
        <v>0</v>
      </c>
      <c r="G87"/>
      <c r="H87"/>
    </row>
    <row r="88" spans="2:8" ht="15.75" customHeight="1" x14ac:dyDescent="0.3">
      <c r="B88" s="197"/>
      <c r="C88" s="107"/>
      <c r="D88" s="200"/>
      <c r="E88" s="243"/>
      <c r="F88" s="195">
        <f t="shared" si="1"/>
        <v>0</v>
      </c>
      <c r="G88"/>
      <c r="H88"/>
    </row>
    <row r="89" spans="2:8" ht="15.75" customHeight="1" x14ac:dyDescent="0.3">
      <c r="B89" s="197"/>
      <c r="C89" s="107"/>
      <c r="D89" s="200"/>
      <c r="E89" s="243"/>
      <c r="F89" s="195">
        <f t="shared" si="1"/>
        <v>0</v>
      </c>
      <c r="G89"/>
      <c r="H89"/>
    </row>
    <row r="90" spans="2:8" ht="15.75" customHeight="1" x14ac:dyDescent="0.3">
      <c r="B90" s="197"/>
      <c r="C90" s="107"/>
      <c r="D90" s="200"/>
      <c r="E90" s="243"/>
      <c r="F90" s="195">
        <f t="shared" si="1"/>
        <v>0</v>
      </c>
      <c r="G90"/>
      <c r="H90"/>
    </row>
    <row r="91" spans="2:8" ht="15.75" customHeight="1" x14ac:dyDescent="0.3">
      <c r="B91" s="197"/>
      <c r="C91" s="107"/>
      <c r="D91" s="200"/>
      <c r="E91" s="243"/>
      <c r="F91" s="195">
        <f t="shared" si="1"/>
        <v>0</v>
      </c>
      <c r="G91"/>
      <c r="H91"/>
    </row>
    <row r="92" spans="2:8" ht="15.75" customHeight="1" x14ac:dyDescent="0.3">
      <c r="B92" s="197"/>
      <c r="C92" s="107"/>
      <c r="D92" s="200"/>
      <c r="E92" s="243"/>
      <c r="F92" s="195">
        <f t="shared" si="1"/>
        <v>0</v>
      </c>
      <c r="G92"/>
      <c r="H92"/>
    </row>
    <row r="93" spans="2:8" ht="15.75" customHeight="1" x14ac:dyDescent="0.3">
      <c r="B93" s="197"/>
      <c r="C93" s="107"/>
      <c r="D93" s="200"/>
      <c r="E93" s="243"/>
      <c r="F93" s="195">
        <f t="shared" si="1"/>
        <v>0</v>
      </c>
      <c r="G93"/>
      <c r="H93"/>
    </row>
    <row r="94" spans="2:8" ht="15.75" customHeight="1" x14ac:dyDescent="0.3">
      <c r="B94" s="197"/>
      <c r="C94" s="107"/>
      <c r="D94" s="200"/>
      <c r="E94" s="243"/>
      <c r="F94" s="195">
        <f t="shared" si="1"/>
        <v>0</v>
      </c>
      <c r="G94"/>
      <c r="H94"/>
    </row>
    <row r="95" spans="2:8" ht="15.75" customHeight="1" x14ac:dyDescent="0.3">
      <c r="B95" s="197"/>
      <c r="C95" s="107"/>
      <c r="D95" s="200"/>
      <c r="E95" s="243"/>
      <c r="F95" s="195">
        <f t="shared" si="1"/>
        <v>0</v>
      </c>
      <c r="G95"/>
      <c r="H95"/>
    </row>
    <row r="96" spans="2:8" ht="15.75" customHeight="1" thickBot="1" x14ac:dyDescent="0.35">
      <c r="B96" s="95"/>
      <c r="C96" s="207"/>
      <c r="D96" s="208"/>
      <c r="E96" s="96"/>
      <c r="F96" s="155">
        <f t="shared" si="1"/>
        <v>0</v>
      </c>
      <c r="G96"/>
      <c r="H96"/>
    </row>
    <row r="97" spans="1:8" ht="16.5" thickTop="1" x14ac:dyDescent="0.3">
      <c r="B97" s="76" t="s">
        <v>90</v>
      </c>
      <c r="C97" s="76"/>
      <c r="D97" s="214"/>
      <c r="E97" s="76"/>
      <c r="F97" s="163">
        <f>SUM(F82:F96)</f>
        <v>0</v>
      </c>
      <c r="G97"/>
      <c r="H97"/>
    </row>
    <row r="98" spans="1:8" x14ac:dyDescent="0.3">
      <c r="B98" s="1"/>
      <c r="C98" s="1"/>
      <c r="D98" s="1"/>
      <c r="E98" s="1"/>
      <c r="F98" s="7"/>
      <c r="G98" s="8"/>
      <c r="H98"/>
    </row>
    <row r="99" spans="1:8" x14ac:dyDescent="0.3">
      <c r="B99" s="1"/>
      <c r="C99" s="1"/>
      <c r="D99" s="1"/>
      <c r="E99" s="1"/>
      <c r="F99" s="7"/>
      <c r="G99" s="8"/>
      <c r="H99"/>
    </row>
    <row r="100" spans="1:8" ht="21" x14ac:dyDescent="0.35">
      <c r="A100" s="143" t="str">
        <f>IF($A$16=0,"",IF(COUNTIFS($A$17:$A$27,B100)=1,1,"nvt"))</f>
        <v/>
      </c>
      <c r="B100" s="247" t="str">
        <f>B20</f>
        <v>Loonverletkosten</v>
      </c>
      <c r="C100" s="50"/>
      <c r="D100"/>
      <c r="E100"/>
      <c r="F100" s="7"/>
      <c r="G100" s="8"/>
      <c r="H100"/>
    </row>
    <row r="101" spans="1:8" x14ac:dyDescent="0.3">
      <c r="B101" s="261" t="str">
        <f>IF(A100="nvt",VLOOKUP(A100,Alle_Kostensoorten[],2,FALSE),VLOOKUP(B100,Alle_Kostensoorten[],2,FALSE))</f>
        <v>Toelichting: Geen bijzonderheden.</v>
      </c>
      <c r="C101" s="261"/>
      <c r="D101" s="261"/>
      <c r="E101" s="261"/>
      <c r="F101" s="7"/>
      <c r="G101" s="8"/>
      <c r="H101"/>
    </row>
    <row r="102" spans="1:8" x14ac:dyDescent="0.3">
      <c r="B102" s="3"/>
      <c r="C102" s="4"/>
      <c r="D102"/>
      <c r="E102"/>
      <c r="F102" s="7"/>
      <c r="G102" s="8"/>
      <c r="H102"/>
    </row>
    <row r="103" spans="1:8" ht="16.5" thickBot="1" x14ac:dyDescent="0.35">
      <c r="B103" s="186" t="s">
        <v>2</v>
      </c>
      <c r="C103" s="133" t="s">
        <v>111</v>
      </c>
      <c r="D103" s="133" t="s">
        <v>72</v>
      </c>
      <c r="E103" s="184" t="s">
        <v>0</v>
      </c>
      <c r="F103" s="7"/>
      <c r="G103" s="8"/>
      <c r="H103"/>
    </row>
    <row r="104" spans="1:8" ht="16.5" thickTop="1" x14ac:dyDescent="0.3">
      <c r="B104" s="241"/>
      <c r="C104" s="224"/>
      <c r="D104" s="227"/>
      <c r="E104" s="192">
        <f>IF($A$100=1,$D104*23.91,0)</f>
        <v>0</v>
      </c>
      <c r="F104" s="7"/>
      <c r="G104" s="8"/>
      <c r="H104"/>
    </row>
    <row r="105" spans="1:8" x14ac:dyDescent="0.3">
      <c r="B105" s="210"/>
      <c r="C105" s="107"/>
      <c r="D105" s="200"/>
      <c r="E105" s="195">
        <f t="shared" ref="E105:E118" si="2">IF($A$100=1,$D105*23.91,0)</f>
        <v>0</v>
      </c>
      <c r="F105" s="7"/>
      <c r="G105" s="8"/>
      <c r="H105"/>
    </row>
    <row r="106" spans="1:8" x14ac:dyDescent="0.3">
      <c r="B106" s="210"/>
      <c r="C106" s="107"/>
      <c r="D106" s="200"/>
      <c r="E106" s="195">
        <f t="shared" si="2"/>
        <v>0</v>
      </c>
      <c r="F106" s="7"/>
      <c r="G106" s="8"/>
      <c r="H106"/>
    </row>
    <row r="107" spans="1:8" x14ac:dyDescent="0.3">
      <c r="B107" s="210"/>
      <c r="C107" s="107"/>
      <c r="D107" s="200"/>
      <c r="E107" s="195">
        <f t="shared" si="2"/>
        <v>0</v>
      </c>
      <c r="F107" s="7"/>
      <c r="G107" s="8"/>
      <c r="H107"/>
    </row>
    <row r="108" spans="1:8" x14ac:dyDescent="0.3">
      <c r="B108" s="210"/>
      <c r="C108" s="107"/>
      <c r="D108" s="200"/>
      <c r="E108" s="195">
        <f t="shared" si="2"/>
        <v>0</v>
      </c>
      <c r="F108" s="7"/>
      <c r="G108" s="8"/>
      <c r="H108"/>
    </row>
    <row r="109" spans="1:8" x14ac:dyDescent="0.3">
      <c r="B109" s="210"/>
      <c r="C109" s="107"/>
      <c r="D109" s="200"/>
      <c r="E109" s="195">
        <f t="shared" si="2"/>
        <v>0</v>
      </c>
      <c r="F109" s="7"/>
      <c r="G109" s="8"/>
      <c r="H109"/>
    </row>
    <row r="110" spans="1:8" x14ac:dyDescent="0.3">
      <c r="B110" s="210"/>
      <c r="C110" s="107"/>
      <c r="D110" s="200"/>
      <c r="E110" s="195">
        <f t="shared" si="2"/>
        <v>0</v>
      </c>
      <c r="F110" s="7"/>
      <c r="G110" s="8"/>
      <c r="H110"/>
    </row>
    <row r="111" spans="1:8" x14ac:dyDescent="0.3">
      <c r="B111" s="210"/>
      <c r="C111" s="107"/>
      <c r="D111" s="200"/>
      <c r="E111" s="195">
        <f t="shared" si="2"/>
        <v>0</v>
      </c>
      <c r="F111" s="7"/>
      <c r="G111" s="8"/>
      <c r="H111"/>
    </row>
    <row r="112" spans="1:8" x14ac:dyDescent="0.3">
      <c r="B112" s="210"/>
      <c r="C112" s="107"/>
      <c r="D112" s="200"/>
      <c r="E112" s="195">
        <f t="shared" si="2"/>
        <v>0</v>
      </c>
      <c r="F112" s="7"/>
      <c r="G112" s="8"/>
      <c r="H112"/>
    </row>
    <row r="113" spans="1:8" x14ac:dyDescent="0.3">
      <c r="B113" s="210"/>
      <c r="C113" s="107"/>
      <c r="D113" s="200"/>
      <c r="E113" s="195">
        <f t="shared" si="2"/>
        <v>0</v>
      </c>
      <c r="F113" s="7"/>
      <c r="G113" s="8"/>
      <c r="H113"/>
    </row>
    <row r="114" spans="1:8" x14ac:dyDescent="0.3">
      <c r="B114" s="210"/>
      <c r="C114" s="107"/>
      <c r="D114" s="200"/>
      <c r="E114" s="195">
        <f t="shared" si="2"/>
        <v>0</v>
      </c>
      <c r="F114" s="7"/>
      <c r="G114" s="8"/>
      <c r="H114"/>
    </row>
    <row r="115" spans="1:8" x14ac:dyDescent="0.3">
      <c r="B115" s="210"/>
      <c r="C115" s="107"/>
      <c r="D115" s="200"/>
      <c r="E115" s="195">
        <f t="shared" si="2"/>
        <v>0</v>
      </c>
      <c r="F115" s="7"/>
      <c r="G115" s="8"/>
      <c r="H115"/>
    </row>
    <row r="116" spans="1:8" x14ac:dyDescent="0.3">
      <c r="B116" s="210"/>
      <c r="C116" s="107"/>
      <c r="D116" s="200"/>
      <c r="E116" s="195">
        <f t="shared" si="2"/>
        <v>0</v>
      </c>
      <c r="F116" s="7"/>
      <c r="G116" s="8"/>
      <c r="H116"/>
    </row>
    <row r="117" spans="1:8" x14ac:dyDescent="0.3">
      <c r="B117" s="210"/>
      <c r="C117" s="107"/>
      <c r="D117" s="200"/>
      <c r="E117" s="195">
        <f t="shared" si="2"/>
        <v>0</v>
      </c>
      <c r="F117" s="7"/>
      <c r="G117" s="8"/>
      <c r="H117"/>
    </row>
    <row r="118" spans="1:8" ht="16.5" thickBot="1" x14ac:dyDescent="0.35">
      <c r="B118" s="93"/>
      <c r="C118" s="94"/>
      <c r="D118" s="141"/>
      <c r="E118" s="155">
        <f t="shared" si="2"/>
        <v>0</v>
      </c>
      <c r="F118" s="7"/>
      <c r="G118" s="8"/>
      <c r="H118"/>
    </row>
    <row r="119" spans="1:8" ht="16.5" thickTop="1" x14ac:dyDescent="0.3">
      <c r="B119" s="76" t="s">
        <v>90</v>
      </c>
      <c r="C119" s="76"/>
      <c r="D119" s="214"/>
      <c r="E119" s="163">
        <f>SUM(E104:E118)</f>
        <v>0</v>
      </c>
      <c r="F119" s="7"/>
      <c r="G119" s="8"/>
      <c r="H119"/>
    </row>
    <row r="120" spans="1:8" x14ac:dyDescent="0.3">
      <c r="B120" s="1"/>
      <c r="C120" s="1"/>
      <c r="D120" s="1"/>
      <c r="E120" s="1"/>
      <c r="F120" s="7"/>
      <c r="G120" s="8"/>
      <c r="H120"/>
    </row>
    <row r="121" spans="1:8" x14ac:dyDescent="0.3">
      <c r="B121" s="1"/>
      <c r="C121" s="1"/>
      <c r="D121" s="1"/>
      <c r="E121" s="1"/>
      <c r="F121" s="7"/>
      <c r="G121" s="8"/>
      <c r="H121"/>
    </row>
    <row r="122" spans="1:8" ht="21" x14ac:dyDescent="0.35">
      <c r="A122" s="143" t="str">
        <f>IF($A$16=0,"",IF(COUNTIFS($A$17:$A$27,B122)=1,1,"nvt"))</f>
        <v/>
      </c>
      <c r="B122" s="153" t="str">
        <f>B21</f>
        <v>Forfait 23% over overige directe kosten</v>
      </c>
      <c r="C122" s="50"/>
      <c r="D122" s="1"/>
      <c r="E122" s="1"/>
      <c r="F122" s="7"/>
      <c r="G122" s="8"/>
      <c r="H122"/>
    </row>
    <row r="123" spans="1:8" ht="15" x14ac:dyDescent="0.25">
      <c r="B123" s="261" t="e">
        <f>IF(A122=1,VLOOKUP(B122,Alle_Kostensoorten[],2,FALSE),VLOOKUP(A122,Alle_Kostensoorten[],2,FALSE))</f>
        <v>#N/A</v>
      </c>
      <c r="C123" s="261"/>
      <c r="D123" s="261"/>
      <c r="E123" s="261"/>
      <c r="F123" s="261"/>
      <c r="G123" s="261"/>
      <c r="H123"/>
    </row>
    <row r="124" spans="1:8" ht="9.75" customHeight="1" x14ac:dyDescent="0.3">
      <c r="B124" s="1"/>
      <c r="C124" s="1"/>
      <c r="D124" s="1"/>
      <c r="E124" s="1"/>
      <c r="F124" s="7"/>
      <c r="G124" s="8"/>
      <c r="H124"/>
    </row>
    <row r="125" spans="1:8" ht="16.5" thickBot="1" x14ac:dyDescent="0.35">
      <c r="B125" s="70" t="s">
        <v>2</v>
      </c>
      <c r="C125" s="71" t="s">
        <v>0</v>
      </c>
      <c r="D125" s="1"/>
      <c r="E125" s="7"/>
      <c r="F125" s="8"/>
      <c r="G125"/>
      <c r="H125"/>
    </row>
    <row r="126" spans="1:8" ht="15.75" customHeight="1" thickTop="1" x14ac:dyDescent="0.3">
      <c r="B126" s="156" t="str">
        <f>Hulpblad!V2</f>
        <v xml:space="preserve"> </v>
      </c>
      <c r="C126" s="154">
        <f t="shared" ref="C126:C135" si="3">IF(AND($A$122=1,$B126&lt;&gt;"",$B126&lt;&gt;" "),(SUMIFS($E$143:$E$151,$B$143:$B$151,$B126)+SUMIFS($F$159:$F$175,$B$159:$B$175,$B126)+SUMIFS($I$183:$I$190,$B$183:$B$190,$B126)+SUMIFS($C$198:$C$207,$B$198:$B$207,$B126))*0.23,0)</f>
        <v>0</v>
      </c>
      <c r="D126" s="1"/>
      <c r="E126" s="7"/>
      <c r="F126" s="8"/>
      <c r="G126"/>
      <c r="H126"/>
    </row>
    <row r="127" spans="1:8" ht="15.75" customHeight="1" x14ac:dyDescent="0.3">
      <c r="B127" s="157" t="str">
        <f>Hulpblad!V3</f>
        <v xml:space="preserve"> </v>
      </c>
      <c r="C127" s="155">
        <f t="shared" si="3"/>
        <v>0</v>
      </c>
      <c r="D127" s="1"/>
      <c r="E127" s="7"/>
      <c r="F127" s="8"/>
      <c r="G127"/>
      <c r="H127"/>
    </row>
    <row r="128" spans="1:8" ht="15.75" customHeight="1" x14ac:dyDescent="0.3">
      <c r="B128" s="157" t="str">
        <f>Hulpblad!V4</f>
        <v xml:space="preserve"> </v>
      </c>
      <c r="C128" s="155">
        <f t="shared" si="3"/>
        <v>0</v>
      </c>
      <c r="D128" s="1"/>
      <c r="E128" s="7"/>
      <c r="F128" s="8"/>
      <c r="G128"/>
      <c r="H128"/>
    </row>
    <row r="129" spans="1:9" ht="15.75" customHeight="1" x14ac:dyDescent="0.3">
      <c r="B129" s="157" t="str">
        <f>Hulpblad!V5</f>
        <v xml:space="preserve"> </v>
      </c>
      <c r="C129" s="155">
        <f t="shared" si="3"/>
        <v>0</v>
      </c>
      <c r="D129" s="1"/>
      <c r="E129" s="7"/>
      <c r="F129" s="8"/>
      <c r="G129"/>
      <c r="H129"/>
    </row>
    <row r="130" spans="1:9" ht="15.75" customHeight="1" x14ac:dyDescent="0.3">
      <c r="B130" s="157" t="str">
        <f>Hulpblad!V6</f>
        <v xml:space="preserve"> </v>
      </c>
      <c r="C130" s="155">
        <f t="shared" si="3"/>
        <v>0</v>
      </c>
      <c r="D130" s="1"/>
      <c r="E130" s="7"/>
      <c r="F130" s="8"/>
      <c r="G130"/>
      <c r="H130"/>
    </row>
    <row r="131" spans="1:9" ht="15.75" customHeight="1" x14ac:dyDescent="0.3">
      <c r="B131" s="157" t="str">
        <f>Hulpblad!V7</f>
        <v xml:space="preserve"> </v>
      </c>
      <c r="C131" s="155">
        <f t="shared" si="3"/>
        <v>0</v>
      </c>
      <c r="D131" s="1"/>
      <c r="E131" s="7"/>
      <c r="F131" s="8"/>
      <c r="G131"/>
      <c r="H131"/>
    </row>
    <row r="132" spans="1:9" ht="15.75" customHeight="1" x14ac:dyDescent="0.3">
      <c r="B132" s="157" t="str">
        <f>Hulpblad!V8</f>
        <v xml:space="preserve"> </v>
      </c>
      <c r="C132" s="155">
        <f t="shared" si="3"/>
        <v>0</v>
      </c>
      <c r="D132" s="1"/>
      <c r="E132" s="7"/>
      <c r="F132" s="8"/>
      <c r="G132"/>
      <c r="H132"/>
    </row>
    <row r="133" spans="1:9" ht="15.75" customHeight="1" x14ac:dyDescent="0.3">
      <c r="B133" s="157" t="str">
        <f>Hulpblad!V9</f>
        <v xml:space="preserve"> </v>
      </c>
      <c r="C133" s="155">
        <f t="shared" si="3"/>
        <v>0</v>
      </c>
      <c r="D133" s="1"/>
      <c r="E133" s="7"/>
      <c r="F133" s="8"/>
      <c r="G133"/>
      <c r="H133"/>
    </row>
    <row r="134" spans="1:9" ht="15.75" customHeight="1" x14ac:dyDescent="0.3">
      <c r="B134" s="157" t="str">
        <f>Hulpblad!V10</f>
        <v xml:space="preserve"> </v>
      </c>
      <c r="C134" s="155">
        <f t="shared" si="3"/>
        <v>0</v>
      </c>
      <c r="D134" s="1"/>
      <c r="E134" s="7"/>
      <c r="F134" s="8"/>
      <c r="G134"/>
      <c r="H134"/>
    </row>
    <row r="135" spans="1:9" ht="15.75" customHeight="1" thickBot="1" x14ac:dyDescent="0.35">
      <c r="B135" s="157" t="str">
        <f>Hulpblad!V11</f>
        <v xml:space="preserve"> </v>
      </c>
      <c r="C135" s="155">
        <f t="shared" si="3"/>
        <v>0</v>
      </c>
      <c r="D135" s="1"/>
      <c r="E135" s="7"/>
      <c r="F135" s="8"/>
      <c r="G135"/>
      <c r="H135"/>
    </row>
    <row r="136" spans="1:9" ht="16.5" thickTop="1" x14ac:dyDescent="0.3">
      <c r="B136" s="76" t="s">
        <v>90</v>
      </c>
      <c r="C136" s="163">
        <f>SUM(C126:C135)</f>
        <v>0</v>
      </c>
      <c r="D136" s="1"/>
      <c r="E136" s="1"/>
      <c r="F136" s="7"/>
      <c r="G136" s="8"/>
      <c r="H136"/>
    </row>
    <row r="137" spans="1:9" x14ac:dyDescent="0.3">
      <c r="B137" s="1"/>
      <c r="C137" s="1"/>
      <c r="D137" s="1"/>
      <c r="E137" s="1"/>
      <c r="F137" s="7"/>
      <c r="G137" s="8"/>
      <c r="H137"/>
    </row>
    <row r="138" spans="1:9" x14ac:dyDescent="0.3">
      <c r="B138" s="1"/>
      <c r="C138" s="1"/>
      <c r="D138" s="1"/>
      <c r="E138" s="1"/>
      <c r="F138" s="7"/>
      <c r="G138" s="8"/>
      <c r="H138"/>
    </row>
    <row r="139" spans="1:9" ht="21" x14ac:dyDescent="0.35">
      <c r="A139" s="143" t="str">
        <f>IF($A$16=0,"",IF(COUNTIFS($A$17:$A$27,B139)=1,1,"nvt"))</f>
        <v/>
      </c>
      <c r="B139" s="153" t="str">
        <f>B23</f>
        <v>Bijdragen in natura</v>
      </c>
      <c r="C139" s="50"/>
      <c r="D139" s="12"/>
      <c r="E139" s="12"/>
      <c r="F139" s="9"/>
      <c r="G139"/>
      <c r="H139"/>
    </row>
    <row r="140" spans="1:9" ht="18" customHeight="1" x14ac:dyDescent="0.25">
      <c r="B140" s="261"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c r="G141"/>
      <c r="H141"/>
    </row>
    <row r="142" spans="1:9" ht="16.5" customHeight="1" thickBot="1" x14ac:dyDescent="0.35">
      <c r="B142" s="237" t="s">
        <v>2</v>
      </c>
      <c r="C142" s="238" t="s">
        <v>114</v>
      </c>
      <c r="D142" s="238" t="s">
        <v>6</v>
      </c>
      <c r="E142" s="239" t="s">
        <v>0</v>
      </c>
      <c r="F142" s="239" t="s">
        <v>48</v>
      </c>
      <c r="G142" s="240"/>
      <c r="H142" s="240"/>
      <c r="I142" s="240"/>
    </row>
    <row r="143" spans="1:9" ht="15.75" customHeight="1" thickTop="1" x14ac:dyDescent="0.3">
      <c r="B143" s="223"/>
      <c r="C143" s="224"/>
      <c r="D143" s="225"/>
      <c r="E143" s="192">
        <f t="shared" ref="E143:E151" si="4">IF($A$139=1,$D143,0)</f>
        <v>0</v>
      </c>
      <c r="F143" s="224"/>
      <c r="G143" s="226"/>
      <c r="H143" s="226"/>
      <c r="I143" s="226"/>
    </row>
    <row r="144" spans="1:9" ht="15.75" customHeight="1" x14ac:dyDescent="0.3">
      <c r="B144" s="197"/>
      <c r="C144" s="107"/>
      <c r="D144" s="225"/>
      <c r="E144" s="195">
        <f t="shared" si="4"/>
        <v>0</v>
      </c>
      <c r="F144" s="205"/>
      <c r="G144" s="206"/>
      <c r="H144" s="206"/>
      <c r="I144" s="206"/>
    </row>
    <row r="145" spans="1:9" ht="15.75" customHeight="1" x14ac:dyDescent="0.3">
      <c r="B145" s="197"/>
      <c r="C145" s="107"/>
      <c r="D145" s="225"/>
      <c r="E145" s="195">
        <f t="shared" si="4"/>
        <v>0</v>
      </c>
      <c r="F145" s="205"/>
      <c r="G145" s="206"/>
      <c r="H145" s="206"/>
      <c r="I145" s="206"/>
    </row>
    <row r="146" spans="1:9" ht="15.75" customHeight="1" x14ac:dyDescent="0.3">
      <c r="B146" s="197"/>
      <c r="C146" s="107"/>
      <c r="D146" s="225"/>
      <c r="E146" s="195">
        <f t="shared" si="4"/>
        <v>0</v>
      </c>
      <c r="F146" s="205"/>
      <c r="G146" s="206"/>
      <c r="H146" s="206"/>
      <c r="I146" s="206"/>
    </row>
    <row r="147" spans="1:9" ht="15.75" customHeight="1" x14ac:dyDescent="0.3">
      <c r="B147" s="197"/>
      <c r="C147" s="107"/>
      <c r="D147" s="225"/>
      <c r="E147" s="195">
        <f t="shared" si="4"/>
        <v>0</v>
      </c>
      <c r="F147" s="205"/>
      <c r="G147" s="206"/>
      <c r="H147" s="206"/>
      <c r="I147" s="206"/>
    </row>
    <row r="148" spans="1:9" ht="15.75" customHeight="1" x14ac:dyDescent="0.3">
      <c r="B148" s="197"/>
      <c r="C148" s="107"/>
      <c r="D148" s="202"/>
      <c r="E148" s="195">
        <f t="shared" si="4"/>
        <v>0</v>
      </c>
      <c r="F148" s="205"/>
      <c r="G148" s="206"/>
      <c r="H148" s="206"/>
      <c r="I148" s="206"/>
    </row>
    <row r="149" spans="1:9" ht="15.75" customHeight="1" x14ac:dyDescent="0.3">
      <c r="B149" s="197"/>
      <c r="C149" s="107"/>
      <c r="D149" s="202"/>
      <c r="E149" s="195">
        <f t="shared" si="4"/>
        <v>0</v>
      </c>
      <c r="F149" s="205"/>
      <c r="G149" s="206"/>
      <c r="H149" s="206"/>
      <c r="I149" s="206"/>
    </row>
    <row r="150" spans="1:9" ht="15.75" customHeight="1" x14ac:dyDescent="0.3">
      <c r="B150" s="197"/>
      <c r="C150" s="107"/>
      <c r="D150" s="202"/>
      <c r="E150" s="195">
        <f t="shared" si="4"/>
        <v>0</v>
      </c>
      <c r="F150" s="205"/>
      <c r="G150" s="206"/>
      <c r="H150" s="206"/>
      <c r="I150" s="206"/>
    </row>
    <row r="151" spans="1:9" ht="15.75" customHeight="1" thickBot="1" x14ac:dyDescent="0.35">
      <c r="B151" s="95"/>
      <c r="C151" s="94"/>
      <c r="D151" s="97"/>
      <c r="E151" s="155">
        <f t="shared" si="4"/>
        <v>0</v>
      </c>
      <c r="F151" s="98"/>
      <c r="G151" s="99"/>
      <c r="H151" s="99"/>
      <c r="I151" s="99"/>
    </row>
    <row r="152" spans="1:9" ht="16.5" thickTop="1" x14ac:dyDescent="0.3">
      <c r="B152" s="76" t="s">
        <v>90</v>
      </c>
      <c r="C152" s="76"/>
      <c r="D152" s="76"/>
      <c r="E152" s="163">
        <f>SUM(E143:E151)</f>
        <v>0</v>
      </c>
      <c r="F152" s="213"/>
      <c r="G152" s="213"/>
      <c r="H152" s="213"/>
      <c r="I152" s="213"/>
    </row>
    <row r="153" spans="1:9" x14ac:dyDescent="0.3">
      <c r="B153" s="6"/>
      <c r="C153" s="6"/>
      <c r="D153" s="6"/>
      <c r="E153" s="19"/>
      <c r="F153" s="19"/>
      <c r="G153" s="10"/>
      <c r="H153"/>
    </row>
    <row r="154" spans="1:9" x14ac:dyDescent="0.3">
      <c r="B154" s="1"/>
      <c r="C154" s="1"/>
      <c r="D154" s="1"/>
      <c r="E154" s="1"/>
      <c r="F154" s="9"/>
      <c r="G154" s="10"/>
      <c r="H154"/>
    </row>
    <row r="155" spans="1:9" ht="21" x14ac:dyDescent="0.35">
      <c r="A155" s="143" t="str">
        <f>IF($A$16=0,"",IF(COUNTIFS($A$17:$A$27,B155)=1,1,"nvt"))</f>
        <v/>
      </c>
      <c r="B155" s="153" t="str">
        <f>B24</f>
        <v>Overige kosten derden</v>
      </c>
      <c r="C155" s="50"/>
      <c r="D155" s="1"/>
      <c r="E155" s="1"/>
      <c r="F155" s="9"/>
      <c r="G155" s="10"/>
      <c r="H155"/>
    </row>
    <row r="156" spans="1:9" ht="18" customHeight="1" x14ac:dyDescent="0.25">
      <c r="B156" s="261"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c r="H157"/>
    </row>
    <row r="158" spans="1:9" ht="16.5" customHeight="1" thickBot="1" x14ac:dyDescent="0.35">
      <c r="B158" s="233" t="s">
        <v>2</v>
      </c>
      <c r="C158" s="235" t="s">
        <v>114</v>
      </c>
      <c r="D158" s="235" t="s">
        <v>177</v>
      </c>
      <c r="E158" s="234" t="s">
        <v>148</v>
      </c>
      <c r="F158" s="235" t="s">
        <v>0</v>
      </c>
      <c r="G158" s="234" t="s">
        <v>34</v>
      </c>
      <c r="H158" s="236"/>
      <c r="I158" s="236"/>
    </row>
    <row r="159" spans="1:9" ht="15.75" customHeight="1" thickTop="1" x14ac:dyDescent="0.3">
      <c r="B159" s="223"/>
      <c r="C159" s="224"/>
      <c r="D159" s="227"/>
      <c r="E159" s="225"/>
      <c r="F159" s="192">
        <f>IF($A$155=1,$D159*$E159,0)</f>
        <v>0</v>
      </c>
      <c r="G159" s="228"/>
      <c r="H159" s="229"/>
      <c r="I159" s="229"/>
    </row>
    <row r="160" spans="1:9" ht="15.75" customHeight="1" x14ac:dyDescent="0.3">
      <c r="B160" s="197"/>
      <c r="C160" s="107"/>
      <c r="D160" s="200"/>
      <c r="E160" s="202"/>
      <c r="F160" s="195">
        <f t="shared" ref="F160:F175" si="5">IF($A$155=1,$D160*$E160,0)</f>
        <v>0</v>
      </c>
      <c r="G160" s="203"/>
      <c r="H160" s="204"/>
      <c r="I160" s="204"/>
    </row>
    <row r="161" spans="2:9" ht="15.75" customHeight="1" x14ac:dyDescent="0.3">
      <c r="B161" s="197"/>
      <c r="C161" s="107"/>
      <c r="D161" s="200"/>
      <c r="E161" s="202"/>
      <c r="F161" s="195">
        <f t="shared" si="5"/>
        <v>0</v>
      </c>
      <c r="G161" s="203"/>
      <c r="H161" s="204"/>
      <c r="I161" s="204"/>
    </row>
    <row r="162" spans="2:9" ht="15.75" customHeight="1" x14ac:dyDescent="0.3">
      <c r="B162" s="197"/>
      <c r="C162" s="107"/>
      <c r="D162" s="200"/>
      <c r="E162" s="202"/>
      <c r="F162" s="195">
        <f t="shared" si="5"/>
        <v>0</v>
      </c>
      <c r="G162" s="203"/>
      <c r="H162" s="204"/>
      <c r="I162" s="204"/>
    </row>
    <row r="163" spans="2:9" ht="15.75" customHeight="1" x14ac:dyDescent="0.3">
      <c r="B163" s="197"/>
      <c r="C163" s="107"/>
      <c r="D163" s="200"/>
      <c r="E163" s="202"/>
      <c r="F163" s="195">
        <f t="shared" si="5"/>
        <v>0</v>
      </c>
      <c r="G163" s="203"/>
      <c r="H163" s="204"/>
      <c r="I163" s="204"/>
    </row>
    <row r="164" spans="2:9" ht="15.75" customHeight="1" x14ac:dyDescent="0.3">
      <c r="B164" s="197"/>
      <c r="C164" s="107"/>
      <c r="D164" s="200"/>
      <c r="E164" s="202"/>
      <c r="F164" s="195">
        <f t="shared" si="5"/>
        <v>0</v>
      </c>
      <c r="G164" s="203"/>
      <c r="H164" s="204"/>
      <c r="I164" s="204"/>
    </row>
    <row r="165" spans="2:9" ht="15.75" customHeight="1" x14ac:dyDescent="0.3">
      <c r="B165" s="197"/>
      <c r="C165" s="107"/>
      <c r="D165" s="200"/>
      <c r="E165" s="202"/>
      <c r="F165" s="195">
        <f t="shared" si="5"/>
        <v>0</v>
      </c>
      <c r="G165" s="203"/>
      <c r="H165" s="204"/>
      <c r="I165" s="204"/>
    </row>
    <row r="166" spans="2:9" ht="15.75" customHeight="1" x14ac:dyDescent="0.3">
      <c r="B166" s="197"/>
      <c r="C166" s="107"/>
      <c r="D166" s="200"/>
      <c r="E166" s="202"/>
      <c r="F166" s="195">
        <f t="shared" si="5"/>
        <v>0</v>
      </c>
      <c r="G166" s="203"/>
      <c r="H166" s="204"/>
      <c r="I166" s="204"/>
    </row>
    <row r="167" spans="2:9" ht="15.75" customHeight="1" x14ac:dyDescent="0.3">
      <c r="B167" s="197"/>
      <c r="C167" s="107"/>
      <c r="D167" s="200"/>
      <c r="E167" s="202"/>
      <c r="F167" s="195">
        <f t="shared" si="5"/>
        <v>0</v>
      </c>
      <c r="G167" s="203"/>
      <c r="H167" s="204"/>
      <c r="I167" s="204"/>
    </row>
    <row r="168" spans="2:9" ht="15.75" customHeight="1" x14ac:dyDescent="0.3">
      <c r="B168" s="197"/>
      <c r="C168" s="107"/>
      <c r="D168" s="200"/>
      <c r="E168" s="202"/>
      <c r="F168" s="195">
        <f t="shared" si="5"/>
        <v>0</v>
      </c>
      <c r="G168" s="203"/>
      <c r="H168" s="204"/>
      <c r="I168" s="204"/>
    </row>
    <row r="169" spans="2:9" ht="15.75" customHeight="1" x14ac:dyDescent="0.3">
      <c r="B169" s="197"/>
      <c r="C169" s="107"/>
      <c r="D169" s="200"/>
      <c r="E169" s="202"/>
      <c r="F169" s="195">
        <f t="shared" si="5"/>
        <v>0</v>
      </c>
      <c r="G169" s="203"/>
      <c r="H169" s="204"/>
      <c r="I169" s="204"/>
    </row>
    <row r="170" spans="2:9" ht="15.75" customHeight="1" x14ac:dyDescent="0.3">
      <c r="B170" s="197"/>
      <c r="C170" s="107"/>
      <c r="D170" s="200"/>
      <c r="E170" s="202"/>
      <c r="F170" s="195">
        <f t="shared" si="5"/>
        <v>0</v>
      </c>
      <c r="G170" s="203"/>
      <c r="H170" s="204"/>
      <c r="I170" s="204"/>
    </row>
    <row r="171" spans="2:9" ht="15.75" customHeight="1" x14ac:dyDescent="0.3">
      <c r="B171" s="197"/>
      <c r="C171" s="107"/>
      <c r="D171" s="200"/>
      <c r="E171" s="202"/>
      <c r="F171" s="195">
        <f t="shared" si="5"/>
        <v>0</v>
      </c>
      <c r="G171" s="203"/>
      <c r="H171" s="204"/>
      <c r="I171" s="204"/>
    </row>
    <row r="172" spans="2:9" ht="15.75" customHeight="1" x14ac:dyDescent="0.3">
      <c r="B172" s="197"/>
      <c r="C172" s="107"/>
      <c r="D172" s="200"/>
      <c r="E172" s="202"/>
      <c r="F172" s="195">
        <f t="shared" si="5"/>
        <v>0</v>
      </c>
      <c r="G172" s="203"/>
      <c r="H172" s="204"/>
      <c r="I172" s="204"/>
    </row>
    <row r="173" spans="2:9" ht="15.75" customHeight="1" x14ac:dyDescent="0.3">
      <c r="B173" s="197"/>
      <c r="C173" s="107"/>
      <c r="D173" s="200"/>
      <c r="E173" s="202"/>
      <c r="F173" s="195">
        <f t="shared" si="5"/>
        <v>0</v>
      </c>
      <c r="G173" s="203"/>
      <c r="H173" s="204"/>
      <c r="I173" s="204"/>
    </row>
    <row r="174" spans="2:9" ht="15.75" customHeight="1" x14ac:dyDescent="0.3">
      <c r="B174" s="197"/>
      <c r="C174" s="107"/>
      <c r="D174" s="200"/>
      <c r="E174" s="202"/>
      <c r="F174" s="195">
        <f t="shared" si="5"/>
        <v>0</v>
      </c>
      <c r="G174" s="203"/>
      <c r="H174" s="204"/>
      <c r="I174" s="204"/>
    </row>
    <row r="175" spans="2:9" ht="15.75" customHeight="1" thickBot="1" x14ac:dyDescent="0.35">
      <c r="B175" s="95"/>
      <c r="C175" s="94"/>
      <c r="D175" s="141"/>
      <c r="E175" s="97"/>
      <c r="F175" s="155">
        <f t="shared" si="5"/>
        <v>0</v>
      </c>
      <c r="G175" s="135"/>
      <c r="H175" s="136"/>
      <c r="I175" s="136"/>
    </row>
    <row r="176" spans="2:9" ht="16.149999999999999" customHeight="1" thickTop="1" x14ac:dyDescent="0.3">
      <c r="B176" s="76" t="s">
        <v>90</v>
      </c>
      <c r="C176" s="76"/>
      <c r="D176" s="76"/>
      <c r="E176" s="76"/>
      <c r="F176" s="163">
        <f>SUM(F159:F175)</f>
        <v>0</v>
      </c>
      <c r="G176" s="213"/>
      <c r="H176" s="213"/>
      <c r="I176" s="213"/>
    </row>
    <row r="177" spans="1:9" ht="16.149999999999999" customHeight="1" x14ac:dyDescent="0.3">
      <c r="B177" s="1"/>
      <c r="C177" s="4"/>
      <c r="D177" s="7"/>
      <c r="E177" s="7"/>
      <c r="F177" s="11"/>
      <c r="G177"/>
      <c r="H177"/>
    </row>
    <row r="178" spans="1:9" x14ac:dyDescent="0.3">
      <c r="B178" s="1"/>
      <c r="C178" s="1"/>
      <c r="D178" s="4"/>
      <c r="E178" s="13"/>
      <c r="F178" s="13"/>
      <c r="G178" s="9"/>
      <c r="H178"/>
    </row>
    <row r="179" spans="1:9" ht="21" x14ac:dyDescent="0.35">
      <c r="A179" s="143" t="str">
        <f>IF($A$16=0,"",IF(COUNTIFS($A$17:$A$27,B179)=1,1,"nvt"))</f>
        <v/>
      </c>
      <c r="B179" s="50" t="s">
        <v>22</v>
      </c>
      <c r="C179" s="50"/>
      <c r="D179" s="1"/>
      <c r="E179" s="1"/>
      <c r="F179" s="9"/>
      <c r="G179" s="8"/>
      <c r="H179"/>
    </row>
    <row r="180" spans="1:9" ht="15" customHeight="1" x14ac:dyDescent="0.25">
      <c r="B180" s="261"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c r="H181"/>
    </row>
    <row r="182" spans="1:9" ht="48.75" customHeight="1" thickBot="1" x14ac:dyDescent="0.35">
      <c r="B182" s="233" t="s">
        <v>2</v>
      </c>
      <c r="C182" s="234" t="s">
        <v>108</v>
      </c>
      <c r="D182" s="234" t="s">
        <v>3</v>
      </c>
      <c r="E182" s="234" t="s">
        <v>149</v>
      </c>
      <c r="F182" s="234" t="s">
        <v>4</v>
      </c>
      <c r="G182" s="234" t="s">
        <v>133</v>
      </c>
      <c r="H182" s="234" t="s">
        <v>5</v>
      </c>
      <c r="I182" s="234" t="s">
        <v>0</v>
      </c>
    </row>
    <row r="183" spans="1:9" ht="15.75" customHeight="1" thickTop="1" x14ac:dyDescent="0.3">
      <c r="B183" s="223"/>
      <c r="C183" s="230"/>
      <c r="D183" s="231"/>
      <c r="E183" s="231"/>
      <c r="F183" s="227"/>
      <c r="G183" s="227"/>
      <c r="H183" s="232"/>
      <c r="I183" s="192">
        <f>IFERROR(IF($A$179=1,(D183-E183)*(G183/F183)*H183,0),0)</f>
        <v>0</v>
      </c>
    </row>
    <row r="184" spans="1:9" ht="15.75" customHeight="1" x14ac:dyDescent="0.3">
      <c r="B184" s="197"/>
      <c r="C184" s="198"/>
      <c r="D184" s="199"/>
      <c r="E184" s="199"/>
      <c r="F184" s="200"/>
      <c r="G184" s="200"/>
      <c r="H184" s="201"/>
      <c r="I184" s="195">
        <f t="shared" ref="I184:I190" si="6">IFERROR(IF($A$179=1,(D184-E184)*(G184/F184)*H184,0),0)</f>
        <v>0</v>
      </c>
    </row>
    <row r="185" spans="1:9" ht="15.75" customHeight="1" x14ac:dyDescent="0.3">
      <c r="B185" s="197"/>
      <c r="C185" s="198"/>
      <c r="D185" s="199"/>
      <c r="E185" s="199"/>
      <c r="F185" s="200"/>
      <c r="G185" s="200"/>
      <c r="H185" s="201"/>
      <c r="I185" s="195">
        <f t="shared" si="6"/>
        <v>0</v>
      </c>
    </row>
    <row r="186" spans="1:9" ht="15.75" customHeight="1" x14ac:dyDescent="0.3">
      <c r="B186" s="197"/>
      <c r="C186" s="198"/>
      <c r="D186" s="199"/>
      <c r="E186" s="199"/>
      <c r="F186" s="200"/>
      <c r="G186" s="200"/>
      <c r="H186" s="201"/>
      <c r="I186" s="195">
        <f t="shared" si="6"/>
        <v>0</v>
      </c>
    </row>
    <row r="187" spans="1:9" ht="15.75" customHeight="1" x14ac:dyDescent="0.3">
      <c r="B187" s="197"/>
      <c r="C187" s="198"/>
      <c r="D187" s="199"/>
      <c r="E187" s="199"/>
      <c r="F187" s="200"/>
      <c r="G187" s="200"/>
      <c r="H187" s="201"/>
      <c r="I187" s="195">
        <f t="shared" si="6"/>
        <v>0</v>
      </c>
    </row>
    <row r="188" spans="1:9" ht="15.75" customHeight="1" x14ac:dyDescent="0.3">
      <c r="B188" s="197"/>
      <c r="C188" s="198"/>
      <c r="D188" s="199"/>
      <c r="E188" s="199"/>
      <c r="F188" s="200"/>
      <c r="G188" s="200"/>
      <c r="H188" s="201"/>
      <c r="I188" s="195">
        <f t="shared" si="6"/>
        <v>0</v>
      </c>
    </row>
    <row r="189" spans="1:9" ht="15.75" customHeight="1" x14ac:dyDescent="0.3">
      <c r="B189" s="197"/>
      <c r="C189" s="198"/>
      <c r="D189" s="199"/>
      <c r="E189" s="199"/>
      <c r="F189" s="200"/>
      <c r="G189" s="200"/>
      <c r="H189" s="201"/>
      <c r="I189" s="195">
        <f t="shared" si="6"/>
        <v>0</v>
      </c>
    </row>
    <row r="190" spans="1:9" ht="15.75" customHeight="1" thickBot="1" x14ac:dyDescent="0.35">
      <c r="B190" s="95"/>
      <c r="C190" s="100"/>
      <c r="D190" s="101"/>
      <c r="E190" s="101"/>
      <c r="F190" s="141"/>
      <c r="G190" s="141"/>
      <c r="H190" s="132"/>
      <c r="I190" s="155">
        <f t="shared" si="6"/>
        <v>0</v>
      </c>
    </row>
    <row r="191" spans="1:9" ht="16.5" thickTop="1" x14ac:dyDescent="0.3">
      <c r="B191" s="76" t="s">
        <v>90</v>
      </c>
      <c r="C191" s="76"/>
      <c r="D191" s="76"/>
      <c r="E191" s="76"/>
      <c r="F191" s="76"/>
      <c r="G191" s="76"/>
      <c r="H191" s="213"/>
      <c r="I191" s="163">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x14ac:dyDescent="0.35">
      <c r="A194" s="143" t="str">
        <f>IF($A$16=0,"",IF(COUNTIFS($A$17:$A$27,B194)=1,1,"nvt"))</f>
        <v/>
      </c>
      <c r="B194" s="153" t="str">
        <f>B25</f>
        <v>Forfait kleine uitgaven &lt; € 250 (1% Overige kosten derden)</v>
      </c>
      <c r="C194" s="50"/>
      <c r="D194" s="50"/>
      <c r="E194" s="50"/>
      <c r="F194" s="9"/>
      <c r="G194"/>
      <c r="H194"/>
    </row>
    <row r="195" spans="1:8" ht="15" customHeight="1" x14ac:dyDescent="0.25">
      <c r="B195" s="261" t="e">
        <f>IF(A194=1,VLOOKUP(B194,Alle_Kostensoorten[],2,FALSE),VLOOKUP(A194,Alle_Kostensoorten[],2,FALSE))</f>
        <v>#N/A</v>
      </c>
      <c r="C195" s="261"/>
      <c r="D195" s="261"/>
      <c r="E195" s="261"/>
      <c r="F195" s="261"/>
      <c r="G195" s="261"/>
      <c r="H195"/>
    </row>
    <row r="196" spans="1:8" ht="9.75" customHeight="1" x14ac:dyDescent="0.3">
      <c r="B196" s="3"/>
      <c r="C196" s="4"/>
      <c r="D196" s="12"/>
      <c r="E196" s="12"/>
      <c r="F196" s="9"/>
      <c r="G196"/>
      <c r="H196"/>
    </row>
    <row r="197" spans="1:8" ht="31.9" customHeight="1" thickBot="1" x14ac:dyDescent="0.35">
      <c r="B197" s="70" t="s">
        <v>2</v>
      </c>
      <c r="C197" s="72" t="s">
        <v>0</v>
      </c>
      <c r="D197"/>
      <c r="E197"/>
      <c r="F197"/>
      <c r="G197"/>
      <c r="H197"/>
    </row>
    <row r="198" spans="1:8" ht="15.75" customHeight="1" thickTop="1" x14ac:dyDescent="0.3">
      <c r="B198" s="156" t="str">
        <f>Hulpblad!V2</f>
        <v xml:space="preserve"> </v>
      </c>
      <c r="C198" s="154">
        <f t="shared" ref="C198:C207" si="7">IF(AND($A$194=1,B198&lt;&gt;"",B198&lt;&gt;" "),SUMIFS($F$159:$F$175,$B$159:$B$175,$B198)*0.01,0)</f>
        <v>0</v>
      </c>
      <c r="D198"/>
      <c r="E198"/>
      <c r="F198"/>
      <c r="G198"/>
      <c r="H198"/>
    </row>
    <row r="199" spans="1:8" ht="15.75" customHeight="1" x14ac:dyDescent="0.3">
      <c r="B199" s="157" t="str">
        <f>Hulpblad!V3</f>
        <v xml:space="preserve"> </v>
      </c>
      <c r="C199" s="155">
        <f t="shared" si="7"/>
        <v>0</v>
      </c>
      <c r="D199"/>
      <c r="E199"/>
      <c r="F199"/>
      <c r="G199"/>
      <c r="H199"/>
    </row>
    <row r="200" spans="1:8" ht="15.75" customHeight="1" x14ac:dyDescent="0.3">
      <c r="B200" s="157" t="str">
        <f>Hulpblad!V4</f>
        <v xml:space="preserve"> </v>
      </c>
      <c r="C200" s="155">
        <f t="shared" si="7"/>
        <v>0</v>
      </c>
      <c r="D200"/>
      <c r="E200"/>
      <c r="F200"/>
      <c r="G200"/>
      <c r="H200"/>
    </row>
    <row r="201" spans="1:8" ht="15.75" customHeight="1" x14ac:dyDescent="0.3">
      <c r="B201" s="157" t="str">
        <f>Hulpblad!V5</f>
        <v xml:space="preserve"> </v>
      </c>
      <c r="C201" s="155">
        <f t="shared" si="7"/>
        <v>0</v>
      </c>
      <c r="D201"/>
      <c r="E201"/>
      <c r="F201"/>
      <c r="G201"/>
      <c r="H201"/>
    </row>
    <row r="202" spans="1:8" ht="15.75" customHeight="1" x14ac:dyDescent="0.3">
      <c r="B202" s="157" t="str">
        <f>Hulpblad!V6</f>
        <v xml:space="preserve"> </v>
      </c>
      <c r="C202" s="155">
        <f t="shared" si="7"/>
        <v>0</v>
      </c>
      <c r="D202"/>
      <c r="E202"/>
      <c r="F202"/>
      <c r="G202"/>
      <c r="H202"/>
    </row>
    <row r="203" spans="1:8" ht="15.75" customHeight="1" x14ac:dyDescent="0.3">
      <c r="B203" s="157" t="str">
        <f>Hulpblad!V7</f>
        <v xml:space="preserve"> </v>
      </c>
      <c r="C203" s="155">
        <f t="shared" si="7"/>
        <v>0</v>
      </c>
      <c r="D203"/>
      <c r="E203"/>
      <c r="F203"/>
      <c r="G203"/>
      <c r="H203"/>
    </row>
    <row r="204" spans="1:8" ht="15.75" customHeight="1" x14ac:dyDescent="0.3">
      <c r="B204" s="157" t="str">
        <f>Hulpblad!V8</f>
        <v xml:space="preserve"> </v>
      </c>
      <c r="C204" s="155">
        <f t="shared" si="7"/>
        <v>0</v>
      </c>
      <c r="D204"/>
      <c r="E204"/>
      <c r="F204"/>
      <c r="G204"/>
      <c r="H204"/>
    </row>
    <row r="205" spans="1:8" ht="15.75" customHeight="1" x14ac:dyDescent="0.3">
      <c r="B205" s="157" t="str">
        <f>Hulpblad!V9</f>
        <v xml:space="preserve"> </v>
      </c>
      <c r="C205" s="155">
        <f t="shared" si="7"/>
        <v>0</v>
      </c>
      <c r="D205"/>
      <c r="E205"/>
      <c r="F205"/>
      <c r="G205"/>
      <c r="H205"/>
    </row>
    <row r="206" spans="1:8" ht="15.75" customHeight="1" x14ac:dyDescent="0.3">
      <c r="B206" s="157" t="str">
        <f>Hulpblad!V10</f>
        <v xml:space="preserve"> </v>
      </c>
      <c r="C206" s="155">
        <f t="shared" si="7"/>
        <v>0</v>
      </c>
      <c r="D206"/>
      <c r="E206"/>
      <c r="F206"/>
      <c r="G206"/>
      <c r="H206"/>
    </row>
    <row r="207" spans="1:8" ht="15.75" customHeight="1" thickBot="1" x14ac:dyDescent="0.35">
      <c r="B207" s="157" t="str">
        <f>Hulpblad!V11</f>
        <v xml:space="preserve"> </v>
      </c>
      <c r="C207" s="155">
        <f t="shared" si="7"/>
        <v>0</v>
      </c>
      <c r="D207"/>
      <c r="E207"/>
      <c r="F207"/>
      <c r="G207"/>
      <c r="H207"/>
    </row>
    <row r="208" spans="1:8" ht="16.5" thickTop="1" x14ac:dyDescent="0.3">
      <c r="B208" s="76" t="s">
        <v>90</v>
      </c>
      <c r="C208" s="163">
        <f>SUM(C198:C207)</f>
        <v>0</v>
      </c>
      <c r="D208" s="1"/>
      <c r="E208" s="1"/>
      <c r="F208" s="9"/>
      <c r="G208" s="10"/>
      <c r="H208"/>
    </row>
    <row r="209" spans="1:8" x14ac:dyDescent="0.3">
      <c r="B209" s="3"/>
      <c r="C209" s="1"/>
      <c r="D209" s="1"/>
      <c r="E209" s="1"/>
      <c r="F209" s="9"/>
      <c r="G209" s="10"/>
      <c r="H209"/>
    </row>
    <row r="210" spans="1:8" x14ac:dyDescent="0.3">
      <c r="B210" s="3"/>
      <c r="C210" s="1"/>
      <c r="D210" s="1"/>
      <c r="E210" s="1"/>
      <c r="F210" s="9"/>
      <c r="G210" s="10"/>
      <c r="H210"/>
    </row>
    <row r="211" spans="1:8" ht="21" x14ac:dyDescent="0.35">
      <c r="A211" s="143" t="str">
        <f>IF($A$16=0,"",IF(COUNTIFS($A$17:$A$27,B211)=1,1,"nvt"))</f>
        <v/>
      </c>
      <c r="B211" s="153" t="str">
        <f>B26</f>
        <v>Uurtarief € 73</v>
      </c>
      <c r="C211" s="50"/>
      <c r="D211"/>
      <c r="E211"/>
      <c r="F211"/>
      <c r="G211"/>
      <c r="H211"/>
    </row>
    <row r="212" spans="1:8" ht="14.25" customHeight="1" x14ac:dyDescent="0.25">
      <c r="B212" s="261" t="str">
        <f>IF(A211="nvt",VLOOKUP(A211,Alle_Kostensoorten[],2,FALSE),VLOOKUP(B211,Alle_Kostensoorten[],2,FALSE))</f>
        <v>Toelichting: Geen bijzonderheden</v>
      </c>
      <c r="C212" s="261"/>
      <c r="D212" s="261"/>
      <c r="E212" s="261"/>
      <c r="F212"/>
      <c r="G212"/>
      <c r="H212"/>
    </row>
    <row r="213" spans="1:8" ht="9" customHeight="1" x14ac:dyDescent="0.3">
      <c r="B213" s="3"/>
      <c r="C213" s="4"/>
      <c r="D213"/>
      <c r="E213"/>
      <c r="F213"/>
      <c r="G213"/>
      <c r="H213"/>
    </row>
    <row r="214" spans="1:8" ht="16.5" thickBot="1" x14ac:dyDescent="0.35">
      <c r="B214" s="186" t="s">
        <v>2</v>
      </c>
      <c r="C214" s="133" t="s">
        <v>111</v>
      </c>
      <c r="D214" s="133" t="s">
        <v>72</v>
      </c>
      <c r="E214" s="184" t="s">
        <v>0</v>
      </c>
      <c r="F214"/>
      <c r="G214"/>
      <c r="H214"/>
    </row>
    <row r="215" spans="1:8" ht="15.75" customHeight="1" thickTop="1" x14ac:dyDescent="0.3">
      <c r="B215" s="241"/>
      <c r="C215" s="224"/>
      <c r="D215" s="227"/>
      <c r="E215" s="192">
        <f>IF($A$211=1,$D215*73,0)</f>
        <v>0</v>
      </c>
      <c r="F215"/>
      <c r="G215"/>
      <c r="H215"/>
    </row>
    <row r="216" spans="1:8" ht="15.75" customHeight="1" x14ac:dyDescent="0.3">
      <c r="B216" s="210"/>
      <c r="C216" s="107"/>
      <c r="D216" s="227"/>
      <c r="E216" s="195">
        <f>IF($A$211=1,$D216*73,0)</f>
        <v>0</v>
      </c>
      <c r="F216"/>
      <c r="G216"/>
      <c r="H216"/>
    </row>
    <row r="217" spans="1:8" ht="15.75" customHeight="1" x14ac:dyDescent="0.3">
      <c r="B217" s="210"/>
      <c r="C217" s="107"/>
      <c r="D217" s="227"/>
      <c r="E217" s="195">
        <f>IF($A$211=1,$D217*73,0)</f>
        <v>0</v>
      </c>
      <c r="F217"/>
      <c r="G217"/>
      <c r="H217"/>
    </row>
    <row r="218" spans="1:8" ht="15.75" customHeight="1" x14ac:dyDescent="0.3">
      <c r="B218" s="210"/>
      <c r="C218" s="107"/>
      <c r="D218" s="227"/>
      <c r="E218" s="195">
        <f>IF($A$211=1,$D218*73,0)</f>
        <v>0</v>
      </c>
      <c r="F218"/>
      <c r="G218"/>
      <c r="H218"/>
    </row>
    <row r="219" spans="1:8" ht="15.75" customHeight="1" x14ac:dyDescent="0.3">
      <c r="B219" s="210"/>
      <c r="C219" s="107"/>
      <c r="D219" s="227"/>
      <c r="E219" s="195">
        <f>IF($A$211=1,$D219*73,0)</f>
        <v>0</v>
      </c>
      <c r="F219"/>
      <c r="G219"/>
      <c r="H219"/>
    </row>
    <row r="220" spans="1:8" ht="15.75" customHeight="1" x14ac:dyDescent="0.3">
      <c r="B220" s="210"/>
      <c r="C220" s="107"/>
      <c r="D220" s="227"/>
      <c r="E220" s="195">
        <f>IF($A$211=1,$D220*73,0)</f>
        <v>0</v>
      </c>
      <c r="F220"/>
      <c r="G220"/>
      <c r="H220"/>
    </row>
    <row r="221" spans="1:8" ht="15.75" customHeight="1" x14ac:dyDescent="0.3">
      <c r="B221" s="210"/>
      <c r="C221" s="107"/>
      <c r="D221" s="200"/>
      <c r="E221" s="195">
        <f>IF($A$211=1,$D221*73,0)</f>
        <v>0</v>
      </c>
      <c r="F221"/>
      <c r="G221"/>
      <c r="H221"/>
    </row>
    <row r="222" spans="1:8" ht="15.75" customHeight="1" x14ac:dyDescent="0.3">
      <c r="B222" s="210"/>
      <c r="C222" s="107"/>
      <c r="D222" s="200"/>
      <c r="E222" s="195">
        <f>IF($A$211=1,$D222*73,0)</f>
        <v>0</v>
      </c>
      <c r="F222"/>
      <c r="G222"/>
      <c r="H222"/>
    </row>
    <row r="223" spans="1:8" ht="15.75" customHeight="1" x14ac:dyDescent="0.3">
      <c r="B223" s="210"/>
      <c r="C223" s="107"/>
      <c r="D223" s="200"/>
      <c r="E223" s="195">
        <f>IF($A$211=1,$D223*73,0)</f>
        <v>0</v>
      </c>
      <c r="F223"/>
      <c r="G223"/>
      <c r="H223"/>
    </row>
    <row r="224" spans="1:8" ht="15.75" customHeight="1" x14ac:dyDescent="0.3">
      <c r="B224" s="210"/>
      <c r="C224" s="107"/>
      <c r="D224" s="200"/>
      <c r="E224" s="195">
        <f>IF($A$211=1,$D224*73,0)</f>
        <v>0</v>
      </c>
      <c r="F224"/>
      <c r="G224"/>
      <c r="H224"/>
    </row>
    <row r="225" spans="1:8" ht="15.75" customHeight="1" x14ac:dyDescent="0.3">
      <c r="B225" s="210"/>
      <c r="C225" s="107"/>
      <c r="D225" s="200"/>
      <c r="E225" s="195">
        <f>IF($A$211=1,$D225*73,0)</f>
        <v>0</v>
      </c>
      <c r="F225"/>
      <c r="G225"/>
      <c r="H225"/>
    </row>
    <row r="226" spans="1:8" ht="15.75" customHeight="1" x14ac:dyDescent="0.3">
      <c r="B226" s="210"/>
      <c r="C226" s="107"/>
      <c r="D226" s="200"/>
      <c r="E226" s="195">
        <f>IF($A$211=1,$D226*73,0)</f>
        <v>0</v>
      </c>
      <c r="F226"/>
      <c r="G226"/>
      <c r="H226"/>
    </row>
    <row r="227" spans="1:8" ht="15.75" customHeight="1" x14ac:dyDescent="0.3">
      <c r="B227" s="210"/>
      <c r="C227" s="107"/>
      <c r="D227" s="200"/>
      <c r="E227" s="195">
        <f>IF($A$211=1,$D227*73,0)</f>
        <v>0</v>
      </c>
      <c r="F227"/>
      <c r="G227"/>
      <c r="H227"/>
    </row>
    <row r="228" spans="1:8" ht="15.75" customHeight="1" x14ac:dyDescent="0.3">
      <c r="B228" s="210"/>
      <c r="C228" s="107"/>
      <c r="D228" s="200"/>
      <c r="E228" s="195">
        <f>IF($A$211=1,$D228*73,0)</f>
        <v>0</v>
      </c>
      <c r="F228"/>
      <c r="G228"/>
      <c r="H228"/>
    </row>
    <row r="229" spans="1:8" ht="15.75" customHeight="1" x14ac:dyDescent="0.3">
      <c r="B229" s="210"/>
      <c r="C229" s="107"/>
      <c r="D229" s="200"/>
      <c r="E229" s="195">
        <f>IF($A$211=1,$D229*73,0)</f>
        <v>0</v>
      </c>
      <c r="F229"/>
      <c r="G229"/>
      <c r="H229"/>
    </row>
    <row r="230" spans="1:8" ht="15.75" customHeight="1" thickBot="1" x14ac:dyDescent="0.35">
      <c r="B230" s="93"/>
      <c r="C230" s="94"/>
      <c r="D230" s="141"/>
      <c r="E230" s="155">
        <f>IF($A$211=1,$D230*73,0)</f>
        <v>0</v>
      </c>
      <c r="F230"/>
      <c r="G230"/>
      <c r="H230"/>
    </row>
    <row r="231" spans="1:8" ht="16.5" thickTop="1" x14ac:dyDescent="0.3">
      <c r="B231" s="211" t="s">
        <v>90</v>
      </c>
      <c r="C231" s="211"/>
      <c r="D231" s="212"/>
      <c r="E231" s="163">
        <f>SUM(E215:E230)</f>
        <v>0</v>
      </c>
      <c r="F231" s="8"/>
      <c r="G231"/>
      <c r="H231"/>
    </row>
    <row r="232" spans="1:8" x14ac:dyDescent="0.3">
      <c r="B232" s="1"/>
      <c r="C232" s="1"/>
      <c r="D232" s="1"/>
      <c r="E232" s="1"/>
      <c r="F232" s="7"/>
      <c r="G232" s="8"/>
      <c r="H232"/>
    </row>
    <row r="233" spans="1:8" x14ac:dyDescent="0.3">
      <c r="B233" s="1"/>
      <c r="C233" s="1"/>
      <c r="D233" s="1"/>
      <c r="E233" s="1"/>
      <c r="F233" s="7"/>
      <c r="G233" s="8"/>
      <c r="H233"/>
    </row>
    <row r="234" spans="1:8" ht="21" x14ac:dyDescent="0.35">
      <c r="A234" s="143" t="str">
        <f>IF($A$16=0,"",IF(COUNTIFS($A$17:$A$27,B234)=1,1,"nvt"))</f>
        <v/>
      </c>
      <c r="B234" s="153" t="str">
        <f>B27</f>
        <v>Maandbedrag € 10.400</v>
      </c>
      <c r="C234" s="50"/>
      <c r="D234" s="1"/>
      <c r="E234" s="1"/>
      <c r="F234" s="7"/>
      <c r="G234" s="8"/>
      <c r="H234"/>
    </row>
    <row r="235" spans="1:8" ht="14.25" customHeight="1" x14ac:dyDescent="0.25">
      <c r="B235" s="261" t="str">
        <f>IF(A234="nvt",VLOOKUP(A234,Alle_Kostensoorten[],2,FALSE),VLOOKUP(B234,Alle_Kostensoorten[],2,FALSE))</f>
        <v>Toelichting: Geen bijzonderheden</v>
      </c>
      <c r="C235" s="261"/>
      <c r="D235" s="261"/>
      <c r="E235" s="261"/>
      <c r="F235" s="261"/>
      <c r="G235"/>
      <c r="H235"/>
    </row>
    <row r="236" spans="1:8" ht="9.75" customHeight="1" x14ac:dyDescent="0.3">
      <c r="B236" s="1"/>
      <c r="C236" s="1"/>
      <c r="D236" s="1"/>
      <c r="E236" s="1"/>
      <c r="F236" s="7"/>
      <c r="G236" s="8"/>
      <c r="H236"/>
    </row>
    <row r="237" spans="1:8" ht="45.75" thickBot="1" x14ac:dyDescent="0.35">
      <c r="B237" s="186" t="s">
        <v>2</v>
      </c>
      <c r="C237" s="133" t="s">
        <v>111</v>
      </c>
      <c r="D237" s="133" t="s">
        <v>132</v>
      </c>
      <c r="E237" s="133" t="s">
        <v>175</v>
      </c>
      <c r="F237" s="184" t="s">
        <v>0</v>
      </c>
      <c r="G237"/>
      <c r="H237"/>
    </row>
    <row r="238" spans="1:8" ht="15.75" customHeight="1" thickTop="1" x14ac:dyDescent="0.3">
      <c r="B238" s="223"/>
      <c r="C238" s="224"/>
      <c r="D238" s="227"/>
      <c r="E238" s="232"/>
      <c r="F238" s="192">
        <f>IF($A$234=1,$D238*$E238*10400,0)</f>
        <v>0</v>
      </c>
      <c r="G238"/>
      <c r="H238"/>
    </row>
    <row r="239" spans="1:8" ht="15.75" customHeight="1" x14ac:dyDescent="0.3">
      <c r="B239" s="197"/>
      <c r="C239" s="107"/>
      <c r="D239" s="227"/>
      <c r="E239" s="201"/>
      <c r="F239" s="195">
        <f>IF($A$234=1,$D239*$E239*10400,0)</f>
        <v>0</v>
      </c>
      <c r="G239"/>
      <c r="H239"/>
    </row>
    <row r="240" spans="1:8" ht="15.75" customHeight="1" x14ac:dyDescent="0.3">
      <c r="B240" s="197"/>
      <c r="C240" s="107"/>
      <c r="D240" s="227"/>
      <c r="E240" s="201"/>
      <c r="F240" s="195">
        <f>IF($A$234=1,$D240*$E240*10400,0)</f>
        <v>0</v>
      </c>
      <c r="G240"/>
      <c r="H240"/>
    </row>
    <row r="241" spans="2:9" ht="15.75" customHeight="1" x14ac:dyDescent="0.3">
      <c r="B241" s="197"/>
      <c r="C241" s="107"/>
      <c r="D241" s="227"/>
      <c r="E241" s="201"/>
      <c r="F241" s="195">
        <f>IF($A$234=1,$D241*$E241*10400,0)</f>
        <v>0</v>
      </c>
      <c r="G241"/>
      <c r="H241"/>
    </row>
    <row r="242" spans="2:9" ht="15.75" customHeight="1" x14ac:dyDescent="0.3">
      <c r="B242" s="197"/>
      <c r="C242" s="107"/>
      <c r="D242" s="227"/>
      <c r="E242" s="201"/>
      <c r="F242" s="195">
        <f>IF($A$234=1,$D242*$E242*10400,0)</f>
        <v>0</v>
      </c>
      <c r="G242"/>
      <c r="H242"/>
    </row>
    <row r="243" spans="2:9" ht="15.75" customHeight="1" x14ac:dyDescent="0.3">
      <c r="B243" s="197"/>
      <c r="C243" s="107"/>
      <c r="D243" s="200"/>
      <c r="E243" s="201"/>
      <c r="F243" s="195">
        <f>IF($A$234=1,$D243*$E243*10400,0)</f>
        <v>0</v>
      </c>
      <c r="G243"/>
      <c r="H243"/>
    </row>
    <row r="244" spans="2:9" ht="15.75" customHeight="1" x14ac:dyDescent="0.3">
      <c r="B244" s="197"/>
      <c r="C244" s="107"/>
      <c r="D244" s="200"/>
      <c r="E244" s="201"/>
      <c r="F244" s="195">
        <f>IF($A$234=1,$D244*$E244*10400,0)</f>
        <v>0</v>
      </c>
      <c r="G244"/>
      <c r="H244"/>
    </row>
    <row r="245" spans="2:9" ht="15.75" customHeight="1" x14ac:dyDescent="0.3">
      <c r="B245" s="197"/>
      <c r="C245" s="107"/>
      <c r="D245" s="200"/>
      <c r="E245" s="201"/>
      <c r="F245" s="195">
        <f>IF($A$234=1,$D245*$E245*10400,0)</f>
        <v>0</v>
      </c>
      <c r="G245"/>
      <c r="H245"/>
    </row>
    <row r="246" spans="2:9" ht="15.75" customHeight="1" x14ac:dyDescent="0.3">
      <c r="B246" s="197"/>
      <c r="C246" s="107"/>
      <c r="D246" s="200"/>
      <c r="E246" s="201"/>
      <c r="F246" s="195">
        <f>IF($A$234=1,$D246*$E246*10400,0)</f>
        <v>0</v>
      </c>
      <c r="G246"/>
      <c r="H246"/>
    </row>
    <row r="247" spans="2:9" ht="15.75" customHeight="1" x14ac:dyDescent="0.3">
      <c r="B247" s="197"/>
      <c r="C247" s="107"/>
      <c r="D247" s="200"/>
      <c r="E247" s="201"/>
      <c r="F247" s="195">
        <f>IF($A$234=1,$D247*$E247*10400,0)</f>
        <v>0</v>
      </c>
      <c r="G247"/>
      <c r="H247"/>
    </row>
    <row r="248" spans="2:9" ht="15.75" customHeight="1" x14ac:dyDescent="0.3">
      <c r="B248" s="197"/>
      <c r="C248" s="107"/>
      <c r="D248" s="200"/>
      <c r="E248" s="201"/>
      <c r="F248" s="195">
        <f>IF($A$234=1,$D248*$E248*10400,0)</f>
        <v>0</v>
      </c>
      <c r="G248"/>
      <c r="H248"/>
    </row>
    <row r="249" spans="2:9" ht="15.75" customHeight="1" x14ac:dyDescent="0.3">
      <c r="B249" s="197"/>
      <c r="C249" s="107"/>
      <c r="D249" s="200"/>
      <c r="E249" s="201"/>
      <c r="F249" s="195">
        <f>IF($A$234=1,$D249*$E249*10400,0)</f>
        <v>0</v>
      </c>
      <c r="G249"/>
      <c r="H249"/>
    </row>
    <row r="250" spans="2:9" ht="15.75" customHeight="1" x14ac:dyDescent="0.3">
      <c r="B250" s="197"/>
      <c r="C250" s="107"/>
      <c r="D250" s="200"/>
      <c r="E250" s="201"/>
      <c r="F250" s="195">
        <f>IF($A$234=1,$D250*$E250*10400,0)</f>
        <v>0</v>
      </c>
      <c r="G250"/>
      <c r="H250"/>
    </row>
    <row r="251" spans="2:9" ht="15.75" customHeight="1" x14ac:dyDescent="0.3">
      <c r="B251" s="197"/>
      <c r="C251" s="107"/>
      <c r="D251" s="200"/>
      <c r="E251" s="201"/>
      <c r="F251" s="195">
        <f>IF($A$234=1,$D251*$E251*10400,0)</f>
        <v>0</v>
      </c>
      <c r="G251"/>
      <c r="H251"/>
    </row>
    <row r="252" spans="2:9" ht="15.75" customHeight="1" thickBot="1" x14ac:dyDescent="0.35">
      <c r="B252" s="95"/>
      <c r="C252" s="207"/>
      <c r="D252" s="208"/>
      <c r="E252" s="209"/>
      <c r="F252" s="155">
        <f>IF($A$234=1,$D252*$E252*10400,0)</f>
        <v>0</v>
      </c>
      <c r="G252"/>
      <c r="H252"/>
    </row>
    <row r="253" spans="2:9" ht="16.5" thickTop="1" x14ac:dyDescent="0.3">
      <c r="B253" s="211" t="s">
        <v>90</v>
      </c>
      <c r="C253" s="211"/>
      <c r="D253" s="212"/>
      <c r="E253" s="211"/>
      <c r="F253" s="163">
        <f>SUM(F238:F252)</f>
        <v>0</v>
      </c>
      <c r="G253"/>
      <c r="H253"/>
    </row>
    <row r="254" spans="2:9" x14ac:dyDescent="0.3">
      <c r="B254" s="3"/>
      <c r="C254" s="1"/>
      <c r="D254" s="1"/>
      <c r="E254" s="1"/>
      <c r="F254" s="9"/>
      <c r="G254" s="10"/>
      <c r="H254"/>
    </row>
    <row r="255" spans="2:9" ht="16.5" thickBot="1" x14ac:dyDescent="0.35">
      <c r="B255" s="39"/>
      <c r="C255" s="40"/>
      <c r="D255" s="40"/>
      <c r="E255" s="40"/>
      <c r="F255" s="41"/>
      <c r="G255" s="42"/>
      <c r="H255" s="42"/>
      <c r="I255" s="42"/>
    </row>
    <row r="256" spans="2:9" ht="7.5" customHeight="1" thickTop="1" x14ac:dyDescent="0.3">
      <c r="B256" s="3"/>
      <c r="C256" s="1"/>
      <c r="D256" s="1"/>
      <c r="E256" s="1"/>
      <c r="F256" s="9"/>
      <c r="G256" s="10"/>
      <c r="H256"/>
    </row>
    <row r="257" spans="2:9" ht="23.25" x14ac:dyDescent="0.25">
      <c r="B257" s="266" t="s">
        <v>55</v>
      </c>
      <c r="C257" s="266"/>
      <c r="D257" s="266"/>
      <c r="E257" s="266"/>
      <c r="F257" s="266"/>
      <c r="G257" s="266"/>
      <c r="H257" s="266"/>
    </row>
    <row r="258" spans="2:9" x14ac:dyDescent="0.3">
      <c r="B258" s="3"/>
      <c r="C258" s="1"/>
      <c r="D258" s="1"/>
      <c r="E258" s="1"/>
      <c r="F258" s="9"/>
      <c r="G258" s="10"/>
      <c r="H258"/>
    </row>
    <row r="259" spans="2:9" ht="21" x14ac:dyDescent="0.35">
      <c r="B259" s="50" t="s">
        <v>43</v>
      </c>
      <c r="C259" s="10"/>
      <c r="D259" s="10"/>
      <c r="E259" s="10"/>
      <c r="F259" s="9"/>
      <c r="G259" s="10"/>
      <c r="H259"/>
    </row>
    <row r="260" spans="2:9" ht="153.75" customHeight="1" x14ac:dyDescent="0.25">
      <c r="B260" s="267" t="s">
        <v>134</v>
      </c>
      <c r="C260" s="267"/>
      <c r="D260" s="267"/>
      <c r="E260" s="267"/>
      <c r="F260" s="267"/>
      <c r="G260" s="267"/>
      <c r="H260" s="267"/>
      <c r="I260" s="267"/>
    </row>
    <row r="261" spans="2:9" x14ac:dyDescent="0.3">
      <c r="B261" s="3"/>
      <c r="C261" s="10"/>
      <c r="D261" s="10"/>
      <c r="E261" s="10"/>
      <c r="F261" s="9"/>
      <c r="G261" s="10"/>
      <c r="H261"/>
    </row>
    <row r="262" spans="2:9" ht="15.6" customHeight="1" thickBot="1" x14ac:dyDescent="0.35">
      <c r="B262" s="51" t="s">
        <v>44</v>
      </c>
      <c r="C262" s="52" t="s">
        <v>6</v>
      </c>
      <c r="D262" s="52" t="s">
        <v>41</v>
      </c>
      <c r="E262" s="139" t="s">
        <v>56</v>
      </c>
      <c r="F262" s="138"/>
      <c r="G262" s="138"/>
      <c r="H262" s="138"/>
      <c r="I262" s="138"/>
    </row>
    <row r="263" spans="2:9" ht="15.75" customHeight="1" thickTop="1" x14ac:dyDescent="0.3">
      <c r="B263" s="57" t="s">
        <v>51</v>
      </c>
      <c r="C263" s="102"/>
      <c r="D263" s="158">
        <f>IFERROR(C263/$C$270,0)</f>
        <v>0</v>
      </c>
      <c r="E263" s="104"/>
      <c r="F263" s="105"/>
      <c r="G263" s="105"/>
      <c r="H263" s="105"/>
      <c r="I263" s="106"/>
    </row>
    <row r="264" spans="2:9" ht="15.75" customHeight="1" x14ac:dyDescent="0.3">
      <c r="B264" s="57" t="s">
        <v>104</v>
      </c>
      <c r="C264" s="102"/>
      <c r="D264" s="158">
        <f t="shared" ref="D264:D268" si="8">IFERROR(C264/$C$270,0)</f>
        <v>0</v>
      </c>
      <c r="E264" s="107"/>
      <c r="F264" s="108"/>
      <c r="G264" s="108"/>
      <c r="H264" s="108"/>
      <c r="I264" s="109"/>
    </row>
    <row r="265" spans="2:9" ht="15.75" customHeight="1" x14ac:dyDescent="0.3">
      <c r="B265" s="57" t="s">
        <v>105</v>
      </c>
      <c r="C265" s="102"/>
      <c r="D265" s="158">
        <f t="shared" si="8"/>
        <v>0</v>
      </c>
      <c r="E265" s="107"/>
      <c r="F265" s="108"/>
      <c r="G265" s="108"/>
      <c r="H265" s="108"/>
      <c r="I265" s="109"/>
    </row>
    <row r="266" spans="2:9" ht="15.75" customHeight="1" x14ac:dyDescent="0.3">
      <c r="B266" s="57" t="s">
        <v>45</v>
      </c>
      <c r="C266" s="102"/>
      <c r="D266" s="158">
        <f t="shared" si="8"/>
        <v>0</v>
      </c>
      <c r="E266" s="107"/>
      <c r="F266" s="108"/>
      <c r="G266" s="108"/>
      <c r="H266" s="108"/>
      <c r="I266" s="109"/>
    </row>
    <row r="267" spans="2:9" ht="15.75" customHeight="1" thickBot="1" x14ac:dyDescent="0.35">
      <c r="B267" s="58" t="s">
        <v>46</v>
      </c>
      <c r="C267" s="103"/>
      <c r="D267" s="159">
        <f t="shared" si="8"/>
        <v>0</v>
      </c>
      <c r="E267" s="110"/>
      <c r="F267" s="111"/>
      <c r="G267" s="111"/>
      <c r="H267" s="111"/>
      <c r="I267" s="112"/>
    </row>
    <row r="268" spans="2:9" ht="17.25" thickTop="1" thickBot="1" x14ac:dyDescent="0.35">
      <c r="B268" s="77" t="s">
        <v>1</v>
      </c>
      <c r="C268" s="160">
        <f>SUM(C263:C267)</f>
        <v>0</v>
      </c>
      <c r="D268" s="161">
        <f t="shared" si="8"/>
        <v>0</v>
      </c>
      <c r="E268" s="80"/>
      <c r="F268" s="80"/>
      <c r="G268" s="80"/>
      <c r="H268" s="77"/>
      <c r="I268" s="81"/>
    </row>
    <row r="269" spans="2:9" ht="13.5" customHeight="1" thickTop="1" x14ac:dyDescent="0.3">
      <c r="B269" s="10"/>
      <c r="C269" s="10"/>
      <c r="D269" s="10"/>
      <c r="E269" s="10"/>
      <c r="F269" s="9"/>
      <c r="G269" s="10"/>
      <c r="H269"/>
    </row>
    <row r="270" spans="2:9" ht="16.5" thickBot="1" x14ac:dyDescent="0.35">
      <c r="B270" s="51" t="s">
        <v>0</v>
      </c>
      <c r="C270" s="162">
        <f>D28</f>
        <v>0</v>
      </c>
      <c r="D270" s="10"/>
      <c r="E270" s="10"/>
      <c r="F270" s="9"/>
      <c r="G270" s="10"/>
      <c r="H270"/>
    </row>
    <row r="271" spans="2:9" ht="16.5" thickTop="1" x14ac:dyDescent="0.3">
      <c r="B271" s="3"/>
      <c r="C271" s="1"/>
      <c r="D271" s="1"/>
      <c r="E271" s="1"/>
      <c r="F271" s="9"/>
      <c r="G271" s="10"/>
      <c r="H271"/>
    </row>
    <row r="272" spans="2:9" ht="16.5" thickBot="1" x14ac:dyDescent="0.35">
      <c r="B272" s="51" t="s">
        <v>92</v>
      </c>
      <c r="C272" s="162" t="str">
        <f>IF(ROUND(C268,2)-ROUND(C270,2)=0,"JA",C268-C270)</f>
        <v>JA</v>
      </c>
      <c r="D272" s="1"/>
      <c r="E272" s="1"/>
      <c r="F272" s="9"/>
      <c r="G272" s="10"/>
      <c r="H272"/>
    </row>
    <row r="273" spans="2:9" ht="17.25" thickTop="1" thickBot="1" x14ac:dyDescent="0.35">
      <c r="B273" s="43"/>
      <c r="C273" s="44"/>
      <c r="D273" s="45"/>
      <c r="E273" s="45"/>
      <c r="F273" s="45"/>
      <c r="G273" s="45"/>
      <c r="H273" s="45"/>
      <c r="I273" s="45"/>
    </row>
    <row r="274" spans="2:9" ht="6.75" customHeight="1" thickTop="1" x14ac:dyDescent="0.3">
      <c r="B274" s="15"/>
      <c r="C274" s="16"/>
      <c r="D274"/>
      <c r="E274"/>
      <c r="F274"/>
      <c r="G274"/>
      <c r="H274"/>
    </row>
    <row r="275" spans="2:9" ht="23.25" x14ac:dyDescent="0.25">
      <c r="B275" s="266" t="s">
        <v>54</v>
      </c>
      <c r="C275" s="266"/>
      <c r="D275" s="266"/>
      <c r="E275" s="266"/>
      <c r="F275" s="266"/>
      <c r="G275" s="266"/>
      <c r="H275" s="266"/>
    </row>
    <row r="276" spans="2:9" ht="15" x14ac:dyDescent="0.25">
      <c r="B276" s="10"/>
      <c r="C276"/>
      <c r="D276"/>
      <c r="E276"/>
      <c r="F276"/>
      <c r="G276" s="10"/>
      <c r="H276"/>
    </row>
    <row r="277" spans="2:9" ht="21" x14ac:dyDescent="0.35">
      <c r="B277" s="50" t="s">
        <v>99</v>
      </c>
      <c r="C277" s="50"/>
      <c r="D277"/>
      <c r="E277"/>
      <c r="F277"/>
      <c r="G277" s="10"/>
      <c r="H277"/>
    </row>
    <row r="278" spans="2:9" ht="154.5" customHeight="1" x14ac:dyDescent="0.25">
      <c r="B278" s="267" t="s">
        <v>182</v>
      </c>
      <c r="C278" s="267"/>
      <c r="D278" s="267"/>
      <c r="E278" s="267"/>
      <c r="F278" s="267"/>
      <c r="G278" s="267"/>
      <c r="H278" s="267"/>
      <c r="I278" s="267"/>
    </row>
    <row r="279" spans="2:9" ht="15" x14ac:dyDescent="0.25">
      <c r="B279" s="10"/>
      <c r="C279"/>
      <c r="D279"/>
      <c r="E279"/>
      <c r="F279"/>
      <c r="G279" s="10"/>
      <c r="H279"/>
    </row>
    <row r="280" spans="2:9" ht="16.5" thickBot="1" x14ac:dyDescent="0.35">
      <c r="B280" s="134" t="s">
        <v>2</v>
      </c>
      <c r="C280" s="184" t="s">
        <v>37</v>
      </c>
      <c r="D280" s="184" t="s">
        <v>112</v>
      </c>
      <c r="E280" s="133" t="s">
        <v>0</v>
      </c>
      <c r="F280" s="185" t="s">
        <v>38</v>
      </c>
      <c r="G280" s="184" t="s">
        <v>56</v>
      </c>
      <c r="H280" s="186"/>
      <c r="I280" s="186"/>
    </row>
    <row r="281" spans="2:9" ht="15.75" customHeight="1" thickTop="1" x14ac:dyDescent="0.3">
      <c r="B281" s="187" t="str">
        <f>Hulpblad!V2</f>
        <v xml:space="preserve"> </v>
      </c>
      <c r="C281" s="248"/>
      <c r="D281" s="191"/>
      <c r="E281" s="192">
        <f>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92">
        <f t="shared" ref="F281:F290" si="9">E281*D281</f>
        <v>0</v>
      </c>
      <c r="G281" s="193"/>
      <c r="H281" s="188"/>
      <c r="I281" s="188"/>
    </row>
    <row r="282" spans="2:9" ht="15.75" customHeight="1" x14ac:dyDescent="0.3">
      <c r="B282" s="189" t="str">
        <f>Hulpblad!V3</f>
        <v xml:space="preserve"> </v>
      </c>
      <c r="C282" s="249"/>
      <c r="D282" s="194"/>
      <c r="E282" s="195">
        <f t="shared" ref="E282:E290" si="10">IF(OR(B282="",B282=" "),0,SUMIFS($E$104:$E$118,$B$104:$B$118,$B282)+SUMIFS($E$38:$E$52,$B$38:$B$52,$B282)+SUMIFS($F$60:$F$74,$B$60:$B$74,$B282)+SUMIFS($F$82:$F$96,$B$82:$B$96,$B282)+SUMIFS($C$126:$C$135,$B$126:$B$135,$B282)+SUMIFS($I$183:$I$190,$B$183:$B$190,$B282)+SUMIFS($E$143:$E$151,$B$143:$B$151,$B282)+SUMIFS($F$159:$F$175,$B$159:$B$175,$B282)+SUMIFS($C$198:$C$207,$B$198:$B$207,$B282)+SUMIFS($E$215:$E$230,$B$215:$B$230,$B282)+SUMIFS($F$238:$F$252,$B$238:$B$252,$B282))</f>
        <v>0</v>
      </c>
      <c r="F282" s="195">
        <f t="shared" si="9"/>
        <v>0</v>
      </c>
      <c r="G282" s="196"/>
      <c r="H282" s="190"/>
      <c r="I282" s="190"/>
    </row>
    <row r="283" spans="2:9" ht="15.75" customHeight="1" x14ac:dyDescent="0.3">
      <c r="B283" s="189" t="str">
        <f>Hulpblad!V4</f>
        <v xml:space="preserve"> </v>
      </c>
      <c r="C283" s="250"/>
      <c r="D283" s="194"/>
      <c r="E283" s="195">
        <f t="shared" si="10"/>
        <v>0</v>
      </c>
      <c r="F283" s="195">
        <f t="shared" si="9"/>
        <v>0</v>
      </c>
      <c r="G283" s="196"/>
      <c r="H283" s="190"/>
      <c r="I283" s="190"/>
    </row>
    <row r="284" spans="2:9" ht="15.75" customHeight="1" x14ac:dyDescent="0.3">
      <c r="B284" s="189" t="str">
        <f>Hulpblad!V5</f>
        <v xml:space="preserve"> </v>
      </c>
      <c r="C284" s="250"/>
      <c r="D284" s="194"/>
      <c r="E284" s="195">
        <f t="shared" si="10"/>
        <v>0</v>
      </c>
      <c r="F284" s="195">
        <f t="shared" si="9"/>
        <v>0</v>
      </c>
      <c r="G284" s="196"/>
      <c r="H284" s="190"/>
      <c r="I284" s="190"/>
    </row>
    <row r="285" spans="2:9" ht="15.75" customHeight="1" x14ac:dyDescent="0.3">
      <c r="B285" s="189" t="str">
        <f>Hulpblad!V6</f>
        <v xml:space="preserve"> </v>
      </c>
      <c r="C285" s="249"/>
      <c r="D285" s="194"/>
      <c r="E285" s="195">
        <f t="shared" si="10"/>
        <v>0</v>
      </c>
      <c r="F285" s="195">
        <f t="shared" si="9"/>
        <v>0</v>
      </c>
      <c r="G285" s="196"/>
      <c r="H285" s="190"/>
      <c r="I285" s="190"/>
    </row>
    <row r="286" spans="2:9" ht="15.75" customHeight="1" x14ac:dyDescent="0.3">
      <c r="B286" s="189" t="str">
        <f>Hulpblad!V7</f>
        <v xml:space="preserve"> </v>
      </c>
      <c r="C286" s="249"/>
      <c r="D286" s="194"/>
      <c r="E286" s="195">
        <f t="shared" si="10"/>
        <v>0</v>
      </c>
      <c r="F286" s="195">
        <f t="shared" si="9"/>
        <v>0</v>
      </c>
      <c r="G286" s="196"/>
      <c r="H286" s="190"/>
      <c r="I286" s="190"/>
    </row>
    <row r="287" spans="2:9" ht="15.75" customHeight="1" x14ac:dyDescent="0.3">
      <c r="B287" s="189" t="str">
        <f>Hulpblad!V8</f>
        <v xml:space="preserve"> </v>
      </c>
      <c r="C287" s="249"/>
      <c r="D287" s="194"/>
      <c r="E287" s="195">
        <f t="shared" si="10"/>
        <v>0</v>
      </c>
      <c r="F287" s="195">
        <f t="shared" si="9"/>
        <v>0</v>
      </c>
      <c r="G287" s="196"/>
      <c r="H287" s="190"/>
      <c r="I287" s="190"/>
    </row>
    <row r="288" spans="2:9" ht="15.75" customHeight="1" x14ac:dyDescent="0.3">
      <c r="B288" s="189" t="str">
        <f>Hulpblad!V9</f>
        <v xml:space="preserve"> </v>
      </c>
      <c r="C288" s="250"/>
      <c r="D288" s="194"/>
      <c r="E288" s="195">
        <f t="shared" si="10"/>
        <v>0</v>
      </c>
      <c r="F288" s="195">
        <f t="shared" si="9"/>
        <v>0</v>
      </c>
      <c r="G288" s="196"/>
      <c r="H288" s="190"/>
      <c r="I288" s="190"/>
    </row>
    <row r="289" spans="2:9" ht="15.75" customHeight="1" x14ac:dyDescent="0.3">
      <c r="B289" s="189" t="str">
        <f>Hulpblad!V10</f>
        <v xml:space="preserve"> </v>
      </c>
      <c r="C289" s="250"/>
      <c r="D289" s="194"/>
      <c r="E289" s="195">
        <f t="shared" si="10"/>
        <v>0</v>
      </c>
      <c r="F289" s="195">
        <f t="shared" si="9"/>
        <v>0</v>
      </c>
      <c r="G289" s="196"/>
      <c r="H289" s="190"/>
      <c r="I289" s="190"/>
    </row>
    <row r="290" spans="2:9" ht="15.75" customHeight="1" thickBot="1" x14ac:dyDescent="0.35">
      <c r="B290" s="164" t="str">
        <f>Hulpblad!V11</f>
        <v xml:space="preserve"> </v>
      </c>
      <c r="C290" s="251"/>
      <c r="D290" s="178"/>
      <c r="E290" s="155">
        <f t="shared" si="10"/>
        <v>0</v>
      </c>
      <c r="F290" s="155">
        <f t="shared" si="9"/>
        <v>0</v>
      </c>
      <c r="G290" s="113"/>
      <c r="H290" s="113"/>
      <c r="I290" s="113"/>
    </row>
    <row r="291" spans="2:9" ht="16.5" thickTop="1" x14ac:dyDescent="0.3">
      <c r="B291" s="76" t="s">
        <v>90</v>
      </c>
      <c r="C291" s="78"/>
      <c r="D291" s="78"/>
      <c r="E291" s="163">
        <f>SUBTOTAL(109,$E$281:$E$290)</f>
        <v>0</v>
      </c>
      <c r="F291" s="163">
        <f>SUBTOTAL(109,$F$281:$F$290)</f>
        <v>0</v>
      </c>
      <c r="G291" s="79"/>
      <c r="H291" s="79"/>
      <c r="I291" s="79"/>
    </row>
    <row r="292" spans="2:9" x14ac:dyDescent="0.3">
      <c r="B292" s="15"/>
      <c r="C292" s="16"/>
      <c r="D292" s="10"/>
      <c r="E292" s="18"/>
      <c r="F292" s="18"/>
      <c r="G292" s="18"/>
      <c r="H292" s="10"/>
    </row>
    <row r="293" spans="2:9" ht="16.5" thickBot="1" x14ac:dyDescent="0.35">
      <c r="B293" s="51" t="s">
        <v>115</v>
      </c>
      <c r="C293" s="162">
        <f>C263+C266</f>
        <v>0</v>
      </c>
      <c r="D293" s="10"/>
      <c r="E293" s="10"/>
      <c r="F293" s="10"/>
      <c r="G293" s="10"/>
      <c r="H293" s="10"/>
    </row>
    <row r="294" spans="2:9" thickTop="1" x14ac:dyDescent="0.25">
      <c r="B294" s="10"/>
      <c r="C294" s="10"/>
      <c r="D294" s="10"/>
      <c r="E294" s="10"/>
      <c r="F294" s="10"/>
      <c r="G294" s="10"/>
      <c r="H294" s="10"/>
    </row>
    <row r="295" spans="2:9" ht="16.5" thickBot="1" x14ac:dyDescent="0.35">
      <c r="B295" s="51" t="s">
        <v>116</v>
      </c>
      <c r="C295" s="162" t="str">
        <f>IF(ROUND($F$291,2)&gt;=ROUND(C263+C266,2),"JA",$F$291-C263-C266)</f>
        <v>JA</v>
      </c>
      <c r="D295" s="10"/>
      <c r="E295" s="10"/>
      <c r="F295" s="10"/>
      <c r="G295" s="10"/>
      <c r="H295" s="10"/>
    </row>
    <row r="296" spans="2:9" thickTop="1" x14ac:dyDescent="0.25">
      <c r="B296" s="10"/>
      <c r="C296" s="10"/>
      <c r="D296" s="10"/>
      <c r="E296" s="10"/>
      <c r="F296" s="10"/>
      <c r="G296" s="10"/>
      <c r="H296" s="10"/>
    </row>
    <row r="297" spans="2:9" ht="15" x14ac:dyDescent="0.25">
      <c r="B297" s="10"/>
      <c r="C297" s="10"/>
      <c r="D297" s="10"/>
      <c r="E297" s="10"/>
      <c r="F297" s="10"/>
      <c r="G297" s="10"/>
      <c r="H297" s="10"/>
    </row>
    <row r="298" spans="2:9" ht="15" x14ac:dyDescent="0.25">
      <c r="B298" s="10"/>
      <c r="C298" s="10"/>
      <c r="D298" s="10"/>
      <c r="E298" s="10"/>
      <c r="F298" s="10"/>
      <c r="G298" s="10"/>
      <c r="H298" s="10"/>
    </row>
    <row r="299" spans="2:9" ht="15" x14ac:dyDescent="0.25">
      <c r="B299" s="10"/>
      <c r="C299" s="10"/>
      <c r="D299" s="10"/>
      <c r="E299" s="10"/>
      <c r="F299" s="10"/>
      <c r="G299" s="10"/>
      <c r="H299" s="10"/>
    </row>
    <row r="300" spans="2:9" ht="15" x14ac:dyDescent="0.25">
      <c r="B300" s="10"/>
      <c r="C300" s="10"/>
      <c r="D300" s="10"/>
      <c r="E300" s="10"/>
      <c r="F300" s="10"/>
      <c r="G300" s="10"/>
      <c r="H300" s="10"/>
    </row>
    <row r="301" spans="2:9" ht="15" x14ac:dyDescent="0.25">
      <c r="B301" s="10"/>
      <c r="C301" s="10"/>
      <c r="D301" s="10"/>
      <c r="E301" s="10"/>
      <c r="F301" s="10"/>
      <c r="G301" s="10"/>
      <c r="H301" s="10"/>
    </row>
    <row r="302" spans="2:9" ht="15" x14ac:dyDescent="0.25">
      <c r="B302" s="10"/>
      <c r="C302" s="10"/>
      <c r="D302" s="10"/>
      <c r="E302" s="10"/>
      <c r="F302" s="10"/>
      <c r="G302" s="10"/>
      <c r="H302" s="10"/>
    </row>
    <row r="303" spans="2:9" ht="15" x14ac:dyDescent="0.25">
      <c r="B303" s="10"/>
      <c r="C303" s="10"/>
      <c r="D303" s="10"/>
      <c r="E303" s="10"/>
      <c r="F303" s="10"/>
      <c r="G303" s="10"/>
      <c r="H303" s="10"/>
    </row>
    <row r="304" spans="2:9"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ht="15" x14ac:dyDescent="0.25">
      <c r="B463" s="10"/>
      <c r="C463" s="10"/>
      <c r="D463" s="10"/>
      <c r="E463" s="10"/>
      <c r="F463" s="10"/>
      <c r="G463" s="10"/>
      <c r="H463" s="10"/>
    </row>
    <row r="464" spans="2:8" ht="15" x14ac:dyDescent="0.25">
      <c r="B464" s="10"/>
      <c r="C464" s="10"/>
      <c r="D464" s="10"/>
      <c r="E464" s="10"/>
      <c r="F464" s="10"/>
      <c r="G464" s="10"/>
      <c r="H464" s="10"/>
    </row>
    <row r="465" spans="2:8" ht="15" x14ac:dyDescent="0.25">
      <c r="B465" s="10"/>
      <c r="C465" s="10"/>
      <c r="D465" s="10"/>
      <c r="E465" s="10"/>
      <c r="F465" s="10"/>
      <c r="G465" s="10"/>
      <c r="H465" s="10"/>
    </row>
    <row r="466" spans="2:8" ht="15" x14ac:dyDescent="0.25">
      <c r="B466" s="10"/>
      <c r="C466" s="10"/>
      <c r="D466" s="10"/>
      <c r="E466" s="10"/>
      <c r="F466" s="10"/>
      <c r="G466" s="10"/>
      <c r="H466" s="10"/>
    </row>
    <row r="467" spans="2:8" ht="15" x14ac:dyDescent="0.25">
      <c r="B467" s="10"/>
      <c r="C467" s="10"/>
      <c r="D467" s="10"/>
      <c r="E467" s="10"/>
      <c r="F467" s="10"/>
      <c r="G467" s="10"/>
      <c r="H467" s="10"/>
    </row>
    <row r="468" spans="2:8" ht="15" x14ac:dyDescent="0.25">
      <c r="B468" s="10"/>
      <c r="C468" s="10"/>
      <c r="D468" s="10"/>
      <c r="E468" s="10"/>
      <c r="F468" s="10"/>
      <c r="G468" s="10"/>
      <c r="H468" s="10"/>
    </row>
    <row r="469" spans="2:8" ht="15" x14ac:dyDescent="0.25">
      <c r="B469" s="10"/>
      <c r="C469" s="10"/>
      <c r="D469" s="10"/>
      <c r="E469" s="10"/>
      <c r="F469" s="10"/>
      <c r="G469" s="10"/>
      <c r="H469" s="10"/>
    </row>
    <row r="470" spans="2:8" ht="15" x14ac:dyDescent="0.25">
      <c r="B470" s="10"/>
      <c r="C470" s="10"/>
      <c r="D470" s="10"/>
      <c r="E470" s="10"/>
      <c r="F470" s="10"/>
      <c r="G470" s="10"/>
      <c r="H470" s="10"/>
    </row>
    <row r="471" spans="2:8" ht="15" x14ac:dyDescent="0.25">
      <c r="B471" s="10"/>
      <c r="C471" s="10"/>
      <c r="D471" s="10"/>
      <c r="E471" s="10"/>
      <c r="F471" s="10"/>
      <c r="G471" s="10"/>
      <c r="H471" s="10"/>
    </row>
    <row r="472" spans="2:8" ht="15" x14ac:dyDescent="0.25">
      <c r="B472" s="10"/>
      <c r="C472" s="10"/>
      <c r="D472" s="10"/>
      <c r="E472" s="10"/>
      <c r="F472" s="10"/>
      <c r="G472" s="10"/>
      <c r="H472" s="10"/>
    </row>
    <row r="473" spans="2:8" ht="15" x14ac:dyDescent="0.25">
      <c r="B473" s="10"/>
      <c r="C473" s="10"/>
      <c r="D473" s="10"/>
      <c r="E473" s="10"/>
      <c r="F473" s="10"/>
      <c r="G473" s="10"/>
      <c r="H473" s="10"/>
    </row>
    <row r="474" spans="2:8" ht="15" x14ac:dyDescent="0.25">
      <c r="B474" s="10"/>
      <c r="C474" s="10"/>
      <c r="D474" s="10"/>
      <c r="E474" s="10"/>
      <c r="F474" s="10"/>
      <c r="G474" s="10"/>
      <c r="H474" s="10"/>
    </row>
    <row r="475" spans="2:8" ht="15" x14ac:dyDescent="0.25">
      <c r="B475" s="10"/>
      <c r="C475" s="10"/>
      <c r="D475" s="10"/>
      <c r="E475" s="10"/>
      <c r="F475" s="10"/>
      <c r="G475" s="10"/>
      <c r="H475" s="10"/>
    </row>
    <row r="476" spans="2:8" ht="15" x14ac:dyDescent="0.25">
      <c r="B476" s="10"/>
      <c r="C476" s="10"/>
      <c r="D476" s="10"/>
      <c r="E476" s="10"/>
      <c r="F476" s="10"/>
      <c r="G476" s="10"/>
      <c r="H476" s="10"/>
    </row>
    <row r="477" spans="2:8" ht="15" x14ac:dyDescent="0.25">
      <c r="B477" s="10"/>
      <c r="C477" s="10"/>
      <c r="D477" s="10"/>
      <c r="E477" s="10"/>
      <c r="F477" s="10"/>
      <c r="G477" s="10"/>
      <c r="H477" s="10"/>
    </row>
    <row r="478" spans="2:8" ht="15" x14ac:dyDescent="0.25">
      <c r="B478" s="10"/>
      <c r="C478" s="10"/>
      <c r="D478" s="10"/>
      <c r="E478" s="10"/>
      <c r="F478" s="10"/>
      <c r="G478" s="10"/>
      <c r="H478" s="10"/>
    </row>
    <row r="479" spans="2:8" ht="15" x14ac:dyDescent="0.25">
      <c r="B479" s="10"/>
      <c r="C479" s="10"/>
      <c r="D479" s="10"/>
      <c r="E479" s="10"/>
      <c r="F479" s="10"/>
      <c r="G479" s="10"/>
      <c r="H479" s="10"/>
    </row>
    <row r="480" spans="2:8" ht="15" x14ac:dyDescent="0.25">
      <c r="B480" s="10"/>
      <c r="C480" s="10"/>
      <c r="D480" s="10"/>
      <c r="E480" s="10"/>
      <c r="F480" s="10"/>
      <c r="G480" s="10"/>
      <c r="H480" s="10"/>
    </row>
    <row r="481" spans="2:8" ht="15" x14ac:dyDescent="0.25">
      <c r="B481" s="10"/>
      <c r="C481" s="10"/>
      <c r="D481" s="10"/>
      <c r="E481" s="10"/>
      <c r="F481" s="10"/>
      <c r="G481" s="10"/>
      <c r="H481" s="10"/>
    </row>
    <row r="482" spans="2:8" ht="15" x14ac:dyDescent="0.25">
      <c r="B482" s="10"/>
      <c r="C482" s="10"/>
      <c r="D482" s="10"/>
      <c r="E482" s="10"/>
      <c r="F482" s="10"/>
      <c r="G482" s="10"/>
      <c r="H482" s="10"/>
    </row>
    <row r="483" spans="2:8" ht="15" x14ac:dyDescent="0.25">
      <c r="B483" s="10"/>
      <c r="C483" s="10"/>
      <c r="D483" s="10"/>
      <c r="E483" s="10"/>
      <c r="F483" s="10"/>
      <c r="G483" s="10"/>
      <c r="H483" s="10"/>
    </row>
    <row r="484" spans="2:8" ht="15" x14ac:dyDescent="0.25">
      <c r="B484" s="10"/>
      <c r="C484" s="10"/>
      <c r="D484" s="10"/>
      <c r="E484" s="10"/>
      <c r="F484" s="10"/>
      <c r="G484" s="10"/>
      <c r="H484" s="10"/>
    </row>
    <row r="485" spans="2:8" ht="15" x14ac:dyDescent="0.25">
      <c r="B485" s="10"/>
      <c r="C485" s="10"/>
      <c r="D485" s="10"/>
      <c r="E485" s="10"/>
      <c r="F485" s="10"/>
      <c r="G485" s="10"/>
      <c r="H485" s="10"/>
    </row>
    <row r="486" spans="2:8" ht="15"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140:I140"/>
    <mergeCell ref="C2:E2"/>
    <mergeCell ref="C6:D6"/>
    <mergeCell ref="B11:I11"/>
    <mergeCell ref="B14:H14"/>
    <mergeCell ref="C30:H30"/>
    <mergeCell ref="B32:H32"/>
    <mergeCell ref="B35:E35"/>
    <mergeCell ref="B57:F57"/>
    <mergeCell ref="B79:F79"/>
    <mergeCell ref="B101:E101"/>
    <mergeCell ref="B123:G123"/>
    <mergeCell ref="B260:I260"/>
    <mergeCell ref="B275:H275"/>
    <mergeCell ref="B278:I278"/>
    <mergeCell ref="B156:I156"/>
    <mergeCell ref="B180:I180"/>
    <mergeCell ref="B195:G195"/>
    <mergeCell ref="B212:E212"/>
    <mergeCell ref="B235:F235"/>
    <mergeCell ref="B257:H257"/>
  </mergeCells>
  <conditionalFormatting sqref="A12:I295">
    <cfRule type="expression" dxfId="279" priority="1" stopIfTrue="1">
      <formula>$A$16=0</formula>
    </cfRule>
  </conditionalFormatting>
  <conditionalFormatting sqref="B34:C34">
    <cfRule type="expression" dxfId="278" priority="31">
      <formula>$A$34="nvt"</formula>
    </cfRule>
  </conditionalFormatting>
  <conditionalFormatting sqref="B56:C56">
    <cfRule type="expression" dxfId="277" priority="32">
      <formula>$A$56="nvt"</formula>
    </cfRule>
  </conditionalFormatting>
  <conditionalFormatting sqref="B78:C78">
    <cfRule type="expression" dxfId="276" priority="29">
      <formula>$A$78="nvt"</formula>
    </cfRule>
  </conditionalFormatting>
  <conditionalFormatting sqref="B100:C100">
    <cfRule type="expression" dxfId="275" priority="3">
      <formula>$A$100="nvt"</formula>
    </cfRule>
  </conditionalFormatting>
  <conditionalFormatting sqref="B122:C122">
    <cfRule type="expression" dxfId="274" priority="27">
      <formula>$A$122="nvt"</formula>
    </cfRule>
  </conditionalFormatting>
  <conditionalFormatting sqref="B125:C136">
    <cfRule type="expression" dxfId="273" priority="42">
      <formula>$A$122="nvt"</formula>
    </cfRule>
  </conditionalFormatting>
  <conditionalFormatting sqref="B139:C139">
    <cfRule type="expression" dxfId="272" priority="25">
      <formula>$A$139="nvt"</formula>
    </cfRule>
  </conditionalFormatting>
  <conditionalFormatting sqref="B155:C155">
    <cfRule type="expression" dxfId="271" priority="23">
      <formula>$A$155="nvt"</formula>
    </cfRule>
  </conditionalFormatting>
  <conditionalFormatting sqref="B179:C179">
    <cfRule type="expression" dxfId="270" priority="21">
      <formula>$A$179="nvt"</formula>
    </cfRule>
  </conditionalFormatting>
  <conditionalFormatting sqref="B197:C208">
    <cfRule type="expression" dxfId="269" priority="39">
      <formula>$A$194="nvt"</formula>
    </cfRule>
  </conditionalFormatting>
  <conditionalFormatting sqref="B211:C211">
    <cfRule type="expression" dxfId="268" priority="17">
      <formula>$A$211="nvt"</formula>
    </cfRule>
  </conditionalFormatting>
  <conditionalFormatting sqref="B234:C234">
    <cfRule type="expression" dxfId="267" priority="15">
      <formula>$A$234="nvt"</formula>
    </cfRule>
  </conditionalFormatting>
  <conditionalFormatting sqref="B17:D27">
    <cfRule type="expression" dxfId="266" priority="36">
      <formula>$A17=0</formula>
    </cfRule>
  </conditionalFormatting>
  <conditionalFormatting sqref="B37:E53">
    <cfRule type="expression" dxfId="265" priority="45">
      <formula>$A$34="nvt"</formula>
    </cfRule>
  </conditionalFormatting>
  <conditionalFormatting sqref="B103:E119">
    <cfRule type="expression" dxfId="264" priority="5">
      <formula>$A$100="nvt"</formula>
    </cfRule>
  </conditionalFormatting>
  <conditionalFormatting sqref="B194:E194">
    <cfRule type="expression" dxfId="263" priority="11">
      <formula>$A$194="nvt"</formula>
    </cfRule>
  </conditionalFormatting>
  <conditionalFormatting sqref="B214:E231">
    <cfRule type="expression" dxfId="262" priority="38">
      <formula>$A$211="nvt"</formula>
    </cfRule>
  </conditionalFormatting>
  <conditionalFormatting sqref="B59:F75">
    <cfRule type="expression" dxfId="261" priority="44">
      <formula>$A$56="nvt"</formula>
    </cfRule>
  </conditionalFormatting>
  <conditionalFormatting sqref="B81:F97">
    <cfRule type="expression" dxfId="260" priority="43">
      <formula>$A$78="nvt"</formula>
    </cfRule>
  </conditionalFormatting>
  <conditionalFormatting sqref="B237:F253">
    <cfRule type="expression" dxfId="259" priority="37">
      <formula>$A$234="nvt"</formula>
    </cfRule>
  </conditionalFormatting>
  <conditionalFormatting sqref="B30:I30">
    <cfRule type="expression" dxfId="258" priority="46">
      <formula>LEFT($C$30,3)="Let"</formula>
    </cfRule>
  </conditionalFormatting>
  <conditionalFormatting sqref="B142:I152">
    <cfRule type="expression" dxfId="257" priority="6">
      <formula>$A$139="nvt"</formula>
    </cfRule>
  </conditionalFormatting>
  <conditionalFormatting sqref="B158:I176">
    <cfRule type="expression" dxfId="256" priority="8">
      <formula>$A$155="nvt"</formula>
    </cfRule>
  </conditionalFormatting>
  <conditionalFormatting sqref="B182:I191">
    <cfRule type="expression" dxfId="255" priority="40">
      <formula>$A$179="nvt"</formula>
    </cfRule>
  </conditionalFormatting>
  <conditionalFormatting sqref="C272">
    <cfRule type="cellIs" dxfId="254" priority="35" operator="notEqual">
      <formula>"JA"</formula>
    </cfRule>
  </conditionalFormatting>
  <conditionalFormatting sqref="C295">
    <cfRule type="cellIs" dxfId="253" priority="13" operator="notEqual">
      <formula>"JA"</formula>
    </cfRule>
  </conditionalFormatting>
  <conditionalFormatting sqref="D268">
    <cfRule type="expression" dxfId="252" priority="10">
      <formula>C272&lt;&gt;"JA"</formula>
    </cfRule>
  </conditionalFormatting>
  <dataValidations count="4">
    <dataValidation type="list" allowBlank="1" showInputMessage="1" showErrorMessage="1" sqref="B82:B96 B38:B52 B159:B175 B143:B151 B60:B74 B183:B190 B215:B230 B238:B252 B104:B118" xr:uid="{6A962E87-9B58-4A02-A653-6D68EF83EAA0}">
      <formula1>K_Werkpakket</formula1>
    </dataValidation>
    <dataValidation type="list" allowBlank="1" showInputMessage="1" showErrorMessage="1" sqref="C6" xr:uid="{B31FBD43-A0F7-4F00-848B-55CD328E3155}">
      <formula1>K_Type</formula1>
    </dataValidation>
    <dataValidation type="list" allowBlank="1" showInputMessage="1" showErrorMessage="1" sqref="C7" xr:uid="{BD821AA4-E3ED-47A6-9A27-B162DF9BC27B}">
      <formula1>K_Omvang</formula1>
    </dataValidation>
    <dataValidation type="list" allowBlank="1" showInputMessage="1" showErrorMessage="1" sqref="C178" xr:uid="{EC3320E7-5E02-4142-AAC7-E4330CF987C8}">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30" max="16383" man="1"/>
    <brk id="255" max="16383" man="1"/>
    <brk id="273"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C30FC-73F7-4520-A12E-0F40A5FEC4D8}">
  <sheetPr>
    <tabColor rgb="FF92D050"/>
    <pageSetUpPr fitToPage="1"/>
  </sheetPr>
  <dimension ref="A1:L797"/>
  <sheetViews>
    <sheetView showGridLines="0" workbookViewId="0">
      <selection activeCell="B24" sqref="B24:E24"/>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31</v>
      </c>
    </row>
    <row r="2" spans="1:9" ht="18.75" x14ac:dyDescent="0.3">
      <c r="B2" s="30" t="s">
        <v>160</v>
      </c>
      <c r="C2" s="260"/>
      <c r="D2" s="260"/>
      <c r="E2" s="260"/>
      <c r="I2" s="54" t="s">
        <v>30</v>
      </c>
    </row>
    <row r="3" spans="1:9" x14ac:dyDescent="0.3">
      <c r="B3" s="28"/>
      <c r="C3" s="29"/>
      <c r="D3" s="29"/>
      <c r="I3" s="69" t="s">
        <v>32</v>
      </c>
    </row>
    <row r="4" spans="1:9" ht="16.5" x14ac:dyDescent="0.3">
      <c r="B4" s="32" t="s">
        <v>80</v>
      </c>
      <c r="C4" s="90"/>
      <c r="D4"/>
      <c r="H4" s="68"/>
    </row>
    <row r="5" spans="1:9" ht="16.5" x14ac:dyDescent="0.3">
      <c r="B5" s="32" t="s">
        <v>103</v>
      </c>
      <c r="C5" s="91"/>
      <c r="D5"/>
      <c r="H5" s="68"/>
    </row>
    <row r="6" spans="1:9" ht="16.5" x14ac:dyDescent="0.3">
      <c r="B6" s="32" t="s">
        <v>78</v>
      </c>
      <c r="C6" s="264"/>
      <c r="D6" s="264"/>
      <c r="F6"/>
      <c r="G6"/>
      <c r="H6"/>
    </row>
    <row r="7" spans="1:9" ht="16.5" x14ac:dyDescent="0.3">
      <c r="B7" s="32" t="s">
        <v>79</v>
      </c>
      <c r="C7" s="92"/>
      <c r="D7"/>
      <c r="E7"/>
      <c r="F7"/>
      <c r="G7"/>
      <c r="H7"/>
    </row>
    <row r="8" spans="1:9" ht="16.5" x14ac:dyDescent="0.3">
      <c r="B8" s="32"/>
      <c r="C8" s="130"/>
      <c r="D8" s="130"/>
      <c r="E8" s="130"/>
      <c r="F8"/>
      <c r="G8"/>
      <c r="H8"/>
    </row>
    <row r="9" spans="1:9" x14ac:dyDescent="0.3">
      <c r="B9" s="3"/>
      <c r="C9" s="4"/>
      <c r="D9"/>
      <c r="E9"/>
      <c r="F9"/>
      <c r="G9"/>
      <c r="H9"/>
    </row>
    <row r="10" spans="1:9" ht="9" customHeight="1" x14ac:dyDescent="0.3">
      <c r="B10" s="20"/>
      <c r="C10" s="4"/>
      <c r="D10"/>
      <c r="E10"/>
      <c r="F10"/>
      <c r="G10"/>
      <c r="H10"/>
    </row>
    <row r="11" spans="1:9" ht="75" customHeight="1" x14ac:dyDescent="0.25">
      <c r="B11" s="265"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5"/>
      <c r="D11" s="265"/>
      <c r="E11" s="265"/>
      <c r="F11" s="265"/>
      <c r="G11" s="265"/>
      <c r="H11" s="265"/>
      <c r="I11" s="265"/>
    </row>
    <row r="12" spans="1:9" ht="15" customHeight="1" thickBot="1" x14ac:dyDescent="0.3">
      <c r="B12" s="36"/>
      <c r="C12" s="36"/>
      <c r="D12" s="36"/>
      <c r="E12" s="36"/>
      <c r="F12" s="36"/>
      <c r="G12" s="36"/>
      <c r="H12" s="36"/>
      <c r="I12" s="36"/>
    </row>
    <row r="13" spans="1:9" ht="6.75" customHeight="1" thickTop="1" x14ac:dyDescent="0.25">
      <c r="B13" s="87"/>
      <c r="C13" s="87"/>
      <c r="D13" s="87"/>
      <c r="E13" s="87"/>
      <c r="F13" s="87"/>
      <c r="G13" s="87"/>
      <c r="H13" s="85"/>
      <c r="I13" s="85"/>
    </row>
    <row r="14" spans="1:9" ht="42.75" customHeight="1" x14ac:dyDescent="0.25">
      <c r="B14" s="262" t="s">
        <v>127</v>
      </c>
      <c r="C14" s="262"/>
      <c r="D14" s="262"/>
      <c r="E14" s="262"/>
      <c r="F14" s="262"/>
      <c r="G14" s="262"/>
      <c r="H14" s="262"/>
      <c r="I14" s="85"/>
    </row>
    <row r="15" spans="1:9" ht="9.75" customHeight="1" thickBot="1" x14ac:dyDescent="0.35">
      <c r="B15" s="88"/>
      <c r="C15" s="89"/>
      <c r="D15" s="85"/>
      <c r="E15" s="85"/>
      <c r="F15" s="85"/>
      <c r="G15" s="85"/>
      <c r="H15" s="85"/>
      <c r="I15" s="85"/>
    </row>
    <row r="16" spans="1:9" ht="18.75" x14ac:dyDescent="0.3">
      <c r="A16" s="143">
        <f>IF(OR(COUNTA(C2:D8)&lt;5,Projectinformatie!B24=""),0,1)</f>
        <v>0</v>
      </c>
      <c r="B16" s="60" t="s">
        <v>58</v>
      </c>
      <c r="C16" s="61"/>
      <c r="D16" s="62" t="s">
        <v>0</v>
      </c>
      <c r="E16" s="85"/>
      <c r="F16" s="60" t="s">
        <v>2</v>
      </c>
      <c r="G16" s="61"/>
      <c r="H16" s="62" t="s">
        <v>0</v>
      </c>
      <c r="I16" s="85"/>
    </row>
    <row r="17" spans="1:12" x14ac:dyDescent="0.25">
      <c r="A17" s="143" t="str">
        <f>IFERROR(HLOOKUP(VLOOKUP(Projectinformatie!$B$24,Keuzeopties[#All],3,FALSE)&amp;IF($C$6="Kennisinstelling","K",""),Keuze_Kostensoort[#All],2,FALSE),0)</f>
        <v>Uurtarief € 60</v>
      </c>
      <c r="B17" s="144" t="str">
        <f>Hulpblad!G2</f>
        <v>Uurtarief € 60</v>
      </c>
      <c r="C17" s="63"/>
      <c r="D17" s="150">
        <f>IF(A17=0,0,SUM($E$38:$E$52))</f>
        <v>0</v>
      </c>
      <c r="E17" s="85"/>
      <c r="F17" s="144" t="str">
        <f>Hulpblad!V2</f>
        <v xml:space="preserve"> </v>
      </c>
      <c r="G17" s="63"/>
      <c r="H17" s="150" t="str">
        <f>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5"/>
    </row>
    <row r="18" spans="1:12" x14ac:dyDescent="0.25">
      <c r="A18" s="143" t="str">
        <f>IFERROR(HLOOKUP(VLOOKUP(Projectinformatie!$B$24,Keuzeopties[#All],3,FALSE)&amp;IF($C$6="Kennisinstelling","K",""),Keuze_Kostensoort[#All],3,FALSE),0)</f>
        <v>Maandbedrag € 8.600</v>
      </c>
      <c r="B18" s="144" t="str">
        <f>Hulpblad!G3</f>
        <v>Maandbedrag € 8.600</v>
      </c>
      <c r="C18" s="63"/>
      <c r="D18" s="150">
        <f>IF(A18=0,0,SUM($F$60:$F$74))</f>
        <v>0</v>
      </c>
      <c r="E18" s="85"/>
      <c r="F18" s="144" t="str">
        <f>Hulpblad!V3</f>
        <v xml:space="preserve"> </v>
      </c>
      <c r="G18" s="63"/>
      <c r="H18" s="150" t="str">
        <f t="shared" ref="H18:H26" si="0">IF(OR(F18="",F18=" "),"",SUMIFS($E$104:$E$118,$B$104:$B$118,F18)+SUMIFS($E$38:$E$52,$B$38:$B$52,F18)+SUMIFS($F$60:$F$74,$B$60:$B$74,F18)+SUMIFS($F$82:$F$96,$B$82:$B$96,F18)+SUMIFS($C$126:$C$135,$B$126:$B$135,F18)+SUMIFS($I$183:$I$190,$B$183:$B$190,F18)+SUMIFS($E$143:$E$151,$B$143:$B$151,F18)+SUMIFS($F$159:$F$175,$B$159:$B$175,F18)+SUMIFS($C$198:$C$207,$B$198:$B$207,F18)+SUMIFS($E$215:$E$230,$B$215:$B$230,F18)+SUMIFS($F$238:$F$252,$B$238:$B$252,F18))</f>
        <v/>
      </c>
      <c r="I18" s="85"/>
    </row>
    <row r="19" spans="1:12" x14ac:dyDescent="0.25">
      <c r="A19" s="143">
        <f>IFERROR(HLOOKUP(VLOOKUP(Projectinformatie!$B$24,Keuzeopties[#All],3,FALSE)&amp;IF($C$6="Kennisinstelling","K",""),Keuze_Kostensoort[#All],4,FALSE),0)</f>
        <v>0</v>
      </c>
      <c r="B19" s="144" t="str">
        <f>Hulpblad!G4</f>
        <v>IKS voor kennisinstellingen</v>
      </c>
      <c r="C19" s="63"/>
      <c r="D19" s="150">
        <f>IF(A19=0,0,SUM($F$82:$F$96))</f>
        <v>0</v>
      </c>
      <c r="E19" s="85"/>
      <c r="F19" s="144" t="str">
        <f>Hulpblad!V4</f>
        <v xml:space="preserve"> </v>
      </c>
      <c r="G19" s="63"/>
      <c r="H19" s="150" t="str">
        <f t="shared" si="0"/>
        <v/>
      </c>
      <c r="I19" s="85"/>
    </row>
    <row r="20" spans="1:12" x14ac:dyDescent="0.25">
      <c r="A20" s="143" t="str">
        <f>IFERROR(HLOOKUP(VLOOKUP(Projectinformatie!$B$24,Keuzeopties[#All],3,FALSE)&amp;IF($C$6="Kennisinstelling","K",""),Keuze_Kostensoort[#All],5,FALSE),0)</f>
        <v>Loonverletkosten</v>
      </c>
      <c r="B20" s="144" t="str">
        <f>Hulpblad!G5</f>
        <v>Loonverletkosten</v>
      </c>
      <c r="C20" s="63"/>
      <c r="D20" s="150">
        <f>IF(A20=0,0,SUM($E$104:$E$118))</f>
        <v>0</v>
      </c>
      <c r="E20" s="85"/>
      <c r="F20" s="144" t="str">
        <f>Hulpblad!V5</f>
        <v xml:space="preserve"> </v>
      </c>
      <c r="G20" s="63"/>
      <c r="H20" s="150" t="str">
        <f t="shared" si="0"/>
        <v/>
      </c>
      <c r="I20" s="85"/>
    </row>
    <row r="21" spans="1:12" x14ac:dyDescent="0.25">
      <c r="A21" s="143">
        <f>IFERROR(HLOOKUP(VLOOKUP(Projectinformatie!$B$24,Keuzeopties[#All],3,FALSE)&amp;IF($C$6="Kennisinstelling","K",""),Keuze_Kostensoort[#All],6,FALSE),0)</f>
        <v>0</v>
      </c>
      <c r="B21" s="144" t="str">
        <f>Hulpblad!G6</f>
        <v>Forfait 23% over overige directe kosten</v>
      </c>
      <c r="C21" s="63"/>
      <c r="D21" s="150">
        <f>IF(A21=0,0,SUM($C$126:$C$135))</f>
        <v>0</v>
      </c>
      <c r="E21" s="85"/>
      <c r="F21" s="144" t="str">
        <f>Hulpblad!V6</f>
        <v xml:space="preserve"> </v>
      </c>
      <c r="G21" s="63"/>
      <c r="H21" s="150" t="str">
        <f t="shared" si="0"/>
        <v/>
      </c>
      <c r="I21" s="85"/>
    </row>
    <row r="22" spans="1:12" x14ac:dyDescent="0.25">
      <c r="A22" s="143" t="str">
        <f>IFERROR(HLOOKUP(VLOOKUP(Projectinformatie!$B$24,Keuzeopties[#All],3,FALSE)&amp;IF($C$6="Kennisinstelling","K",""),Keuze_Kostensoort[#All],7,FALSE),0)</f>
        <v>Afschrijvingskosten</v>
      </c>
      <c r="B22" s="144" t="str">
        <f>Hulpblad!G7</f>
        <v>Afschrijvingskosten</v>
      </c>
      <c r="C22" s="63"/>
      <c r="D22" s="150">
        <f>IF(A22=0,0,SUM($I$183:$I$190))</f>
        <v>0</v>
      </c>
      <c r="E22" s="85"/>
      <c r="F22" s="144" t="str">
        <f>Hulpblad!V7</f>
        <v xml:space="preserve"> </v>
      </c>
      <c r="G22" s="63"/>
      <c r="H22" s="150" t="str">
        <f t="shared" si="0"/>
        <v/>
      </c>
      <c r="I22" s="85"/>
    </row>
    <row r="23" spans="1:12" x14ac:dyDescent="0.25">
      <c r="A23" s="143" t="str">
        <f>IFERROR(HLOOKUP(VLOOKUP(Projectinformatie!$B$24,Keuzeopties[#All],3,FALSE)&amp;IF($C$6="Kennisinstelling","K",""),Keuze_Kostensoort[#All],8,FALSE),0)</f>
        <v>Bijdragen in natura</v>
      </c>
      <c r="B23" s="144" t="str">
        <f>Hulpblad!G8</f>
        <v>Bijdragen in natura</v>
      </c>
      <c r="C23" s="63"/>
      <c r="D23" s="150">
        <f>IF(A23=0,0,SUM($E$143:$E$151))</f>
        <v>0</v>
      </c>
      <c r="E23" s="85"/>
      <c r="F23" s="144" t="str">
        <f>Hulpblad!V8</f>
        <v xml:space="preserve"> </v>
      </c>
      <c r="G23" s="63"/>
      <c r="H23" s="150" t="str">
        <f t="shared" si="0"/>
        <v/>
      </c>
      <c r="I23" s="85"/>
      <c r="L23" s="10"/>
    </row>
    <row r="24" spans="1:12" x14ac:dyDescent="0.25">
      <c r="A24" s="143" t="str">
        <f>IFERROR(HLOOKUP(VLOOKUP(Projectinformatie!$B$24,Keuzeopties[#All],3,FALSE)&amp;IF($C$6="Kennisinstelling","K",""),Keuze_Kostensoort[#All],9,FALSE),0)</f>
        <v>Overige kosten derden</v>
      </c>
      <c r="B24" s="144" t="str">
        <f>Hulpblad!G9</f>
        <v>Overige kosten derden</v>
      </c>
      <c r="C24" s="63"/>
      <c r="D24" s="150">
        <f>IF(A24=0,0,SUM($F$159:$F$175))</f>
        <v>0</v>
      </c>
      <c r="E24" s="85"/>
      <c r="F24" s="144" t="str">
        <f>Hulpblad!V9</f>
        <v xml:space="preserve"> </v>
      </c>
      <c r="G24" s="63"/>
      <c r="H24" s="150" t="str">
        <f t="shared" si="0"/>
        <v/>
      </c>
      <c r="I24" s="85"/>
    </row>
    <row r="25" spans="1:12" x14ac:dyDescent="0.25">
      <c r="A25" s="143" t="str">
        <f>IFERROR(HLOOKUP(VLOOKUP(Projectinformatie!$B$24,Keuzeopties[#All],3,FALSE)&amp;IF(C15="Kennisinstelling","K",""),Keuze_Kostensoort[#All],10,FALSE),0)</f>
        <v>Forfait kleine uitgaven &lt; € 250 (1% Overige kosten derden)</v>
      </c>
      <c r="B25" s="145" t="str">
        <f>Hulpblad!G10</f>
        <v>Forfait kleine uitgaven &lt; € 250 (1% Overige kosten derden)</v>
      </c>
      <c r="C25" s="142"/>
      <c r="D25" s="150">
        <f>IF(A25=0,0,SUM($C$198:$C$207))</f>
        <v>0</v>
      </c>
      <c r="E25" s="85"/>
      <c r="F25" s="148" t="str">
        <f>Hulpblad!V10</f>
        <v xml:space="preserve"> </v>
      </c>
      <c r="G25" s="137"/>
      <c r="H25" s="150" t="str">
        <f t="shared" si="0"/>
        <v/>
      </c>
      <c r="I25" s="85"/>
    </row>
    <row r="26" spans="1:12" x14ac:dyDescent="0.25">
      <c r="A26" s="143">
        <f>IFERROR(HLOOKUP(VLOOKUP(Projectinformatie!$B$24,Keuzeopties[#All],3,FALSE)&amp;IF(C16="Kennisinstelling","K",""),Keuze_Kostensoort[#All],11,FALSE),0)</f>
        <v>0</v>
      </c>
      <c r="B26" s="146" t="str">
        <f>Hulpblad!G11</f>
        <v>Uurtarief € 73</v>
      </c>
      <c r="C26" s="64"/>
      <c r="D26" s="150">
        <f>IF(A26=0,0,SUM($E$215:$E$230))</f>
        <v>0</v>
      </c>
      <c r="E26" s="85"/>
      <c r="F26" s="146" t="str">
        <f>Hulpblad!V11</f>
        <v xml:space="preserve"> </v>
      </c>
      <c r="G26" s="64"/>
      <c r="H26" s="150" t="str">
        <f t="shared" si="0"/>
        <v/>
      </c>
      <c r="I26" s="85"/>
    </row>
    <row r="27" spans="1:12" ht="16.5" thickBot="1" x14ac:dyDescent="0.3">
      <c r="A27" s="143">
        <f>IFERROR(HLOOKUP(VLOOKUP(Projectinformatie!$B$24,Keuzeopties[#All],3,FALSE)&amp;IF(C17="Kennisinstelling","K",""),Keuze_Kostensoort[#All],12,FALSE),0)</f>
        <v>0</v>
      </c>
      <c r="B27" s="147" t="str">
        <f>Hulpblad!G12</f>
        <v>Maandbedrag € 10.400</v>
      </c>
      <c r="C27" s="65"/>
      <c r="D27" s="151">
        <f>IF(A27=0,0,SUM($F$238:$F$252))</f>
        <v>0</v>
      </c>
      <c r="E27" s="85"/>
      <c r="F27" s="149"/>
      <c r="G27" s="65"/>
      <c r="H27" s="151"/>
      <c r="I27" s="85"/>
    </row>
    <row r="28" spans="1:12" ht="20.25" thickTop="1" thickBot="1" x14ac:dyDescent="0.35">
      <c r="B28" s="66" t="s">
        <v>90</v>
      </c>
      <c r="C28" s="67"/>
      <c r="D28" s="152">
        <f>SUM(D17:D27)</f>
        <v>0</v>
      </c>
      <c r="E28" s="85"/>
      <c r="F28" s="66" t="s">
        <v>90</v>
      </c>
      <c r="G28" s="67"/>
      <c r="H28" s="152">
        <f>SUM(H17:H27)</f>
        <v>0</v>
      </c>
      <c r="I28" s="85"/>
    </row>
    <row r="29" spans="1:12" ht="9" customHeight="1" x14ac:dyDescent="0.3">
      <c r="B29" s="82"/>
      <c r="C29" s="83"/>
      <c r="D29" s="84"/>
      <c r="E29" s="85"/>
      <c r="F29" s="82"/>
      <c r="G29" s="83"/>
      <c r="H29" s="84"/>
      <c r="I29" s="85"/>
    </row>
    <row r="30" spans="1:12" ht="49.5" customHeight="1" thickBot="1" x14ac:dyDescent="0.3">
      <c r="B30" s="86" t="s">
        <v>100</v>
      </c>
      <c r="C30" s="263"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3"/>
      <c r="E30" s="263"/>
      <c r="F30" s="263"/>
      <c r="G30" s="263"/>
      <c r="H30" s="263"/>
      <c r="I30" s="140"/>
    </row>
    <row r="31" spans="1:12" ht="13.5" customHeight="1" thickTop="1" x14ac:dyDescent="0.25">
      <c r="B31" s="38"/>
      <c r="C31" s="38"/>
      <c r="D31" s="38"/>
      <c r="E31" s="38"/>
      <c r="F31" s="38"/>
      <c r="G31" s="38"/>
      <c r="H31" s="38"/>
    </row>
    <row r="32" spans="1:12" ht="25.5" customHeight="1" x14ac:dyDescent="0.25">
      <c r="B32" s="266" t="s">
        <v>101</v>
      </c>
      <c r="C32" s="266"/>
      <c r="D32" s="266"/>
      <c r="E32" s="266"/>
      <c r="F32" s="266"/>
      <c r="G32" s="266"/>
      <c r="H32" s="266"/>
    </row>
    <row r="33" spans="1:8" ht="18.75" x14ac:dyDescent="0.3">
      <c r="B33" s="33"/>
      <c r="C33" s="34"/>
      <c r="D33" s="35"/>
      <c r="E33"/>
      <c r="F33" s="33"/>
      <c r="G33" s="34"/>
      <c r="H33" s="35"/>
    </row>
    <row r="34" spans="1:8" ht="21" x14ac:dyDescent="0.35">
      <c r="A34" s="143" t="str">
        <f>IF($A$16=0,"",IF(COUNTIFS($A$17:$A$27,B34)=1,1,"nvt"))</f>
        <v/>
      </c>
      <c r="B34" s="153" t="str">
        <f>B17</f>
        <v>Uurtarief € 60</v>
      </c>
      <c r="C34" s="50"/>
      <c r="D34"/>
      <c r="E34"/>
      <c r="F34"/>
      <c r="G34"/>
      <c r="H34"/>
    </row>
    <row r="35" spans="1:8" ht="15" customHeight="1" x14ac:dyDescent="0.25">
      <c r="B35" s="261" t="str">
        <f>IF(A34="nvt",VLOOKUP(A34,Alle_Kostensoorten[],2,FALSE),VLOOKUP(B34,Alle_Kostensoorten[],2,FALSE))</f>
        <v>Toelichting: Geen bijzonderheden</v>
      </c>
      <c r="C35" s="261"/>
      <c r="D35" s="261"/>
      <c r="E35" s="261"/>
      <c r="F35"/>
      <c r="G35"/>
      <c r="H35"/>
    </row>
    <row r="36" spans="1:8" ht="7.5" customHeight="1" x14ac:dyDescent="0.3">
      <c r="B36" s="3"/>
      <c r="C36" s="4"/>
      <c r="D36"/>
      <c r="E36"/>
      <c r="F36"/>
      <c r="G36"/>
      <c r="H36"/>
    </row>
    <row r="37" spans="1:8" ht="31.5" customHeight="1" thickBot="1" x14ac:dyDescent="0.35">
      <c r="B37" s="186" t="s">
        <v>2</v>
      </c>
      <c r="C37" s="133" t="s">
        <v>111</v>
      </c>
      <c r="D37" s="133" t="s">
        <v>72</v>
      </c>
      <c r="E37" s="184" t="s">
        <v>0</v>
      </c>
      <c r="F37"/>
      <c r="G37" s="10"/>
      <c r="H37"/>
    </row>
    <row r="38" spans="1:8" ht="15.75" customHeight="1" thickTop="1" x14ac:dyDescent="0.3">
      <c r="B38" s="241"/>
      <c r="C38" s="224"/>
      <c r="D38" s="227"/>
      <c r="E38" s="192">
        <f>IF($A$34=1,$D38*60,0)</f>
        <v>0</v>
      </c>
      <c r="F38"/>
      <c r="G38"/>
      <c r="H38"/>
    </row>
    <row r="39" spans="1:8" ht="15.75" customHeight="1" x14ac:dyDescent="0.3">
      <c r="B39" s="210"/>
      <c r="C39" s="107"/>
      <c r="D39" s="200"/>
      <c r="E39" s="195">
        <f>IF($A$34=1,$D39*60,0)</f>
        <v>0</v>
      </c>
      <c r="F39"/>
      <c r="G39"/>
      <c r="H39"/>
    </row>
    <row r="40" spans="1:8" ht="15.75" customHeight="1" x14ac:dyDescent="0.3">
      <c r="B40" s="210"/>
      <c r="C40" s="107"/>
      <c r="D40" s="200"/>
      <c r="E40" s="195">
        <f>IF($A$34=1,$D40*60,0)</f>
        <v>0</v>
      </c>
      <c r="F40"/>
      <c r="G40"/>
      <c r="H40"/>
    </row>
    <row r="41" spans="1:8" ht="15.75" customHeight="1" x14ac:dyDescent="0.3">
      <c r="B41" s="210"/>
      <c r="C41" s="107"/>
      <c r="D41" s="200"/>
      <c r="E41" s="195">
        <f>IF($A$34=1,$D41*60,0)</f>
        <v>0</v>
      </c>
      <c r="F41"/>
      <c r="G41"/>
      <c r="H41"/>
    </row>
    <row r="42" spans="1:8" ht="15.75" customHeight="1" x14ac:dyDescent="0.3">
      <c r="B42" s="210"/>
      <c r="C42" s="107"/>
      <c r="D42" s="200"/>
      <c r="E42" s="195">
        <f>IF($A$34=1,$D42*60,0)</f>
        <v>0</v>
      </c>
      <c r="F42"/>
      <c r="G42"/>
      <c r="H42"/>
    </row>
    <row r="43" spans="1:8" ht="15.75" customHeight="1" x14ac:dyDescent="0.3">
      <c r="B43" s="210"/>
      <c r="C43" s="107"/>
      <c r="D43" s="200"/>
      <c r="E43" s="195">
        <f>IF($A$34=1,$D43*60,0)</f>
        <v>0</v>
      </c>
      <c r="F43"/>
      <c r="G43"/>
      <c r="H43"/>
    </row>
    <row r="44" spans="1:8" ht="15.75" customHeight="1" x14ac:dyDescent="0.3">
      <c r="B44" s="210"/>
      <c r="C44" s="107"/>
      <c r="D44" s="200"/>
      <c r="E44" s="195">
        <f>IF($A$34=1,$D44*60,0)</f>
        <v>0</v>
      </c>
      <c r="F44"/>
      <c r="G44"/>
      <c r="H44"/>
    </row>
    <row r="45" spans="1:8" ht="15.75" customHeight="1" x14ac:dyDescent="0.3">
      <c r="B45" s="210"/>
      <c r="C45" s="107"/>
      <c r="D45" s="200"/>
      <c r="E45" s="195">
        <f>IF($A$34=1,$D45*60,0)</f>
        <v>0</v>
      </c>
      <c r="F45"/>
      <c r="G45"/>
      <c r="H45"/>
    </row>
    <row r="46" spans="1:8" ht="15.75" customHeight="1" x14ac:dyDescent="0.3">
      <c r="B46" s="210"/>
      <c r="C46" s="107"/>
      <c r="D46" s="200"/>
      <c r="E46" s="195">
        <f>IF($A$34=1,$D46*60,0)</f>
        <v>0</v>
      </c>
      <c r="F46"/>
      <c r="G46"/>
      <c r="H46"/>
    </row>
    <row r="47" spans="1:8" ht="15.75" customHeight="1" x14ac:dyDescent="0.3">
      <c r="B47" s="210"/>
      <c r="C47" s="107"/>
      <c r="D47" s="200"/>
      <c r="E47" s="195">
        <f>IF($A$34=1,$D47*60,0)</f>
        <v>0</v>
      </c>
      <c r="F47"/>
      <c r="G47"/>
      <c r="H47"/>
    </row>
    <row r="48" spans="1:8" ht="15.75" customHeight="1" x14ac:dyDescent="0.3">
      <c r="B48" s="210"/>
      <c r="C48" s="107"/>
      <c r="D48" s="200"/>
      <c r="E48" s="195">
        <f>IF($A$34=1,$D48*60,0)</f>
        <v>0</v>
      </c>
      <c r="F48"/>
      <c r="G48"/>
      <c r="H48"/>
    </row>
    <row r="49" spans="1:8" ht="15.75" customHeight="1" x14ac:dyDescent="0.3">
      <c r="B49" s="210"/>
      <c r="C49" s="107"/>
      <c r="D49" s="200"/>
      <c r="E49" s="195">
        <f>IF($A$34=1,$D49*60,0)</f>
        <v>0</v>
      </c>
      <c r="F49"/>
      <c r="G49"/>
      <c r="H49"/>
    </row>
    <row r="50" spans="1:8" ht="15.75" customHeight="1" x14ac:dyDescent="0.3">
      <c r="B50" s="210"/>
      <c r="C50" s="107"/>
      <c r="D50" s="200"/>
      <c r="E50" s="195">
        <f>IF($A$34=1,$D50*60,0)</f>
        <v>0</v>
      </c>
      <c r="F50"/>
      <c r="G50"/>
      <c r="H50"/>
    </row>
    <row r="51" spans="1:8" ht="15.75" customHeight="1" x14ac:dyDescent="0.3">
      <c r="B51" s="210"/>
      <c r="C51" s="107"/>
      <c r="D51" s="200"/>
      <c r="E51" s="195">
        <f>IF($A$34=1,$D51*60,0)</f>
        <v>0</v>
      </c>
      <c r="F51"/>
      <c r="G51"/>
      <c r="H51"/>
    </row>
    <row r="52" spans="1:8" ht="15.75" customHeight="1" thickBot="1" x14ac:dyDescent="0.35">
      <c r="B52" s="93"/>
      <c r="C52" s="94"/>
      <c r="D52" s="141"/>
      <c r="E52" s="155">
        <f>IF($A$34=1,$D52*60,0)</f>
        <v>0</v>
      </c>
      <c r="F52"/>
      <c r="G52"/>
      <c r="H52"/>
    </row>
    <row r="53" spans="1:8" ht="16.5" thickTop="1" x14ac:dyDescent="0.3">
      <c r="B53" s="76" t="s">
        <v>90</v>
      </c>
      <c r="C53" s="76"/>
      <c r="D53" s="214"/>
      <c r="E53" s="163">
        <f>SUM(E38:E52)</f>
        <v>0</v>
      </c>
      <c r="F53" s="8"/>
      <c r="G53"/>
      <c r="H53"/>
    </row>
    <row r="54" spans="1:8" x14ac:dyDescent="0.3">
      <c r="B54" s="1"/>
      <c r="C54" s="1"/>
      <c r="D54" s="1"/>
      <c r="E54" s="1"/>
      <c r="F54" s="7"/>
      <c r="G54" s="8"/>
      <c r="H54"/>
    </row>
    <row r="55" spans="1:8" x14ac:dyDescent="0.3">
      <c r="B55" s="1"/>
      <c r="C55" s="1"/>
      <c r="D55" s="1"/>
      <c r="E55" s="1"/>
      <c r="F55" s="7"/>
      <c r="G55" s="8"/>
      <c r="H55"/>
    </row>
    <row r="56" spans="1:8" ht="21" x14ac:dyDescent="0.35">
      <c r="A56" s="143" t="str">
        <f>IF($A$16=0,"",IF(COUNTIFS($A$17:$A$27,B56)=1,1,"nvt"))</f>
        <v/>
      </c>
      <c r="B56" s="153" t="str">
        <f>B18</f>
        <v>Maandbedrag € 8.600</v>
      </c>
      <c r="C56" s="50"/>
      <c r="D56" s="1"/>
      <c r="E56" s="1"/>
      <c r="F56" s="7"/>
      <c r="G56" s="8"/>
      <c r="H56"/>
    </row>
    <row r="57" spans="1:8" ht="15" customHeight="1" x14ac:dyDescent="0.25">
      <c r="B57" s="261" t="str">
        <f>IF(A56="nvt",VLOOKUP(A56,Alle_Kostensoorten[],2,FALSE),VLOOKUP(B56,Alle_Kostensoorten[],2,FALSE))</f>
        <v>Toelichting: Geen bijzonderheden</v>
      </c>
      <c r="C57" s="261"/>
      <c r="D57" s="261"/>
      <c r="E57" s="261"/>
      <c r="F57" s="261"/>
      <c r="G57"/>
      <c r="H57"/>
    </row>
    <row r="58" spans="1:8" ht="9" customHeight="1" x14ac:dyDescent="0.3">
      <c r="B58" s="1"/>
      <c r="C58" s="1"/>
      <c r="D58" s="1"/>
      <c r="E58" s="1"/>
      <c r="F58" s="7"/>
      <c r="G58" s="8"/>
      <c r="H58"/>
    </row>
    <row r="59" spans="1:8" ht="45.75" thickBot="1" x14ac:dyDescent="0.35">
      <c r="B59" s="186" t="s">
        <v>2</v>
      </c>
      <c r="C59" s="133" t="s">
        <v>111</v>
      </c>
      <c r="D59" s="133" t="s">
        <v>132</v>
      </c>
      <c r="E59" s="133" t="s">
        <v>175</v>
      </c>
      <c r="F59" s="184" t="s">
        <v>0</v>
      </c>
      <c r="G59"/>
      <c r="H59"/>
    </row>
    <row r="60" spans="1:8" ht="15.75" customHeight="1" thickTop="1" x14ac:dyDescent="0.3">
      <c r="B60" s="223"/>
      <c r="C60" s="224"/>
      <c r="D60" s="227"/>
      <c r="E60" s="232"/>
      <c r="F60" s="192">
        <f>IF($A$56=1,$D60*$E60*8600,0)</f>
        <v>0</v>
      </c>
      <c r="G60"/>
      <c r="H60"/>
    </row>
    <row r="61" spans="1:8" ht="15.75" customHeight="1" x14ac:dyDescent="0.3">
      <c r="B61" s="197"/>
      <c r="C61" s="107"/>
      <c r="D61" s="200"/>
      <c r="E61" s="201"/>
      <c r="F61" s="195">
        <f>IF($A$56=1,$D61*$E61*8600,0)</f>
        <v>0</v>
      </c>
      <c r="G61"/>
      <c r="H61"/>
    </row>
    <row r="62" spans="1:8" ht="15.75" customHeight="1" x14ac:dyDescent="0.3">
      <c r="B62" s="197"/>
      <c r="C62" s="107"/>
      <c r="D62" s="200"/>
      <c r="E62" s="201"/>
      <c r="F62" s="195">
        <f>IF($A$56=1,$D62*$E62*8600,0)</f>
        <v>0</v>
      </c>
      <c r="G62"/>
      <c r="H62"/>
    </row>
    <row r="63" spans="1:8" ht="15.75" customHeight="1" x14ac:dyDescent="0.3">
      <c r="B63" s="197"/>
      <c r="C63" s="107"/>
      <c r="D63" s="200"/>
      <c r="E63" s="201"/>
      <c r="F63" s="195">
        <f>IF($A$56=1,$D63*$E63*8600,0)</f>
        <v>0</v>
      </c>
      <c r="G63"/>
      <c r="H63"/>
    </row>
    <row r="64" spans="1:8" ht="15.75" customHeight="1" x14ac:dyDescent="0.3">
      <c r="B64" s="197"/>
      <c r="C64" s="107"/>
      <c r="D64" s="200"/>
      <c r="E64" s="201"/>
      <c r="F64" s="195">
        <f>IF($A$56=1,$D64*$E64*8600,0)</f>
        <v>0</v>
      </c>
      <c r="G64"/>
      <c r="H64"/>
    </row>
    <row r="65" spans="1:8" ht="15.75" customHeight="1" x14ac:dyDescent="0.3">
      <c r="B65" s="197"/>
      <c r="C65" s="107"/>
      <c r="D65" s="200"/>
      <c r="E65" s="201"/>
      <c r="F65" s="195">
        <f>IF($A$56=1,$D65*$E65*8600,0)</f>
        <v>0</v>
      </c>
      <c r="G65"/>
      <c r="H65"/>
    </row>
    <row r="66" spans="1:8" ht="15.75" customHeight="1" x14ac:dyDescent="0.3">
      <c r="B66" s="197"/>
      <c r="C66" s="107"/>
      <c r="D66" s="200"/>
      <c r="E66" s="201"/>
      <c r="F66" s="195">
        <f>IF($A$56=1,$D66*$E66*8600,0)</f>
        <v>0</v>
      </c>
      <c r="G66"/>
      <c r="H66"/>
    </row>
    <row r="67" spans="1:8" ht="15.75" customHeight="1" x14ac:dyDescent="0.3">
      <c r="B67" s="197"/>
      <c r="C67" s="107"/>
      <c r="D67" s="200"/>
      <c r="E67" s="201"/>
      <c r="F67" s="195">
        <f>IF($A$56=1,$D67*$E67*8600,0)</f>
        <v>0</v>
      </c>
      <c r="G67"/>
      <c r="H67"/>
    </row>
    <row r="68" spans="1:8" ht="15.75" customHeight="1" x14ac:dyDescent="0.3">
      <c r="B68" s="197"/>
      <c r="C68" s="107"/>
      <c r="D68" s="200"/>
      <c r="E68" s="201"/>
      <c r="F68" s="195">
        <f>IF($A$56=1,$D68*$E68*8600,0)</f>
        <v>0</v>
      </c>
      <c r="G68"/>
      <c r="H68"/>
    </row>
    <row r="69" spans="1:8" ht="15.75" customHeight="1" x14ac:dyDescent="0.3">
      <c r="B69" s="197"/>
      <c r="C69" s="107"/>
      <c r="D69" s="200"/>
      <c r="E69" s="201"/>
      <c r="F69" s="195">
        <f>IF($A$56=1,$D69*$E69*8600,0)</f>
        <v>0</v>
      </c>
      <c r="G69"/>
      <c r="H69"/>
    </row>
    <row r="70" spans="1:8" ht="15.75" customHeight="1" x14ac:dyDescent="0.3">
      <c r="B70" s="197"/>
      <c r="C70" s="107"/>
      <c r="D70" s="200"/>
      <c r="E70" s="201"/>
      <c r="F70" s="195">
        <f>IF($A$56=1,$D70*$E70*8600,0)</f>
        <v>0</v>
      </c>
      <c r="G70"/>
      <c r="H70"/>
    </row>
    <row r="71" spans="1:8" ht="15.75" customHeight="1" x14ac:dyDescent="0.3">
      <c r="B71" s="197"/>
      <c r="C71" s="107"/>
      <c r="D71" s="200"/>
      <c r="E71" s="201"/>
      <c r="F71" s="195">
        <f>IF($A$56=1,$D71*$E71*8600,0)</f>
        <v>0</v>
      </c>
      <c r="G71"/>
      <c r="H71"/>
    </row>
    <row r="72" spans="1:8" ht="15.75" customHeight="1" x14ac:dyDescent="0.3">
      <c r="B72" s="197"/>
      <c r="C72" s="107"/>
      <c r="D72" s="200"/>
      <c r="E72" s="201"/>
      <c r="F72" s="195">
        <f>IF($A$56=1,$D72*$E72*8600,0)</f>
        <v>0</v>
      </c>
      <c r="G72"/>
      <c r="H72"/>
    </row>
    <row r="73" spans="1:8" ht="15.75" customHeight="1" x14ac:dyDescent="0.3">
      <c r="B73" s="197"/>
      <c r="C73" s="107"/>
      <c r="D73" s="200"/>
      <c r="E73" s="201"/>
      <c r="F73" s="195">
        <f>IF($A$56=1,$D73*$E73*8600,0)</f>
        <v>0</v>
      </c>
      <c r="G73"/>
      <c r="H73"/>
    </row>
    <row r="74" spans="1:8" ht="15.75" customHeight="1" thickBot="1" x14ac:dyDescent="0.35">
      <c r="B74" s="95"/>
      <c r="C74" s="207"/>
      <c r="D74" s="208"/>
      <c r="E74" s="209"/>
      <c r="F74" s="155">
        <f>IF($A$56=1,$D74*$E74*8600,0)</f>
        <v>0</v>
      </c>
      <c r="G74"/>
      <c r="H74"/>
    </row>
    <row r="75" spans="1:8" ht="16.5" thickTop="1" x14ac:dyDescent="0.3">
      <c r="B75" s="76" t="s">
        <v>90</v>
      </c>
      <c r="C75" s="76"/>
      <c r="D75" s="214"/>
      <c r="E75" s="215"/>
      <c r="F75" s="163">
        <f>SUM(F60:F74)</f>
        <v>0</v>
      </c>
      <c r="G75"/>
      <c r="H75"/>
    </row>
    <row r="76" spans="1:8" x14ac:dyDescent="0.3">
      <c r="B76" s="6"/>
      <c r="C76" s="6"/>
      <c r="D76" s="6"/>
      <c r="E76" s="19"/>
      <c r="F76" s="19"/>
      <c r="G76" s="19"/>
      <c r="H76"/>
    </row>
    <row r="77" spans="1:8" x14ac:dyDescent="0.3">
      <c r="B77" s="1"/>
      <c r="C77" s="1"/>
      <c r="D77" s="1"/>
      <c r="E77" s="1"/>
      <c r="F77" s="7"/>
      <c r="G77" s="8"/>
      <c r="H77"/>
    </row>
    <row r="78" spans="1:8" ht="21" x14ac:dyDescent="0.35">
      <c r="A78" s="143" t="str">
        <f>IF($A$16=0,"",IF(COUNTIFS($A$17:$A$27,B78)=1,1,"nvt"))</f>
        <v/>
      </c>
      <c r="B78" s="153" t="str">
        <f>B19</f>
        <v>IKS voor kennisinstellingen</v>
      </c>
      <c r="C78" s="50"/>
      <c r="D78" s="1"/>
      <c r="E78" s="1"/>
      <c r="F78" s="7"/>
      <c r="G78" s="8"/>
      <c r="H78"/>
    </row>
    <row r="79" spans="1:8" ht="15" customHeight="1" x14ac:dyDescent="0.25">
      <c r="B79" s="261" t="e">
        <f>IF(A78=1,VLOOKUP(B78,Alle_Kostensoorten[],2,FALSE),VLOOKUP(A78,Alle_Kostensoorten[],2,FALSE))</f>
        <v>#N/A</v>
      </c>
      <c r="C79" s="261"/>
      <c r="D79" s="261"/>
      <c r="E79" s="261"/>
      <c r="F79" s="261"/>
      <c r="G79"/>
      <c r="H79"/>
    </row>
    <row r="80" spans="1:8" ht="11.25" customHeight="1" x14ac:dyDescent="0.3">
      <c r="B80" s="1"/>
      <c r="C80" s="1"/>
      <c r="D80" s="1"/>
      <c r="E80" s="1"/>
      <c r="F80" s="7"/>
      <c r="G80" s="8"/>
      <c r="H80"/>
    </row>
    <row r="81" spans="2:8" s="5" customFormat="1" ht="30.75" thickBot="1" x14ac:dyDescent="0.35">
      <c r="B81" s="186" t="s">
        <v>2</v>
      </c>
      <c r="C81" s="133" t="s">
        <v>176</v>
      </c>
      <c r="D81" s="133" t="s">
        <v>72</v>
      </c>
      <c r="E81" s="133" t="s">
        <v>53</v>
      </c>
      <c r="F81" s="184" t="s">
        <v>0</v>
      </c>
    </row>
    <row r="82" spans="2:8" ht="15.75" customHeight="1" thickTop="1" x14ac:dyDescent="0.3">
      <c r="B82" s="223"/>
      <c r="C82" s="224"/>
      <c r="D82" s="227"/>
      <c r="E82" s="242"/>
      <c r="F82" s="192">
        <f t="shared" ref="F82:F96" si="1">IF($A$78=1,$D82*$E82,0)</f>
        <v>0</v>
      </c>
      <c r="G82"/>
      <c r="H82"/>
    </row>
    <row r="83" spans="2:8" ht="15.75" customHeight="1" x14ac:dyDescent="0.3">
      <c r="B83" s="197"/>
      <c r="C83" s="107"/>
      <c r="D83" s="200"/>
      <c r="E83" s="242"/>
      <c r="F83" s="195">
        <f t="shared" si="1"/>
        <v>0</v>
      </c>
      <c r="G83"/>
      <c r="H83"/>
    </row>
    <row r="84" spans="2:8" ht="15.75" customHeight="1" x14ac:dyDescent="0.3">
      <c r="B84" s="197"/>
      <c r="C84" s="107"/>
      <c r="D84" s="200"/>
      <c r="E84" s="242"/>
      <c r="F84" s="195">
        <f t="shared" si="1"/>
        <v>0</v>
      </c>
      <c r="G84"/>
      <c r="H84"/>
    </row>
    <row r="85" spans="2:8" ht="15.75" customHeight="1" x14ac:dyDescent="0.3">
      <c r="B85" s="197"/>
      <c r="C85" s="107"/>
      <c r="D85" s="200"/>
      <c r="E85" s="242"/>
      <c r="F85" s="195">
        <f t="shared" si="1"/>
        <v>0</v>
      </c>
      <c r="G85"/>
      <c r="H85"/>
    </row>
    <row r="86" spans="2:8" ht="15.75" customHeight="1" x14ac:dyDescent="0.3">
      <c r="B86" s="197"/>
      <c r="C86" s="107"/>
      <c r="D86" s="200"/>
      <c r="E86" s="243"/>
      <c r="F86" s="195">
        <f t="shared" si="1"/>
        <v>0</v>
      </c>
      <c r="G86"/>
      <c r="H86"/>
    </row>
    <row r="87" spans="2:8" ht="15.75" customHeight="1" x14ac:dyDescent="0.3">
      <c r="B87" s="197"/>
      <c r="C87" s="107"/>
      <c r="D87" s="200"/>
      <c r="E87" s="243"/>
      <c r="F87" s="195">
        <f t="shared" si="1"/>
        <v>0</v>
      </c>
      <c r="G87"/>
      <c r="H87"/>
    </row>
    <row r="88" spans="2:8" ht="15.75" customHeight="1" x14ac:dyDescent="0.3">
      <c r="B88" s="197"/>
      <c r="C88" s="107"/>
      <c r="D88" s="200"/>
      <c r="E88" s="243"/>
      <c r="F88" s="195">
        <f t="shared" si="1"/>
        <v>0</v>
      </c>
      <c r="G88"/>
      <c r="H88"/>
    </row>
    <row r="89" spans="2:8" ht="15.75" customHeight="1" x14ac:dyDescent="0.3">
      <c r="B89" s="197"/>
      <c r="C89" s="107"/>
      <c r="D89" s="200"/>
      <c r="E89" s="243"/>
      <c r="F89" s="195">
        <f t="shared" si="1"/>
        <v>0</v>
      </c>
      <c r="G89"/>
      <c r="H89"/>
    </row>
    <row r="90" spans="2:8" ht="15.75" customHeight="1" x14ac:dyDescent="0.3">
      <c r="B90" s="197"/>
      <c r="C90" s="107"/>
      <c r="D90" s="200"/>
      <c r="E90" s="243"/>
      <c r="F90" s="195">
        <f t="shared" si="1"/>
        <v>0</v>
      </c>
      <c r="G90"/>
      <c r="H90"/>
    </row>
    <row r="91" spans="2:8" ht="15.75" customHeight="1" x14ac:dyDescent="0.3">
      <c r="B91" s="197"/>
      <c r="C91" s="107"/>
      <c r="D91" s="200"/>
      <c r="E91" s="243"/>
      <c r="F91" s="195">
        <f t="shared" si="1"/>
        <v>0</v>
      </c>
      <c r="G91"/>
      <c r="H91"/>
    </row>
    <row r="92" spans="2:8" ht="15.75" customHeight="1" x14ac:dyDescent="0.3">
      <c r="B92" s="197"/>
      <c r="C92" s="107"/>
      <c r="D92" s="200"/>
      <c r="E92" s="243"/>
      <c r="F92" s="195">
        <f t="shared" si="1"/>
        <v>0</v>
      </c>
      <c r="G92"/>
      <c r="H92"/>
    </row>
    <row r="93" spans="2:8" ht="15.75" customHeight="1" x14ac:dyDescent="0.3">
      <c r="B93" s="197"/>
      <c r="C93" s="107"/>
      <c r="D93" s="200"/>
      <c r="E93" s="243"/>
      <c r="F93" s="195">
        <f t="shared" si="1"/>
        <v>0</v>
      </c>
      <c r="G93"/>
      <c r="H93"/>
    </row>
    <row r="94" spans="2:8" ht="15.75" customHeight="1" x14ac:dyDescent="0.3">
      <c r="B94" s="197"/>
      <c r="C94" s="107"/>
      <c r="D94" s="200"/>
      <c r="E94" s="243"/>
      <c r="F94" s="195">
        <f t="shared" si="1"/>
        <v>0</v>
      </c>
      <c r="G94"/>
      <c r="H94"/>
    </row>
    <row r="95" spans="2:8" ht="15.75" customHeight="1" x14ac:dyDescent="0.3">
      <c r="B95" s="197"/>
      <c r="C95" s="107"/>
      <c r="D95" s="200"/>
      <c r="E95" s="243"/>
      <c r="F95" s="195">
        <f t="shared" si="1"/>
        <v>0</v>
      </c>
      <c r="G95"/>
      <c r="H95"/>
    </row>
    <row r="96" spans="2:8" ht="15.75" customHeight="1" thickBot="1" x14ac:dyDescent="0.35">
      <c r="B96" s="95"/>
      <c r="C96" s="207"/>
      <c r="D96" s="208"/>
      <c r="E96" s="96"/>
      <c r="F96" s="155">
        <f t="shared" si="1"/>
        <v>0</v>
      </c>
      <c r="G96"/>
      <c r="H96"/>
    </row>
    <row r="97" spans="1:8" ht="16.5" thickTop="1" x14ac:dyDescent="0.3">
      <c r="B97" s="76" t="s">
        <v>90</v>
      </c>
      <c r="C97" s="76"/>
      <c r="D97" s="214"/>
      <c r="E97" s="76"/>
      <c r="F97" s="163">
        <f>SUM(F82:F96)</f>
        <v>0</v>
      </c>
      <c r="G97"/>
      <c r="H97"/>
    </row>
    <row r="98" spans="1:8" x14ac:dyDescent="0.3">
      <c r="B98" s="1"/>
      <c r="C98" s="1"/>
      <c r="D98" s="1"/>
      <c r="E98" s="1"/>
      <c r="F98" s="7"/>
      <c r="G98" s="8"/>
      <c r="H98"/>
    </row>
    <row r="99" spans="1:8" x14ac:dyDescent="0.3">
      <c r="B99" s="1"/>
      <c r="C99" s="1"/>
      <c r="D99" s="1"/>
      <c r="E99" s="1"/>
      <c r="F99" s="7"/>
      <c r="G99" s="8"/>
      <c r="H99"/>
    </row>
    <row r="100" spans="1:8" ht="21" x14ac:dyDescent="0.35">
      <c r="A100" s="143" t="str">
        <f>IF($A$16=0,"",IF(COUNTIFS($A$17:$A$27,B100)=1,1,"nvt"))</f>
        <v/>
      </c>
      <c r="B100" s="247" t="str">
        <f>B20</f>
        <v>Loonverletkosten</v>
      </c>
      <c r="C100" s="50"/>
      <c r="D100"/>
      <c r="E100"/>
      <c r="F100" s="7"/>
      <c r="G100" s="8"/>
      <c r="H100"/>
    </row>
    <row r="101" spans="1:8" x14ac:dyDescent="0.3">
      <c r="B101" s="261" t="str">
        <f>IF(A100="nvt",VLOOKUP(A100,Alle_Kostensoorten[],2,FALSE),VLOOKUP(B100,Alle_Kostensoorten[],2,FALSE))</f>
        <v>Toelichting: Geen bijzonderheden.</v>
      </c>
      <c r="C101" s="261"/>
      <c r="D101" s="261"/>
      <c r="E101" s="261"/>
      <c r="F101" s="7"/>
      <c r="G101" s="8"/>
      <c r="H101"/>
    </row>
    <row r="102" spans="1:8" x14ac:dyDescent="0.3">
      <c r="B102" s="3"/>
      <c r="C102" s="4"/>
      <c r="D102"/>
      <c r="E102"/>
      <c r="F102" s="7"/>
      <c r="G102" s="8"/>
      <c r="H102"/>
    </row>
    <row r="103" spans="1:8" ht="16.5" thickBot="1" x14ac:dyDescent="0.35">
      <c r="B103" s="186" t="s">
        <v>2</v>
      </c>
      <c r="C103" s="133" t="s">
        <v>111</v>
      </c>
      <c r="D103" s="133" t="s">
        <v>72</v>
      </c>
      <c r="E103" s="184" t="s">
        <v>0</v>
      </c>
      <c r="F103" s="7"/>
      <c r="G103" s="8"/>
      <c r="H103"/>
    </row>
    <row r="104" spans="1:8" ht="16.5" thickTop="1" x14ac:dyDescent="0.3">
      <c r="B104" s="241"/>
      <c r="C104" s="224"/>
      <c r="D104" s="227"/>
      <c r="E104" s="192">
        <f>IF($A$100=1,$D104*23.91,0)</f>
        <v>0</v>
      </c>
      <c r="F104" s="7"/>
      <c r="G104" s="8"/>
      <c r="H104"/>
    </row>
    <row r="105" spans="1:8" x14ac:dyDescent="0.3">
      <c r="B105" s="210"/>
      <c r="C105" s="107"/>
      <c r="D105" s="200"/>
      <c r="E105" s="195">
        <f t="shared" ref="E105:E118" si="2">IF($A$100=1,$D105*23.91,0)</f>
        <v>0</v>
      </c>
      <c r="F105" s="7"/>
      <c r="G105" s="8"/>
      <c r="H105"/>
    </row>
    <row r="106" spans="1:8" x14ac:dyDescent="0.3">
      <c r="B106" s="210"/>
      <c r="C106" s="107"/>
      <c r="D106" s="200"/>
      <c r="E106" s="195">
        <f t="shared" si="2"/>
        <v>0</v>
      </c>
      <c r="F106" s="7"/>
      <c r="G106" s="8"/>
      <c r="H106"/>
    </row>
    <row r="107" spans="1:8" x14ac:dyDescent="0.3">
      <c r="B107" s="210"/>
      <c r="C107" s="107"/>
      <c r="D107" s="200"/>
      <c r="E107" s="195">
        <f t="shared" si="2"/>
        <v>0</v>
      </c>
      <c r="F107" s="7"/>
      <c r="G107" s="8"/>
      <c r="H107"/>
    </row>
    <row r="108" spans="1:8" x14ac:dyDescent="0.3">
      <c r="B108" s="210"/>
      <c r="C108" s="107"/>
      <c r="D108" s="200"/>
      <c r="E108" s="195">
        <f t="shared" si="2"/>
        <v>0</v>
      </c>
      <c r="F108" s="7"/>
      <c r="G108" s="8"/>
      <c r="H108"/>
    </row>
    <row r="109" spans="1:8" x14ac:dyDescent="0.3">
      <c r="B109" s="210"/>
      <c r="C109" s="107"/>
      <c r="D109" s="200"/>
      <c r="E109" s="195">
        <f t="shared" si="2"/>
        <v>0</v>
      </c>
      <c r="F109" s="7"/>
      <c r="G109" s="8"/>
      <c r="H109"/>
    </row>
    <row r="110" spans="1:8" x14ac:dyDescent="0.3">
      <c r="B110" s="210"/>
      <c r="C110" s="107"/>
      <c r="D110" s="200"/>
      <c r="E110" s="195">
        <f t="shared" si="2"/>
        <v>0</v>
      </c>
      <c r="F110" s="7"/>
      <c r="G110" s="8"/>
      <c r="H110"/>
    </row>
    <row r="111" spans="1:8" x14ac:dyDescent="0.3">
      <c r="B111" s="210"/>
      <c r="C111" s="107"/>
      <c r="D111" s="200"/>
      <c r="E111" s="195">
        <f t="shared" si="2"/>
        <v>0</v>
      </c>
      <c r="F111" s="7"/>
      <c r="G111" s="8"/>
      <c r="H111"/>
    </row>
    <row r="112" spans="1:8" x14ac:dyDescent="0.3">
      <c r="B112" s="210"/>
      <c r="C112" s="107"/>
      <c r="D112" s="200"/>
      <c r="E112" s="195">
        <f t="shared" si="2"/>
        <v>0</v>
      </c>
      <c r="F112" s="7"/>
      <c r="G112" s="8"/>
      <c r="H112"/>
    </row>
    <row r="113" spans="1:8" x14ac:dyDescent="0.3">
      <c r="B113" s="210"/>
      <c r="C113" s="107"/>
      <c r="D113" s="200"/>
      <c r="E113" s="195">
        <f t="shared" si="2"/>
        <v>0</v>
      </c>
      <c r="F113" s="7"/>
      <c r="G113" s="8"/>
      <c r="H113"/>
    </row>
    <row r="114" spans="1:8" x14ac:dyDescent="0.3">
      <c r="B114" s="210"/>
      <c r="C114" s="107"/>
      <c r="D114" s="200"/>
      <c r="E114" s="195">
        <f t="shared" si="2"/>
        <v>0</v>
      </c>
      <c r="F114" s="7"/>
      <c r="G114" s="8"/>
      <c r="H114"/>
    </row>
    <row r="115" spans="1:8" x14ac:dyDescent="0.3">
      <c r="B115" s="210"/>
      <c r="C115" s="107"/>
      <c r="D115" s="200"/>
      <c r="E115" s="195">
        <f t="shared" si="2"/>
        <v>0</v>
      </c>
      <c r="F115" s="7"/>
      <c r="G115" s="8"/>
      <c r="H115"/>
    </row>
    <row r="116" spans="1:8" x14ac:dyDescent="0.3">
      <c r="B116" s="210"/>
      <c r="C116" s="107"/>
      <c r="D116" s="200"/>
      <c r="E116" s="195">
        <f t="shared" si="2"/>
        <v>0</v>
      </c>
      <c r="F116" s="7"/>
      <c r="G116" s="8"/>
      <c r="H116"/>
    </row>
    <row r="117" spans="1:8" x14ac:dyDescent="0.3">
      <c r="B117" s="210"/>
      <c r="C117" s="107"/>
      <c r="D117" s="200"/>
      <c r="E117" s="195">
        <f t="shared" si="2"/>
        <v>0</v>
      </c>
      <c r="F117" s="7"/>
      <c r="G117" s="8"/>
      <c r="H117"/>
    </row>
    <row r="118" spans="1:8" ht="16.5" thickBot="1" x14ac:dyDescent="0.35">
      <c r="B118" s="93"/>
      <c r="C118" s="94"/>
      <c r="D118" s="141"/>
      <c r="E118" s="155">
        <f t="shared" si="2"/>
        <v>0</v>
      </c>
      <c r="F118" s="7"/>
      <c r="G118" s="8"/>
      <c r="H118"/>
    </row>
    <row r="119" spans="1:8" ht="16.5" thickTop="1" x14ac:dyDescent="0.3">
      <c r="B119" s="76" t="s">
        <v>90</v>
      </c>
      <c r="C119" s="76"/>
      <c r="D119" s="214"/>
      <c r="E119" s="163">
        <f>SUM(E104:E118)</f>
        <v>0</v>
      </c>
      <c r="F119" s="7"/>
      <c r="G119" s="8"/>
      <c r="H119"/>
    </row>
    <row r="120" spans="1:8" x14ac:dyDescent="0.3">
      <c r="B120" s="1"/>
      <c r="C120" s="1"/>
      <c r="D120" s="1"/>
      <c r="E120" s="1"/>
      <c r="F120" s="7"/>
      <c r="G120" s="8"/>
      <c r="H120"/>
    </row>
    <row r="121" spans="1:8" x14ac:dyDescent="0.3">
      <c r="B121" s="1"/>
      <c r="C121" s="1"/>
      <c r="D121" s="1"/>
      <c r="E121" s="1"/>
      <c r="F121" s="7"/>
      <c r="G121" s="8"/>
      <c r="H121"/>
    </row>
    <row r="122" spans="1:8" ht="21" x14ac:dyDescent="0.35">
      <c r="A122" s="143" t="str">
        <f>IF($A$16=0,"",IF(COUNTIFS($A$17:$A$27,B122)=1,1,"nvt"))</f>
        <v/>
      </c>
      <c r="B122" s="153" t="str">
        <f>B21</f>
        <v>Forfait 23% over overige directe kosten</v>
      </c>
      <c r="C122" s="50"/>
      <c r="D122" s="1"/>
      <c r="E122" s="1"/>
      <c r="F122" s="7"/>
      <c r="G122" s="8"/>
      <c r="H122"/>
    </row>
    <row r="123" spans="1:8" ht="15" x14ac:dyDescent="0.25">
      <c r="B123" s="261" t="e">
        <f>IF(A122=1,VLOOKUP(B122,Alle_Kostensoorten[],2,FALSE),VLOOKUP(A122,Alle_Kostensoorten[],2,FALSE))</f>
        <v>#N/A</v>
      </c>
      <c r="C123" s="261"/>
      <c r="D123" s="261"/>
      <c r="E123" s="261"/>
      <c r="F123" s="261"/>
      <c r="G123" s="261"/>
      <c r="H123"/>
    </row>
    <row r="124" spans="1:8" ht="9.75" customHeight="1" x14ac:dyDescent="0.3">
      <c r="B124" s="1"/>
      <c r="C124" s="1"/>
      <c r="D124" s="1"/>
      <c r="E124" s="1"/>
      <c r="F124" s="7"/>
      <c r="G124" s="8"/>
      <c r="H124"/>
    </row>
    <row r="125" spans="1:8" ht="16.5" thickBot="1" x14ac:dyDescent="0.35">
      <c r="B125" s="70" t="s">
        <v>2</v>
      </c>
      <c r="C125" s="71" t="s">
        <v>0</v>
      </c>
      <c r="D125" s="1"/>
      <c r="E125" s="7"/>
      <c r="F125" s="8"/>
      <c r="G125"/>
      <c r="H125"/>
    </row>
    <row r="126" spans="1:8" ht="15.75" customHeight="1" thickTop="1" x14ac:dyDescent="0.3">
      <c r="B126" s="156" t="str">
        <f>Hulpblad!V2</f>
        <v xml:space="preserve"> </v>
      </c>
      <c r="C126" s="154">
        <f t="shared" ref="C126:C135" si="3">IF(AND($A$122=1,$B126&lt;&gt;"",$B126&lt;&gt;" "),(SUMIFS($E$143:$E$151,$B$143:$B$151,$B126)+SUMIFS($F$159:$F$175,$B$159:$B$175,$B126)+SUMIFS($I$183:$I$190,$B$183:$B$190,$B126)+SUMIFS($C$198:$C$207,$B$198:$B$207,$B126))*0.23,0)</f>
        <v>0</v>
      </c>
      <c r="D126" s="1"/>
      <c r="E126" s="7"/>
      <c r="F126" s="8"/>
      <c r="G126"/>
      <c r="H126"/>
    </row>
    <row r="127" spans="1:8" ht="15.75" customHeight="1" x14ac:dyDescent="0.3">
      <c r="B127" s="157" t="str">
        <f>Hulpblad!V3</f>
        <v xml:space="preserve"> </v>
      </c>
      <c r="C127" s="155">
        <f t="shared" si="3"/>
        <v>0</v>
      </c>
      <c r="D127" s="1"/>
      <c r="E127" s="7"/>
      <c r="F127" s="8"/>
      <c r="G127"/>
      <c r="H127"/>
    </row>
    <row r="128" spans="1:8" ht="15.75" customHeight="1" x14ac:dyDescent="0.3">
      <c r="B128" s="157" t="str">
        <f>Hulpblad!V4</f>
        <v xml:space="preserve"> </v>
      </c>
      <c r="C128" s="155">
        <f t="shared" si="3"/>
        <v>0</v>
      </c>
      <c r="D128" s="1"/>
      <c r="E128" s="7"/>
      <c r="F128" s="8"/>
      <c r="G128"/>
      <c r="H128"/>
    </row>
    <row r="129" spans="1:9" ht="15.75" customHeight="1" x14ac:dyDescent="0.3">
      <c r="B129" s="157" t="str">
        <f>Hulpblad!V5</f>
        <v xml:space="preserve"> </v>
      </c>
      <c r="C129" s="155">
        <f t="shared" si="3"/>
        <v>0</v>
      </c>
      <c r="D129" s="1"/>
      <c r="E129" s="7"/>
      <c r="F129" s="8"/>
      <c r="G129"/>
      <c r="H129"/>
    </row>
    <row r="130" spans="1:9" ht="15.75" customHeight="1" x14ac:dyDescent="0.3">
      <c r="B130" s="157" t="str">
        <f>Hulpblad!V6</f>
        <v xml:space="preserve"> </v>
      </c>
      <c r="C130" s="155">
        <f t="shared" si="3"/>
        <v>0</v>
      </c>
      <c r="D130" s="1"/>
      <c r="E130" s="7"/>
      <c r="F130" s="8"/>
      <c r="G130"/>
      <c r="H130"/>
    </row>
    <row r="131" spans="1:9" ht="15.75" customHeight="1" x14ac:dyDescent="0.3">
      <c r="B131" s="157" t="str">
        <f>Hulpblad!V7</f>
        <v xml:space="preserve"> </v>
      </c>
      <c r="C131" s="155">
        <f t="shared" si="3"/>
        <v>0</v>
      </c>
      <c r="D131" s="1"/>
      <c r="E131" s="7"/>
      <c r="F131" s="8"/>
      <c r="G131"/>
      <c r="H131"/>
    </row>
    <row r="132" spans="1:9" ht="15.75" customHeight="1" x14ac:dyDescent="0.3">
      <c r="B132" s="157" t="str">
        <f>Hulpblad!V8</f>
        <v xml:space="preserve"> </v>
      </c>
      <c r="C132" s="155">
        <f t="shared" si="3"/>
        <v>0</v>
      </c>
      <c r="D132" s="1"/>
      <c r="E132" s="7"/>
      <c r="F132" s="8"/>
      <c r="G132"/>
      <c r="H132"/>
    </row>
    <row r="133" spans="1:9" ht="15.75" customHeight="1" x14ac:dyDescent="0.3">
      <c r="B133" s="157" t="str">
        <f>Hulpblad!V9</f>
        <v xml:space="preserve"> </v>
      </c>
      <c r="C133" s="155">
        <f t="shared" si="3"/>
        <v>0</v>
      </c>
      <c r="D133" s="1"/>
      <c r="E133" s="7"/>
      <c r="F133" s="8"/>
      <c r="G133"/>
      <c r="H133"/>
    </row>
    <row r="134" spans="1:9" ht="15.75" customHeight="1" x14ac:dyDescent="0.3">
      <c r="B134" s="157" t="str">
        <f>Hulpblad!V10</f>
        <v xml:space="preserve"> </v>
      </c>
      <c r="C134" s="155">
        <f t="shared" si="3"/>
        <v>0</v>
      </c>
      <c r="D134" s="1"/>
      <c r="E134" s="7"/>
      <c r="F134" s="8"/>
      <c r="G134"/>
      <c r="H134"/>
    </row>
    <row r="135" spans="1:9" ht="15.75" customHeight="1" thickBot="1" x14ac:dyDescent="0.35">
      <c r="B135" s="157" t="str">
        <f>Hulpblad!V11</f>
        <v xml:space="preserve"> </v>
      </c>
      <c r="C135" s="155">
        <f t="shared" si="3"/>
        <v>0</v>
      </c>
      <c r="D135" s="1"/>
      <c r="E135" s="7"/>
      <c r="F135" s="8"/>
      <c r="G135"/>
      <c r="H135"/>
    </row>
    <row r="136" spans="1:9" ht="16.5" thickTop="1" x14ac:dyDescent="0.3">
      <c r="B136" s="76" t="s">
        <v>90</v>
      </c>
      <c r="C136" s="163">
        <f>SUM(C126:C135)</f>
        <v>0</v>
      </c>
      <c r="D136" s="1"/>
      <c r="E136" s="1"/>
      <c r="F136" s="7"/>
      <c r="G136" s="8"/>
      <c r="H136"/>
    </row>
    <row r="137" spans="1:9" x14ac:dyDescent="0.3">
      <c r="B137" s="1"/>
      <c r="C137" s="1"/>
      <c r="D137" s="1"/>
      <c r="E137" s="1"/>
      <c r="F137" s="7"/>
      <c r="G137" s="8"/>
      <c r="H137"/>
    </row>
    <row r="138" spans="1:9" x14ac:dyDescent="0.3">
      <c r="B138" s="1"/>
      <c r="C138" s="1"/>
      <c r="D138" s="1"/>
      <c r="E138" s="1"/>
      <c r="F138" s="7"/>
      <c r="G138" s="8"/>
      <c r="H138"/>
    </row>
    <row r="139" spans="1:9" ht="21" x14ac:dyDescent="0.35">
      <c r="A139" s="143" t="str">
        <f>IF($A$16=0,"",IF(COUNTIFS($A$17:$A$27,B139)=1,1,"nvt"))</f>
        <v/>
      </c>
      <c r="B139" s="153" t="str">
        <f>B23</f>
        <v>Bijdragen in natura</v>
      </c>
      <c r="C139" s="50"/>
      <c r="D139" s="12"/>
      <c r="E139" s="12"/>
      <c r="F139" s="9"/>
      <c r="G139"/>
      <c r="H139"/>
    </row>
    <row r="140" spans="1:9" ht="18" customHeight="1" x14ac:dyDescent="0.25">
      <c r="B140" s="261"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c r="G141"/>
      <c r="H141"/>
    </row>
    <row r="142" spans="1:9" ht="16.5" customHeight="1" thickBot="1" x14ac:dyDescent="0.35">
      <c r="B142" s="237" t="s">
        <v>2</v>
      </c>
      <c r="C142" s="238" t="s">
        <v>114</v>
      </c>
      <c r="D142" s="238" t="s">
        <v>6</v>
      </c>
      <c r="E142" s="239" t="s">
        <v>0</v>
      </c>
      <c r="F142" s="239" t="s">
        <v>48</v>
      </c>
      <c r="G142" s="240"/>
      <c r="H142" s="240"/>
      <c r="I142" s="240"/>
    </row>
    <row r="143" spans="1:9" ht="15.75" customHeight="1" thickTop="1" x14ac:dyDescent="0.3">
      <c r="B143" s="223"/>
      <c r="C143" s="224"/>
      <c r="D143" s="225"/>
      <c r="E143" s="192">
        <f t="shared" ref="E143:E151" si="4">IF($A$139=1,$D143,0)</f>
        <v>0</v>
      </c>
      <c r="F143" s="224"/>
      <c r="G143" s="226"/>
      <c r="H143" s="226"/>
      <c r="I143" s="226"/>
    </row>
    <row r="144" spans="1:9" ht="15.75" customHeight="1" x14ac:dyDescent="0.3">
      <c r="B144" s="197"/>
      <c r="C144" s="107"/>
      <c r="D144" s="225"/>
      <c r="E144" s="195">
        <f t="shared" si="4"/>
        <v>0</v>
      </c>
      <c r="F144" s="205"/>
      <c r="G144" s="206"/>
      <c r="H144" s="206"/>
      <c r="I144" s="206"/>
    </row>
    <row r="145" spans="1:9" ht="15.75" customHeight="1" x14ac:dyDescent="0.3">
      <c r="B145" s="197"/>
      <c r="C145" s="107"/>
      <c r="D145" s="225"/>
      <c r="E145" s="195">
        <f t="shared" si="4"/>
        <v>0</v>
      </c>
      <c r="F145" s="205"/>
      <c r="G145" s="206"/>
      <c r="H145" s="206"/>
      <c r="I145" s="206"/>
    </row>
    <row r="146" spans="1:9" ht="15.75" customHeight="1" x14ac:dyDescent="0.3">
      <c r="B146" s="197"/>
      <c r="C146" s="107"/>
      <c r="D146" s="225"/>
      <c r="E146" s="195">
        <f t="shared" si="4"/>
        <v>0</v>
      </c>
      <c r="F146" s="205"/>
      <c r="G146" s="206"/>
      <c r="H146" s="206"/>
      <c r="I146" s="206"/>
    </row>
    <row r="147" spans="1:9" ht="15.75" customHeight="1" x14ac:dyDescent="0.3">
      <c r="B147" s="197"/>
      <c r="C147" s="107"/>
      <c r="D147" s="225"/>
      <c r="E147" s="195">
        <f t="shared" si="4"/>
        <v>0</v>
      </c>
      <c r="F147" s="205"/>
      <c r="G147" s="206"/>
      <c r="H147" s="206"/>
      <c r="I147" s="206"/>
    </row>
    <row r="148" spans="1:9" ht="15.75" customHeight="1" x14ac:dyDescent="0.3">
      <c r="B148" s="197"/>
      <c r="C148" s="107"/>
      <c r="D148" s="202"/>
      <c r="E148" s="195">
        <f t="shared" si="4"/>
        <v>0</v>
      </c>
      <c r="F148" s="205"/>
      <c r="G148" s="206"/>
      <c r="H148" s="206"/>
      <c r="I148" s="206"/>
    </row>
    <row r="149" spans="1:9" ht="15.75" customHeight="1" x14ac:dyDescent="0.3">
      <c r="B149" s="197"/>
      <c r="C149" s="107"/>
      <c r="D149" s="202"/>
      <c r="E149" s="195">
        <f t="shared" si="4"/>
        <v>0</v>
      </c>
      <c r="F149" s="205"/>
      <c r="G149" s="206"/>
      <c r="H149" s="206"/>
      <c r="I149" s="206"/>
    </row>
    <row r="150" spans="1:9" ht="15.75" customHeight="1" x14ac:dyDescent="0.3">
      <c r="B150" s="197"/>
      <c r="C150" s="107"/>
      <c r="D150" s="202"/>
      <c r="E150" s="195">
        <f t="shared" si="4"/>
        <v>0</v>
      </c>
      <c r="F150" s="205"/>
      <c r="G150" s="206"/>
      <c r="H150" s="206"/>
      <c r="I150" s="206"/>
    </row>
    <row r="151" spans="1:9" ht="15.75" customHeight="1" thickBot="1" x14ac:dyDescent="0.35">
      <c r="B151" s="95"/>
      <c r="C151" s="94"/>
      <c r="D151" s="97"/>
      <c r="E151" s="155">
        <f t="shared" si="4"/>
        <v>0</v>
      </c>
      <c r="F151" s="98"/>
      <c r="G151" s="99"/>
      <c r="H151" s="99"/>
      <c r="I151" s="99"/>
    </row>
    <row r="152" spans="1:9" ht="16.5" thickTop="1" x14ac:dyDescent="0.3">
      <c r="B152" s="76" t="s">
        <v>90</v>
      </c>
      <c r="C152" s="76"/>
      <c r="D152" s="76"/>
      <c r="E152" s="163">
        <f>SUM(E143:E151)</f>
        <v>0</v>
      </c>
      <c r="F152" s="213"/>
      <c r="G152" s="213"/>
      <c r="H152" s="213"/>
      <c r="I152" s="213"/>
    </row>
    <row r="153" spans="1:9" x14ac:dyDescent="0.3">
      <c r="B153" s="6"/>
      <c r="C153" s="6"/>
      <c r="D153" s="6"/>
      <c r="E153" s="19"/>
      <c r="F153" s="19"/>
      <c r="G153" s="10"/>
      <c r="H153"/>
    </row>
    <row r="154" spans="1:9" x14ac:dyDescent="0.3">
      <c r="B154" s="1"/>
      <c r="C154" s="1"/>
      <c r="D154" s="1"/>
      <c r="E154" s="1"/>
      <c r="F154" s="9"/>
      <c r="G154" s="10"/>
      <c r="H154"/>
    </row>
    <row r="155" spans="1:9" ht="21" x14ac:dyDescent="0.35">
      <c r="A155" s="143" t="str">
        <f>IF($A$16=0,"",IF(COUNTIFS($A$17:$A$27,B155)=1,1,"nvt"))</f>
        <v/>
      </c>
      <c r="B155" s="153" t="str">
        <f>B24</f>
        <v>Overige kosten derden</v>
      </c>
      <c r="C155" s="50"/>
      <c r="D155" s="1"/>
      <c r="E155" s="1"/>
      <c r="F155" s="9"/>
      <c r="G155" s="10"/>
      <c r="H155"/>
    </row>
    <row r="156" spans="1:9" ht="18" customHeight="1" x14ac:dyDescent="0.25">
      <c r="B156" s="261"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c r="H157"/>
    </row>
    <row r="158" spans="1:9" ht="16.5" customHeight="1" thickBot="1" x14ac:dyDescent="0.35">
      <c r="B158" s="233" t="s">
        <v>2</v>
      </c>
      <c r="C158" s="235" t="s">
        <v>114</v>
      </c>
      <c r="D158" s="235" t="s">
        <v>177</v>
      </c>
      <c r="E158" s="234" t="s">
        <v>148</v>
      </c>
      <c r="F158" s="235" t="s">
        <v>0</v>
      </c>
      <c r="G158" s="234" t="s">
        <v>34</v>
      </c>
      <c r="H158" s="236"/>
      <c r="I158" s="236"/>
    </row>
    <row r="159" spans="1:9" ht="15.75" customHeight="1" thickTop="1" x14ac:dyDescent="0.3">
      <c r="B159" s="223"/>
      <c r="C159" s="224"/>
      <c r="D159" s="227"/>
      <c r="E159" s="225"/>
      <c r="F159" s="192">
        <f>IF($A$155=1,$D159*$E159,0)</f>
        <v>0</v>
      </c>
      <c r="G159" s="228"/>
      <c r="H159" s="229"/>
      <c r="I159" s="229"/>
    </row>
    <row r="160" spans="1:9" ht="15.75" customHeight="1" x14ac:dyDescent="0.3">
      <c r="B160" s="197"/>
      <c r="C160" s="107"/>
      <c r="D160" s="200"/>
      <c r="E160" s="202"/>
      <c r="F160" s="195">
        <f t="shared" ref="F160:F175" si="5">IF($A$155=1,$D160*$E160,0)</f>
        <v>0</v>
      </c>
      <c r="G160" s="203"/>
      <c r="H160" s="204"/>
      <c r="I160" s="204"/>
    </row>
    <row r="161" spans="2:9" ht="15.75" customHeight="1" x14ac:dyDescent="0.3">
      <c r="B161" s="197"/>
      <c r="C161" s="107"/>
      <c r="D161" s="200"/>
      <c r="E161" s="202"/>
      <c r="F161" s="195">
        <f t="shared" si="5"/>
        <v>0</v>
      </c>
      <c r="G161" s="203"/>
      <c r="H161" s="204"/>
      <c r="I161" s="204"/>
    </row>
    <row r="162" spans="2:9" ht="15.75" customHeight="1" x14ac:dyDescent="0.3">
      <c r="B162" s="197"/>
      <c r="C162" s="107"/>
      <c r="D162" s="200"/>
      <c r="E162" s="202"/>
      <c r="F162" s="195">
        <f t="shared" si="5"/>
        <v>0</v>
      </c>
      <c r="G162" s="203"/>
      <c r="H162" s="204"/>
      <c r="I162" s="204"/>
    </row>
    <row r="163" spans="2:9" ht="15.75" customHeight="1" x14ac:dyDescent="0.3">
      <c r="B163" s="197"/>
      <c r="C163" s="107"/>
      <c r="D163" s="200"/>
      <c r="E163" s="202"/>
      <c r="F163" s="195">
        <f t="shared" si="5"/>
        <v>0</v>
      </c>
      <c r="G163" s="203"/>
      <c r="H163" s="204"/>
      <c r="I163" s="204"/>
    </row>
    <row r="164" spans="2:9" ht="15.75" customHeight="1" x14ac:dyDescent="0.3">
      <c r="B164" s="197"/>
      <c r="C164" s="107"/>
      <c r="D164" s="200"/>
      <c r="E164" s="202"/>
      <c r="F164" s="195">
        <f t="shared" si="5"/>
        <v>0</v>
      </c>
      <c r="G164" s="203"/>
      <c r="H164" s="204"/>
      <c r="I164" s="204"/>
    </row>
    <row r="165" spans="2:9" ht="15.75" customHeight="1" x14ac:dyDescent="0.3">
      <c r="B165" s="197"/>
      <c r="C165" s="107"/>
      <c r="D165" s="200"/>
      <c r="E165" s="202"/>
      <c r="F165" s="195">
        <f t="shared" si="5"/>
        <v>0</v>
      </c>
      <c r="G165" s="203"/>
      <c r="H165" s="204"/>
      <c r="I165" s="204"/>
    </row>
    <row r="166" spans="2:9" ht="15.75" customHeight="1" x14ac:dyDescent="0.3">
      <c r="B166" s="197"/>
      <c r="C166" s="107"/>
      <c r="D166" s="200"/>
      <c r="E166" s="202"/>
      <c r="F166" s="195">
        <f t="shared" si="5"/>
        <v>0</v>
      </c>
      <c r="G166" s="203"/>
      <c r="H166" s="204"/>
      <c r="I166" s="204"/>
    </row>
    <row r="167" spans="2:9" ht="15.75" customHeight="1" x14ac:dyDescent="0.3">
      <c r="B167" s="197"/>
      <c r="C167" s="107"/>
      <c r="D167" s="200"/>
      <c r="E167" s="202"/>
      <c r="F167" s="195">
        <f t="shared" si="5"/>
        <v>0</v>
      </c>
      <c r="G167" s="203"/>
      <c r="H167" s="204"/>
      <c r="I167" s="204"/>
    </row>
    <row r="168" spans="2:9" ht="15.75" customHeight="1" x14ac:dyDescent="0.3">
      <c r="B168" s="197"/>
      <c r="C168" s="107"/>
      <c r="D168" s="200"/>
      <c r="E168" s="202"/>
      <c r="F168" s="195">
        <f t="shared" si="5"/>
        <v>0</v>
      </c>
      <c r="G168" s="203"/>
      <c r="H168" s="204"/>
      <c r="I168" s="204"/>
    </row>
    <row r="169" spans="2:9" ht="15.75" customHeight="1" x14ac:dyDescent="0.3">
      <c r="B169" s="197"/>
      <c r="C169" s="107"/>
      <c r="D169" s="200"/>
      <c r="E169" s="202"/>
      <c r="F169" s="195">
        <f t="shared" si="5"/>
        <v>0</v>
      </c>
      <c r="G169" s="203"/>
      <c r="H169" s="204"/>
      <c r="I169" s="204"/>
    </row>
    <row r="170" spans="2:9" ht="15.75" customHeight="1" x14ac:dyDescent="0.3">
      <c r="B170" s="197"/>
      <c r="C170" s="107"/>
      <c r="D170" s="200"/>
      <c r="E170" s="202"/>
      <c r="F170" s="195">
        <f t="shared" si="5"/>
        <v>0</v>
      </c>
      <c r="G170" s="203"/>
      <c r="H170" s="204"/>
      <c r="I170" s="204"/>
    </row>
    <row r="171" spans="2:9" ht="15.75" customHeight="1" x14ac:dyDescent="0.3">
      <c r="B171" s="197"/>
      <c r="C171" s="107"/>
      <c r="D171" s="200"/>
      <c r="E171" s="202"/>
      <c r="F171" s="195">
        <f t="shared" si="5"/>
        <v>0</v>
      </c>
      <c r="G171" s="203"/>
      <c r="H171" s="204"/>
      <c r="I171" s="204"/>
    </row>
    <row r="172" spans="2:9" ht="15.75" customHeight="1" x14ac:dyDescent="0.3">
      <c r="B172" s="197"/>
      <c r="C172" s="107"/>
      <c r="D172" s="200"/>
      <c r="E172" s="202"/>
      <c r="F172" s="195">
        <f t="shared" si="5"/>
        <v>0</v>
      </c>
      <c r="G172" s="203"/>
      <c r="H172" s="204"/>
      <c r="I172" s="204"/>
    </row>
    <row r="173" spans="2:9" ht="15.75" customHeight="1" x14ac:dyDescent="0.3">
      <c r="B173" s="197"/>
      <c r="C173" s="107"/>
      <c r="D173" s="200"/>
      <c r="E173" s="202"/>
      <c r="F173" s="195">
        <f t="shared" si="5"/>
        <v>0</v>
      </c>
      <c r="G173" s="203"/>
      <c r="H173" s="204"/>
      <c r="I173" s="204"/>
    </row>
    <row r="174" spans="2:9" ht="15.75" customHeight="1" x14ac:dyDescent="0.3">
      <c r="B174" s="197"/>
      <c r="C174" s="107"/>
      <c r="D174" s="200"/>
      <c r="E174" s="202"/>
      <c r="F174" s="195">
        <f t="shared" si="5"/>
        <v>0</v>
      </c>
      <c r="G174" s="203"/>
      <c r="H174" s="204"/>
      <c r="I174" s="204"/>
    </row>
    <row r="175" spans="2:9" ht="15.75" customHeight="1" thickBot="1" x14ac:dyDescent="0.35">
      <c r="B175" s="95"/>
      <c r="C175" s="94"/>
      <c r="D175" s="141"/>
      <c r="E175" s="97"/>
      <c r="F175" s="155">
        <f t="shared" si="5"/>
        <v>0</v>
      </c>
      <c r="G175" s="135"/>
      <c r="H175" s="136"/>
      <c r="I175" s="136"/>
    </row>
    <row r="176" spans="2:9" ht="16.149999999999999" customHeight="1" thickTop="1" x14ac:dyDescent="0.3">
      <c r="B176" s="76" t="s">
        <v>90</v>
      </c>
      <c r="C176" s="76"/>
      <c r="D176" s="76"/>
      <c r="E176" s="76"/>
      <c r="F176" s="163">
        <f>SUM(F159:F175)</f>
        <v>0</v>
      </c>
      <c r="G176" s="213"/>
      <c r="H176" s="213"/>
      <c r="I176" s="213"/>
    </row>
    <row r="177" spans="1:9" ht="16.149999999999999" customHeight="1" x14ac:dyDescent="0.3">
      <c r="B177" s="1"/>
      <c r="C177" s="4"/>
      <c r="D177" s="7"/>
      <c r="E177" s="7"/>
      <c r="F177" s="11"/>
      <c r="G177"/>
      <c r="H177"/>
    </row>
    <row r="178" spans="1:9" x14ac:dyDescent="0.3">
      <c r="B178" s="1"/>
      <c r="C178" s="1"/>
      <c r="D178" s="4"/>
      <c r="E178" s="13"/>
      <c r="F178" s="13"/>
      <c r="G178" s="9"/>
      <c r="H178"/>
    </row>
    <row r="179" spans="1:9" ht="21" x14ac:dyDescent="0.35">
      <c r="A179" s="143" t="str">
        <f>IF($A$16=0,"",IF(COUNTIFS($A$17:$A$27,B179)=1,1,"nvt"))</f>
        <v/>
      </c>
      <c r="B179" s="50" t="s">
        <v>22</v>
      </c>
      <c r="C179" s="50"/>
      <c r="D179" s="1"/>
      <c r="E179" s="1"/>
      <c r="F179" s="9"/>
      <c r="G179" s="8"/>
      <c r="H179"/>
    </row>
    <row r="180" spans="1:9" ht="15" customHeight="1" x14ac:dyDescent="0.25">
      <c r="B180" s="261"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c r="H181"/>
    </row>
    <row r="182" spans="1:9" ht="48.75" customHeight="1" thickBot="1" x14ac:dyDescent="0.35">
      <c r="B182" s="233" t="s">
        <v>2</v>
      </c>
      <c r="C182" s="234" t="s">
        <v>108</v>
      </c>
      <c r="D182" s="234" t="s">
        <v>3</v>
      </c>
      <c r="E182" s="234" t="s">
        <v>149</v>
      </c>
      <c r="F182" s="234" t="s">
        <v>4</v>
      </c>
      <c r="G182" s="234" t="s">
        <v>133</v>
      </c>
      <c r="H182" s="234" t="s">
        <v>5</v>
      </c>
      <c r="I182" s="234" t="s">
        <v>0</v>
      </c>
    </row>
    <row r="183" spans="1:9" ht="15.75" customHeight="1" thickTop="1" x14ac:dyDescent="0.3">
      <c r="B183" s="223"/>
      <c r="C183" s="230"/>
      <c r="D183" s="231"/>
      <c r="E183" s="231"/>
      <c r="F183" s="227"/>
      <c r="G183" s="227"/>
      <c r="H183" s="232"/>
      <c r="I183" s="192">
        <f>IFERROR(IF($A$179=1,(D183-E183)*(G183/F183)*H183,0),0)</f>
        <v>0</v>
      </c>
    </row>
    <row r="184" spans="1:9" ht="15.75" customHeight="1" x14ac:dyDescent="0.3">
      <c r="B184" s="197"/>
      <c r="C184" s="198"/>
      <c r="D184" s="199"/>
      <c r="E184" s="199"/>
      <c r="F184" s="200"/>
      <c r="G184" s="200"/>
      <c r="H184" s="201"/>
      <c r="I184" s="195">
        <f t="shared" ref="I184:I190" si="6">IFERROR(IF($A$179=1,(D184-E184)*(G184/F184)*H184,0),0)</f>
        <v>0</v>
      </c>
    </row>
    <row r="185" spans="1:9" ht="15.75" customHeight="1" x14ac:dyDescent="0.3">
      <c r="B185" s="197"/>
      <c r="C185" s="198"/>
      <c r="D185" s="199"/>
      <c r="E185" s="199"/>
      <c r="F185" s="200"/>
      <c r="G185" s="200"/>
      <c r="H185" s="201"/>
      <c r="I185" s="195">
        <f t="shared" si="6"/>
        <v>0</v>
      </c>
    </row>
    <row r="186" spans="1:9" ht="15.75" customHeight="1" x14ac:dyDescent="0.3">
      <c r="B186" s="197"/>
      <c r="C186" s="198"/>
      <c r="D186" s="199"/>
      <c r="E186" s="199"/>
      <c r="F186" s="200"/>
      <c r="G186" s="200"/>
      <c r="H186" s="201"/>
      <c r="I186" s="195">
        <f t="shared" si="6"/>
        <v>0</v>
      </c>
    </row>
    <row r="187" spans="1:9" ht="15.75" customHeight="1" x14ac:dyDescent="0.3">
      <c r="B187" s="197"/>
      <c r="C187" s="198"/>
      <c r="D187" s="199"/>
      <c r="E187" s="199"/>
      <c r="F187" s="200"/>
      <c r="G187" s="200"/>
      <c r="H187" s="201"/>
      <c r="I187" s="195">
        <f t="shared" si="6"/>
        <v>0</v>
      </c>
    </row>
    <row r="188" spans="1:9" ht="15.75" customHeight="1" x14ac:dyDescent="0.3">
      <c r="B188" s="197"/>
      <c r="C188" s="198"/>
      <c r="D188" s="199"/>
      <c r="E188" s="199"/>
      <c r="F188" s="200"/>
      <c r="G188" s="200"/>
      <c r="H188" s="201"/>
      <c r="I188" s="195">
        <f t="shared" si="6"/>
        <v>0</v>
      </c>
    </row>
    <row r="189" spans="1:9" ht="15.75" customHeight="1" x14ac:dyDescent="0.3">
      <c r="B189" s="197"/>
      <c r="C189" s="198"/>
      <c r="D189" s="199"/>
      <c r="E189" s="199"/>
      <c r="F189" s="200"/>
      <c r="G189" s="200"/>
      <c r="H189" s="201"/>
      <c r="I189" s="195">
        <f t="shared" si="6"/>
        <v>0</v>
      </c>
    </row>
    <row r="190" spans="1:9" ht="15.75" customHeight="1" thickBot="1" x14ac:dyDescent="0.35">
      <c r="B190" s="95"/>
      <c r="C190" s="100"/>
      <c r="D190" s="101"/>
      <c r="E190" s="101"/>
      <c r="F190" s="141"/>
      <c r="G190" s="141"/>
      <c r="H190" s="132"/>
      <c r="I190" s="155">
        <f t="shared" si="6"/>
        <v>0</v>
      </c>
    </row>
    <row r="191" spans="1:9" ht="16.5" thickTop="1" x14ac:dyDescent="0.3">
      <c r="B191" s="76" t="s">
        <v>90</v>
      </c>
      <c r="C191" s="76"/>
      <c r="D191" s="76"/>
      <c r="E191" s="76"/>
      <c r="F191" s="76"/>
      <c r="G191" s="76"/>
      <c r="H191" s="213"/>
      <c r="I191" s="163">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x14ac:dyDescent="0.35">
      <c r="A194" s="143" t="str">
        <f>IF($A$16=0,"",IF(COUNTIFS($A$17:$A$27,B194)=1,1,"nvt"))</f>
        <v/>
      </c>
      <c r="B194" s="153" t="str">
        <f>B25</f>
        <v>Forfait kleine uitgaven &lt; € 250 (1% Overige kosten derden)</v>
      </c>
      <c r="C194" s="50"/>
      <c r="D194" s="50"/>
      <c r="E194" s="50"/>
      <c r="F194" s="9"/>
      <c r="G194"/>
      <c r="H194"/>
    </row>
    <row r="195" spans="1:8" ht="15" customHeight="1" x14ac:dyDescent="0.25">
      <c r="B195" s="261" t="e">
        <f>IF(A194=1,VLOOKUP(B194,Alle_Kostensoorten[],2,FALSE),VLOOKUP(A194,Alle_Kostensoorten[],2,FALSE))</f>
        <v>#N/A</v>
      </c>
      <c r="C195" s="261"/>
      <c r="D195" s="261"/>
      <c r="E195" s="261"/>
      <c r="F195" s="261"/>
      <c r="G195" s="261"/>
      <c r="H195"/>
    </row>
    <row r="196" spans="1:8" ht="9.75" customHeight="1" x14ac:dyDescent="0.3">
      <c r="B196" s="3"/>
      <c r="C196" s="4"/>
      <c r="D196" s="12"/>
      <c r="E196" s="12"/>
      <c r="F196" s="9"/>
      <c r="G196"/>
      <c r="H196"/>
    </row>
    <row r="197" spans="1:8" ht="31.9" customHeight="1" thickBot="1" x14ac:dyDescent="0.35">
      <c r="B197" s="70" t="s">
        <v>2</v>
      </c>
      <c r="C197" s="72" t="s">
        <v>0</v>
      </c>
      <c r="D197"/>
      <c r="E197"/>
      <c r="F197"/>
      <c r="G197"/>
      <c r="H197"/>
    </row>
    <row r="198" spans="1:8" ht="15.75" customHeight="1" thickTop="1" x14ac:dyDescent="0.3">
      <c r="B198" s="156" t="str">
        <f>Hulpblad!V2</f>
        <v xml:space="preserve"> </v>
      </c>
      <c r="C198" s="154">
        <f t="shared" ref="C198:C207" si="7">IF(AND($A$194=1,B198&lt;&gt;"",B198&lt;&gt;" "),SUMIFS($F$159:$F$175,$B$159:$B$175,$B198)*0.01,0)</f>
        <v>0</v>
      </c>
      <c r="D198"/>
      <c r="E198"/>
      <c r="F198"/>
      <c r="G198"/>
      <c r="H198"/>
    </row>
    <row r="199" spans="1:8" ht="15.75" customHeight="1" x14ac:dyDescent="0.3">
      <c r="B199" s="157" t="str">
        <f>Hulpblad!V3</f>
        <v xml:space="preserve"> </v>
      </c>
      <c r="C199" s="155">
        <f t="shared" si="7"/>
        <v>0</v>
      </c>
      <c r="D199"/>
      <c r="E199"/>
      <c r="F199"/>
      <c r="G199"/>
      <c r="H199"/>
    </row>
    <row r="200" spans="1:8" ht="15.75" customHeight="1" x14ac:dyDescent="0.3">
      <c r="B200" s="157" t="str">
        <f>Hulpblad!V4</f>
        <v xml:space="preserve"> </v>
      </c>
      <c r="C200" s="155">
        <f t="shared" si="7"/>
        <v>0</v>
      </c>
      <c r="D200"/>
      <c r="E200"/>
      <c r="F200"/>
      <c r="G200"/>
      <c r="H200"/>
    </row>
    <row r="201" spans="1:8" ht="15.75" customHeight="1" x14ac:dyDescent="0.3">
      <c r="B201" s="157" t="str">
        <f>Hulpblad!V5</f>
        <v xml:space="preserve"> </v>
      </c>
      <c r="C201" s="155">
        <f t="shared" si="7"/>
        <v>0</v>
      </c>
      <c r="D201"/>
      <c r="E201"/>
      <c r="F201"/>
      <c r="G201"/>
      <c r="H201"/>
    </row>
    <row r="202" spans="1:8" ht="15.75" customHeight="1" x14ac:dyDescent="0.3">
      <c r="B202" s="157" t="str">
        <f>Hulpblad!V6</f>
        <v xml:space="preserve"> </v>
      </c>
      <c r="C202" s="155">
        <f t="shared" si="7"/>
        <v>0</v>
      </c>
      <c r="D202"/>
      <c r="E202"/>
      <c r="F202"/>
      <c r="G202"/>
      <c r="H202"/>
    </row>
    <row r="203" spans="1:8" ht="15.75" customHeight="1" x14ac:dyDescent="0.3">
      <c r="B203" s="157" t="str">
        <f>Hulpblad!V7</f>
        <v xml:space="preserve"> </v>
      </c>
      <c r="C203" s="155">
        <f t="shared" si="7"/>
        <v>0</v>
      </c>
      <c r="D203"/>
      <c r="E203"/>
      <c r="F203"/>
      <c r="G203"/>
      <c r="H203"/>
    </row>
    <row r="204" spans="1:8" ht="15.75" customHeight="1" x14ac:dyDescent="0.3">
      <c r="B204" s="157" t="str">
        <f>Hulpblad!V8</f>
        <v xml:space="preserve"> </v>
      </c>
      <c r="C204" s="155">
        <f t="shared" si="7"/>
        <v>0</v>
      </c>
      <c r="D204"/>
      <c r="E204"/>
      <c r="F204"/>
      <c r="G204"/>
      <c r="H204"/>
    </row>
    <row r="205" spans="1:8" ht="15.75" customHeight="1" x14ac:dyDescent="0.3">
      <c r="B205" s="157" t="str">
        <f>Hulpblad!V9</f>
        <v xml:space="preserve"> </v>
      </c>
      <c r="C205" s="155">
        <f t="shared" si="7"/>
        <v>0</v>
      </c>
      <c r="D205"/>
      <c r="E205"/>
      <c r="F205"/>
      <c r="G205"/>
      <c r="H205"/>
    </row>
    <row r="206" spans="1:8" ht="15.75" customHeight="1" x14ac:dyDescent="0.3">
      <c r="B206" s="157" t="str">
        <f>Hulpblad!V10</f>
        <v xml:space="preserve"> </v>
      </c>
      <c r="C206" s="155">
        <f t="shared" si="7"/>
        <v>0</v>
      </c>
      <c r="D206"/>
      <c r="E206"/>
      <c r="F206"/>
      <c r="G206"/>
      <c r="H206"/>
    </row>
    <row r="207" spans="1:8" ht="15.75" customHeight="1" thickBot="1" x14ac:dyDescent="0.35">
      <c r="B207" s="157" t="str">
        <f>Hulpblad!V11</f>
        <v xml:space="preserve"> </v>
      </c>
      <c r="C207" s="155">
        <f t="shared" si="7"/>
        <v>0</v>
      </c>
      <c r="D207"/>
      <c r="E207"/>
      <c r="F207"/>
      <c r="G207"/>
      <c r="H207"/>
    </row>
    <row r="208" spans="1:8" ht="16.5" thickTop="1" x14ac:dyDescent="0.3">
      <c r="B208" s="76" t="s">
        <v>90</v>
      </c>
      <c r="C208" s="163">
        <f>SUM(C198:C207)</f>
        <v>0</v>
      </c>
      <c r="D208" s="1"/>
      <c r="E208" s="1"/>
      <c r="F208" s="9"/>
      <c r="G208" s="10"/>
      <c r="H208"/>
    </row>
    <row r="209" spans="1:8" x14ac:dyDescent="0.3">
      <c r="B209" s="3"/>
      <c r="C209" s="1"/>
      <c r="D209" s="1"/>
      <c r="E209" s="1"/>
      <c r="F209" s="9"/>
      <c r="G209" s="10"/>
      <c r="H209"/>
    </row>
    <row r="210" spans="1:8" x14ac:dyDescent="0.3">
      <c r="B210" s="3"/>
      <c r="C210" s="1"/>
      <c r="D210" s="1"/>
      <c r="E210" s="1"/>
      <c r="F210" s="9"/>
      <c r="G210" s="10"/>
      <c r="H210"/>
    </row>
    <row r="211" spans="1:8" ht="21" x14ac:dyDescent="0.35">
      <c r="A211" s="143" t="str">
        <f>IF($A$16=0,"",IF(COUNTIFS($A$17:$A$27,B211)=1,1,"nvt"))</f>
        <v/>
      </c>
      <c r="B211" s="153" t="str">
        <f>B26</f>
        <v>Uurtarief € 73</v>
      </c>
      <c r="C211" s="50"/>
      <c r="D211"/>
      <c r="E211"/>
      <c r="F211"/>
      <c r="G211"/>
      <c r="H211"/>
    </row>
    <row r="212" spans="1:8" ht="14.25" customHeight="1" x14ac:dyDescent="0.25">
      <c r="B212" s="261" t="str">
        <f>IF(A211="nvt",VLOOKUP(A211,Alle_Kostensoorten[],2,FALSE),VLOOKUP(B211,Alle_Kostensoorten[],2,FALSE))</f>
        <v>Toelichting: Geen bijzonderheden</v>
      </c>
      <c r="C212" s="261"/>
      <c r="D212" s="261"/>
      <c r="E212" s="261"/>
      <c r="F212"/>
      <c r="G212"/>
      <c r="H212"/>
    </row>
    <row r="213" spans="1:8" ht="9" customHeight="1" x14ac:dyDescent="0.3">
      <c r="B213" s="3"/>
      <c r="C213" s="4"/>
      <c r="D213"/>
      <c r="E213"/>
      <c r="F213"/>
      <c r="G213"/>
      <c r="H213"/>
    </row>
    <row r="214" spans="1:8" ht="16.5" thickBot="1" x14ac:dyDescent="0.35">
      <c r="B214" s="186" t="s">
        <v>2</v>
      </c>
      <c r="C214" s="133" t="s">
        <v>111</v>
      </c>
      <c r="D214" s="133" t="s">
        <v>72</v>
      </c>
      <c r="E214" s="184" t="s">
        <v>0</v>
      </c>
      <c r="F214"/>
      <c r="G214"/>
      <c r="H214"/>
    </row>
    <row r="215" spans="1:8" ht="15.75" customHeight="1" thickTop="1" x14ac:dyDescent="0.3">
      <c r="B215" s="241"/>
      <c r="C215" s="224"/>
      <c r="D215" s="227"/>
      <c r="E215" s="192">
        <f>IF($A$211=1,$D215*73,0)</f>
        <v>0</v>
      </c>
      <c r="F215"/>
      <c r="G215"/>
      <c r="H215"/>
    </row>
    <row r="216" spans="1:8" ht="15.75" customHeight="1" x14ac:dyDescent="0.3">
      <c r="B216" s="210"/>
      <c r="C216" s="107"/>
      <c r="D216" s="227"/>
      <c r="E216" s="195">
        <f>IF($A$211=1,$D216*73,0)</f>
        <v>0</v>
      </c>
      <c r="F216"/>
      <c r="G216"/>
      <c r="H216"/>
    </row>
    <row r="217" spans="1:8" ht="15.75" customHeight="1" x14ac:dyDescent="0.3">
      <c r="B217" s="210"/>
      <c r="C217" s="107"/>
      <c r="D217" s="227"/>
      <c r="E217" s="195">
        <f>IF($A$211=1,$D217*73,0)</f>
        <v>0</v>
      </c>
      <c r="F217"/>
      <c r="G217"/>
      <c r="H217"/>
    </row>
    <row r="218" spans="1:8" ht="15.75" customHeight="1" x14ac:dyDescent="0.3">
      <c r="B218" s="210"/>
      <c r="C218" s="107"/>
      <c r="D218" s="227"/>
      <c r="E218" s="195">
        <f>IF($A$211=1,$D218*73,0)</f>
        <v>0</v>
      </c>
      <c r="F218"/>
      <c r="G218"/>
      <c r="H218"/>
    </row>
    <row r="219" spans="1:8" ht="15.75" customHeight="1" x14ac:dyDescent="0.3">
      <c r="B219" s="210"/>
      <c r="C219" s="107"/>
      <c r="D219" s="227"/>
      <c r="E219" s="195">
        <f>IF($A$211=1,$D219*73,0)</f>
        <v>0</v>
      </c>
      <c r="F219"/>
      <c r="G219"/>
      <c r="H219"/>
    </row>
    <row r="220" spans="1:8" ht="15.75" customHeight="1" x14ac:dyDescent="0.3">
      <c r="B220" s="210"/>
      <c r="C220" s="107"/>
      <c r="D220" s="227"/>
      <c r="E220" s="195">
        <f>IF($A$211=1,$D220*73,0)</f>
        <v>0</v>
      </c>
      <c r="F220"/>
      <c r="G220"/>
      <c r="H220"/>
    </row>
    <row r="221" spans="1:8" ht="15.75" customHeight="1" x14ac:dyDescent="0.3">
      <c r="B221" s="210"/>
      <c r="C221" s="107"/>
      <c r="D221" s="200"/>
      <c r="E221" s="195">
        <f>IF($A$211=1,$D221*73,0)</f>
        <v>0</v>
      </c>
      <c r="F221"/>
      <c r="G221"/>
      <c r="H221"/>
    </row>
    <row r="222" spans="1:8" ht="15.75" customHeight="1" x14ac:dyDescent="0.3">
      <c r="B222" s="210"/>
      <c r="C222" s="107"/>
      <c r="D222" s="200"/>
      <c r="E222" s="195">
        <f>IF($A$211=1,$D222*73,0)</f>
        <v>0</v>
      </c>
      <c r="F222"/>
      <c r="G222"/>
      <c r="H222"/>
    </row>
    <row r="223" spans="1:8" ht="15.75" customHeight="1" x14ac:dyDescent="0.3">
      <c r="B223" s="210"/>
      <c r="C223" s="107"/>
      <c r="D223" s="200"/>
      <c r="E223" s="195">
        <f>IF($A$211=1,$D223*73,0)</f>
        <v>0</v>
      </c>
      <c r="F223"/>
      <c r="G223"/>
      <c r="H223"/>
    </row>
    <row r="224" spans="1:8" ht="15.75" customHeight="1" x14ac:dyDescent="0.3">
      <c r="B224" s="210"/>
      <c r="C224" s="107"/>
      <c r="D224" s="200"/>
      <c r="E224" s="195">
        <f>IF($A$211=1,$D224*73,0)</f>
        <v>0</v>
      </c>
      <c r="F224"/>
      <c r="G224"/>
      <c r="H224"/>
    </row>
    <row r="225" spans="1:8" ht="15.75" customHeight="1" x14ac:dyDescent="0.3">
      <c r="B225" s="210"/>
      <c r="C225" s="107"/>
      <c r="D225" s="200"/>
      <c r="E225" s="195">
        <f>IF($A$211=1,$D225*73,0)</f>
        <v>0</v>
      </c>
      <c r="F225"/>
      <c r="G225"/>
      <c r="H225"/>
    </row>
    <row r="226" spans="1:8" ht="15.75" customHeight="1" x14ac:dyDescent="0.3">
      <c r="B226" s="210"/>
      <c r="C226" s="107"/>
      <c r="D226" s="200"/>
      <c r="E226" s="195">
        <f>IF($A$211=1,$D226*73,0)</f>
        <v>0</v>
      </c>
      <c r="F226"/>
      <c r="G226"/>
      <c r="H226"/>
    </row>
    <row r="227" spans="1:8" ht="15.75" customHeight="1" x14ac:dyDescent="0.3">
      <c r="B227" s="210"/>
      <c r="C227" s="107"/>
      <c r="D227" s="200"/>
      <c r="E227" s="195">
        <f>IF($A$211=1,$D227*73,0)</f>
        <v>0</v>
      </c>
      <c r="F227"/>
      <c r="G227"/>
      <c r="H227"/>
    </row>
    <row r="228" spans="1:8" ht="15.75" customHeight="1" x14ac:dyDescent="0.3">
      <c r="B228" s="210"/>
      <c r="C228" s="107"/>
      <c r="D228" s="200"/>
      <c r="E228" s="195">
        <f>IF($A$211=1,$D228*73,0)</f>
        <v>0</v>
      </c>
      <c r="F228"/>
      <c r="G228"/>
      <c r="H228"/>
    </row>
    <row r="229" spans="1:8" ht="15.75" customHeight="1" x14ac:dyDescent="0.3">
      <c r="B229" s="210"/>
      <c r="C229" s="107"/>
      <c r="D229" s="200"/>
      <c r="E229" s="195">
        <f>IF($A$211=1,$D229*73,0)</f>
        <v>0</v>
      </c>
      <c r="F229"/>
      <c r="G229"/>
      <c r="H229"/>
    </row>
    <row r="230" spans="1:8" ht="15.75" customHeight="1" thickBot="1" x14ac:dyDescent="0.35">
      <c r="B230" s="93"/>
      <c r="C230" s="94"/>
      <c r="D230" s="141"/>
      <c r="E230" s="155">
        <f>IF($A$211=1,$D230*73,0)</f>
        <v>0</v>
      </c>
      <c r="F230"/>
      <c r="G230"/>
      <c r="H230"/>
    </row>
    <row r="231" spans="1:8" ht="16.5" thickTop="1" x14ac:dyDescent="0.3">
      <c r="B231" s="211" t="s">
        <v>90</v>
      </c>
      <c r="C231" s="211"/>
      <c r="D231" s="212"/>
      <c r="E231" s="163">
        <f>SUM(E215:E230)</f>
        <v>0</v>
      </c>
      <c r="F231" s="8"/>
      <c r="G231"/>
      <c r="H231"/>
    </row>
    <row r="232" spans="1:8" x14ac:dyDescent="0.3">
      <c r="B232" s="1"/>
      <c r="C232" s="1"/>
      <c r="D232" s="1"/>
      <c r="E232" s="1"/>
      <c r="F232" s="7"/>
      <c r="G232" s="8"/>
      <c r="H232"/>
    </row>
    <row r="233" spans="1:8" x14ac:dyDescent="0.3">
      <c r="B233" s="1"/>
      <c r="C233" s="1"/>
      <c r="D233" s="1"/>
      <c r="E233" s="1"/>
      <c r="F233" s="7"/>
      <c r="G233" s="8"/>
      <c r="H233"/>
    </row>
    <row r="234" spans="1:8" ht="21" x14ac:dyDescent="0.35">
      <c r="A234" s="143" t="str">
        <f>IF($A$16=0,"",IF(COUNTIFS($A$17:$A$27,B234)=1,1,"nvt"))</f>
        <v/>
      </c>
      <c r="B234" s="153" t="str">
        <f>B27</f>
        <v>Maandbedrag € 10.400</v>
      </c>
      <c r="C234" s="50"/>
      <c r="D234" s="1"/>
      <c r="E234" s="1"/>
      <c r="F234" s="7"/>
      <c r="G234" s="8"/>
      <c r="H234"/>
    </row>
    <row r="235" spans="1:8" ht="14.25" customHeight="1" x14ac:dyDescent="0.25">
      <c r="B235" s="261" t="str">
        <f>IF(A234="nvt",VLOOKUP(A234,Alle_Kostensoorten[],2,FALSE),VLOOKUP(B234,Alle_Kostensoorten[],2,FALSE))</f>
        <v>Toelichting: Geen bijzonderheden</v>
      </c>
      <c r="C235" s="261"/>
      <c r="D235" s="261"/>
      <c r="E235" s="261"/>
      <c r="F235" s="261"/>
      <c r="G235"/>
      <c r="H235"/>
    </row>
    <row r="236" spans="1:8" ht="9.75" customHeight="1" x14ac:dyDescent="0.3">
      <c r="B236" s="1"/>
      <c r="C236" s="1"/>
      <c r="D236" s="1"/>
      <c r="E236" s="1"/>
      <c r="F236" s="7"/>
      <c r="G236" s="8"/>
      <c r="H236"/>
    </row>
    <row r="237" spans="1:8" ht="45.75" thickBot="1" x14ac:dyDescent="0.35">
      <c r="B237" s="186" t="s">
        <v>2</v>
      </c>
      <c r="C237" s="133" t="s">
        <v>111</v>
      </c>
      <c r="D237" s="133" t="s">
        <v>132</v>
      </c>
      <c r="E237" s="133" t="s">
        <v>175</v>
      </c>
      <c r="F237" s="184" t="s">
        <v>0</v>
      </c>
      <c r="G237"/>
      <c r="H237"/>
    </row>
    <row r="238" spans="1:8" ht="15.75" customHeight="1" thickTop="1" x14ac:dyDescent="0.3">
      <c r="B238" s="223"/>
      <c r="C238" s="224"/>
      <c r="D238" s="227"/>
      <c r="E238" s="232"/>
      <c r="F238" s="192">
        <f>IF($A$234=1,$D238*$E238*10400,0)</f>
        <v>0</v>
      </c>
      <c r="G238"/>
      <c r="H238"/>
    </row>
    <row r="239" spans="1:8" ht="15.75" customHeight="1" x14ac:dyDescent="0.3">
      <c r="B239" s="197"/>
      <c r="C239" s="107"/>
      <c r="D239" s="227"/>
      <c r="E239" s="201"/>
      <c r="F239" s="195">
        <f>IF($A$234=1,$D239*$E239*10400,0)</f>
        <v>0</v>
      </c>
      <c r="G239"/>
      <c r="H239"/>
    </row>
    <row r="240" spans="1:8" ht="15.75" customHeight="1" x14ac:dyDescent="0.3">
      <c r="B240" s="197"/>
      <c r="C240" s="107"/>
      <c r="D240" s="227"/>
      <c r="E240" s="201"/>
      <c r="F240" s="195">
        <f>IF($A$234=1,$D240*$E240*10400,0)</f>
        <v>0</v>
      </c>
      <c r="G240"/>
      <c r="H240"/>
    </row>
    <row r="241" spans="2:9" ht="15.75" customHeight="1" x14ac:dyDescent="0.3">
      <c r="B241" s="197"/>
      <c r="C241" s="107"/>
      <c r="D241" s="227"/>
      <c r="E241" s="201"/>
      <c r="F241" s="195">
        <f>IF($A$234=1,$D241*$E241*10400,0)</f>
        <v>0</v>
      </c>
      <c r="G241"/>
      <c r="H241"/>
    </row>
    <row r="242" spans="2:9" ht="15.75" customHeight="1" x14ac:dyDescent="0.3">
      <c r="B242" s="197"/>
      <c r="C242" s="107"/>
      <c r="D242" s="227"/>
      <c r="E242" s="201"/>
      <c r="F242" s="195">
        <f>IF($A$234=1,$D242*$E242*10400,0)</f>
        <v>0</v>
      </c>
      <c r="G242"/>
      <c r="H242"/>
    </row>
    <row r="243" spans="2:9" ht="15.75" customHeight="1" x14ac:dyDescent="0.3">
      <c r="B243" s="197"/>
      <c r="C243" s="107"/>
      <c r="D243" s="200"/>
      <c r="E243" s="201"/>
      <c r="F243" s="195">
        <f>IF($A$234=1,$D243*$E243*10400,0)</f>
        <v>0</v>
      </c>
      <c r="G243"/>
      <c r="H243"/>
    </row>
    <row r="244" spans="2:9" ht="15.75" customHeight="1" x14ac:dyDescent="0.3">
      <c r="B244" s="197"/>
      <c r="C244" s="107"/>
      <c r="D244" s="200"/>
      <c r="E244" s="201"/>
      <c r="F244" s="195">
        <f>IF($A$234=1,$D244*$E244*10400,0)</f>
        <v>0</v>
      </c>
      <c r="G244"/>
      <c r="H244"/>
    </row>
    <row r="245" spans="2:9" ht="15.75" customHeight="1" x14ac:dyDescent="0.3">
      <c r="B245" s="197"/>
      <c r="C245" s="107"/>
      <c r="D245" s="200"/>
      <c r="E245" s="201"/>
      <c r="F245" s="195">
        <f>IF($A$234=1,$D245*$E245*10400,0)</f>
        <v>0</v>
      </c>
      <c r="G245"/>
      <c r="H245"/>
    </row>
    <row r="246" spans="2:9" ht="15.75" customHeight="1" x14ac:dyDescent="0.3">
      <c r="B246" s="197"/>
      <c r="C246" s="107"/>
      <c r="D246" s="200"/>
      <c r="E246" s="201"/>
      <c r="F246" s="195">
        <f>IF($A$234=1,$D246*$E246*10400,0)</f>
        <v>0</v>
      </c>
      <c r="G246"/>
      <c r="H246"/>
    </row>
    <row r="247" spans="2:9" ht="15.75" customHeight="1" x14ac:dyDescent="0.3">
      <c r="B247" s="197"/>
      <c r="C247" s="107"/>
      <c r="D247" s="200"/>
      <c r="E247" s="201"/>
      <c r="F247" s="195">
        <f>IF($A$234=1,$D247*$E247*10400,0)</f>
        <v>0</v>
      </c>
      <c r="G247"/>
      <c r="H247"/>
    </row>
    <row r="248" spans="2:9" ht="15.75" customHeight="1" x14ac:dyDescent="0.3">
      <c r="B248" s="197"/>
      <c r="C248" s="107"/>
      <c r="D248" s="200"/>
      <c r="E248" s="201"/>
      <c r="F248" s="195">
        <f>IF($A$234=1,$D248*$E248*10400,0)</f>
        <v>0</v>
      </c>
      <c r="G248"/>
      <c r="H248"/>
    </row>
    <row r="249" spans="2:9" ht="15.75" customHeight="1" x14ac:dyDescent="0.3">
      <c r="B249" s="197"/>
      <c r="C249" s="107"/>
      <c r="D249" s="200"/>
      <c r="E249" s="201"/>
      <c r="F249" s="195">
        <f>IF($A$234=1,$D249*$E249*10400,0)</f>
        <v>0</v>
      </c>
      <c r="G249"/>
      <c r="H249"/>
    </row>
    <row r="250" spans="2:9" ht="15.75" customHeight="1" x14ac:dyDescent="0.3">
      <c r="B250" s="197"/>
      <c r="C250" s="107"/>
      <c r="D250" s="200"/>
      <c r="E250" s="201"/>
      <c r="F250" s="195">
        <f>IF($A$234=1,$D250*$E250*10400,0)</f>
        <v>0</v>
      </c>
      <c r="G250"/>
      <c r="H250"/>
    </row>
    <row r="251" spans="2:9" ht="15.75" customHeight="1" x14ac:dyDescent="0.3">
      <c r="B251" s="197"/>
      <c r="C251" s="107"/>
      <c r="D251" s="200"/>
      <c r="E251" s="201"/>
      <c r="F251" s="195">
        <f>IF($A$234=1,$D251*$E251*10400,0)</f>
        <v>0</v>
      </c>
      <c r="G251"/>
      <c r="H251"/>
    </row>
    <row r="252" spans="2:9" ht="15.75" customHeight="1" thickBot="1" x14ac:dyDescent="0.35">
      <c r="B252" s="95"/>
      <c r="C252" s="207"/>
      <c r="D252" s="208"/>
      <c r="E252" s="209"/>
      <c r="F252" s="155">
        <f>IF($A$234=1,$D252*$E252*10400,0)</f>
        <v>0</v>
      </c>
      <c r="G252"/>
      <c r="H252"/>
    </row>
    <row r="253" spans="2:9" ht="16.5" thickTop="1" x14ac:dyDescent="0.3">
      <c r="B253" s="211" t="s">
        <v>90</v>
      </c>
      <c r="C253" s="211"/>
      <c r="D253" s="212"/>
      <c r="E253" s="211"/>
      <c r="F253" s="163">
        <f>SUM(F238:F252)</f>
        <v>0</v>
      </c>
      <c r="G253"/>
      <c r="H253"/>
    </row>
    <row r="254" spans="2:9" x14ac:dyDescent="0.3">
      <c r="B254" s="3"/>
      <c r="C254" s="1"/>
      <c r="D254" s="1"/>
      <c r="E254" s="1"/>
      <c r="F254" s="9"/>
      <c r="G254" s="10"/>
      <c r="H254"/>
    </row>
    <row r="255" spans="2:9" ht="16.5" thickBot="1" x14ac:dyDescent="0.35">
      <c r="B255" s="39"/>
      <c r="C255" s="40"/>
      <c r="D255" s="40"/>
      <c r="E255" s="40"/>
      <c r="F255" s="41"/>
      <c r="G255" s="42"/>
      <c r="H255" s="42"/>
      <c r="I255" s="42"/>
    </row>
    <row r="256" spans="2:9" ht="7.5" customHeight="1" thickTop="1" x14ac:dyDescent="0.3">
      <c r="B256" s="3"/>
      <c r="C256" s="1"/>
      <c r="D256" s="1"/>
      <c r="E256" s="1"/>
      <c r="F256" s="9"/>
      <c r="G256" s="10"/>
      <c r="H256"/>
    </row>
    <row r="257" spans="2:9" ht="23.25" x14ac:dyDescent="0.25">
      <c r="B257" s="266" t="s">
        <v>55</v>
      </c>
      <c r="C257" s="266"/>
      <c r="D257" s="266"/>
      <c r="E257" s="266"/>
      <c r="F257" s="266"/>
      <c r="G257" s="266"/>
      <c r="H257" s="266"/>
    </row>
    <row r="258" spans="2:9" x14ac:dyDescent="0.3">
      <c r="B258" s="3"/>
      <c r="C258" s="1"/>
      <c r="D258" s="1"/>
      <c r="E258" s="1"/>
      <c r="F258" s="9"/>
      <c r="G258" s="10"/>
      <c r="H258"/>
    </row>
    <row r="259" spans="2:9" ht="21" x14ac:dyDescent="0.35">
      <c r="B259" s="50" t="s">
        <v>43</v>
      </c>
      <c r="C259" s="10"/>
      <c r="D259" s="10"/>
      <c r="E259" s="10"/>
      <c r="F259" s="9"/>
      <c r="G259" s="10"/>
      <c r="H259"/>
    </row>
    <row r="260" spans="2:9" ht="153.75" customHeight="1" x14ac:dyDescent="0.25">
      <c r="B260" s="267" t="s">
        <v>134</v>
      </c>
      <c r="C260" s="267"/>
      <c r="D260" s="267"/>
      <c r="E260" s="267"/>
      <c r="F260" s="267"/>
      <c r="G260" s="267"/>
      <c r="H260" s="267"/>
      <c r="I260" s="267"/>
    </row>
    <row r="261" spans="2:9" x14ac:dyDescent="0.3">
      <c r="B261" s="3"/>
      <c r="C261" s="10"/>
      <c r="D261" s="10"/>
      <c r="E261" s="10"/>
      <c r="F261" s="9"/>
      <c r="G261" s="10"/>
      <c r="H261"/>
    </row>
    <row r="262" spans="2:9" ht="15.6" customHeight="1" thickBot="1" x14ac:dyDescent="0.35">
      <c r="B262" s="51" t="s">
        <v>44</v>
      </c>
      <c r="C262" s="52" t="s">
        <v>6</v>
      </c>
      <c r="D262" s="52" t="s">
        <v>41</v>
      </c>
      <c r="E262" s="139" t="s">
        <v>56</v>
      </c>
      <c r="F262" s="138"/>
      <c r="G262" s="138"/>
      <c r="H262" s="138"/>
      <c r="I262" s="138"/>
    </row>
    <row r="263" spans="2:9" ht="15.75" customHeight="1" thickTop="1" x14ac:dyDescent="0.3">
      <c r="B263" s="57" t="s">
        <v>51</v>
      </c>
      <c r="C263" s="102"/>
      <c r="D263" s="158">
        <f>IFERROR(C263/$C$270,0)</f>
        <v>0</v>
      </c>
      <c r="E263" s="104"/>
      <c r="F263" s="105"/>
      <c r="G263" s="105"/>
      <c r="H263" s="105"/>
      <c r="I263" s="106"/>
    </row>
    <row r="264" spans="2:9" ht="15.75" customHeight="1" x14ac:dyDescent="0.3">
      <c r="B264" s="57" t="s">
        <v>104</v>
      </c>
      <c r="C264" s="102"/>
      <c r="D264" s="158">
        <f t="shared" ref="D264:D268" si="8">IFERROR(C264/$C$270,0)</f>
        <v>0</v>
      </c>
      <c r="E264" s="107"/>
      <c r="F264" s="108"/>
      <c r="G264" s="108"/>
      <c r="H264" s="108"/>
      <c r="I264" s="109"/>
    </row>
    <row r="265" spans="2:9" ht="15.75" customHeight="1" x14ac:dyDescent="0.3">
      <c r="B265" s="57" t="s">
        <v>105</v>
      </c>
      <c r="C265" s="102"/>
      <c r="D265" s="158">
        <f t="shared" si="8"/>
        <v>0</v>
      </c>
      <c r="E265" s="107"/>
      <c r="F265" s="108"/>
      <c r="G265" s="108"/>
      <c r="H265" s="108"/>
      <c r="I265" s="109"/>
    </row>
    <row r="266" spans="2:9" ht="15.75" customHeight="1" x14ac:dyDescent="0.3">
      <c r="B266" s="57" t="s">
        <v>45</v>
      </c>
      <c r="C266" s="102"/>
      <c r="D266" s="158">
        <f t="shared" si="8"/>
        <v>0</v>
      </c>
      <c r="E266" s="107"/>
      <c r="F266" s="108"/>
      <c r="G266" s="108"/>
      <c r="H266" s="108"/>
      <c r="I266" s="109"/>
    </row>
    <row r="267" spans="2:9" ht="15.75" customHeight="1" thickBot="1" x14ac:dyDescent="0.35">
      <c r="B267" s="58" t="s">
        <v>46</v>
      </c>
      <c r="C267" s="103"/>
      <c r="D267" s="159">
        <f t="shared" si="8"/>
        <v>0</v>
      </c>
      <c r="E267" s="110"/>
      <c r="F267" s="111"/>
      <c r="G267" s="111"/>
      <c r="H267" s="111"/>
      <c r="I267" s="112"/>
    </row>
    <row r="268" spans="2:9" ht="17.25" thickTop="1" thickBot="1" x14ac:dyDescent="0.35">
      <c r="B268" s="77" t="s">
        <v>1</v>
      </c>
      <c r="C268" s="160">
        <f>SUM(C263:C267)</f>
        <v>0</v>
      </c>
      <c r="D268" s="161">
        <f t="shared" si="8"/>
        <v>0</v>
      </c>
      <c r="E268" s="80"/>
      <c r="F268" s="80"/>
      <c r="G268" s="80"/>
      <c r="H268" s="77"/>
      <c r="I268" s="81"/>
    </row>
    <row r="269" spans="2:9" ht="13.5" customHeight="1" thickTop="1" x14ac:dyDescent="0.3">
      <c r="B269" s="10"/>
      <c r="C269" s="10"/>
      <c r="D269" s="10"/>
      <c r="E269" s="10"/>
      <c r="F269" s="9"/>
      <c r="G269" s="10"/>
      <c r="H269"/>
    </row>
    <row r="270" spans="2:9" ht="16.5" thickBot="1" x14ac:dyDescent="0.35">
      <c r="B270" s="51" t="s">
        <v>0</v>
      </c>
      <c r="C270" s="162">
        <f>D28</f>
        <v>0</v>
      </c>
      <c r="D270" s="10"/>
      <c r="E270" s="10"/>
      <c r="F270" s="9"/>
      <c r="G270" s="10"/>
      <c r="H270"/>
    </row>
    <row r="271" spans="2:9" ht="16.5" thickTop="1" x14ac:dyDescent="0.3">
      <c r="B271" s="3"/>
      <c r="C271" s="1"/>
      <c r="D271" s="1"/>
      <c r="E271" s="1"/>
      <c r="F271" s="9"/>
      <c r="G271" s="10"/>
      <c r="H271"/>
    </row>
    <row r="272" spans="2:9" ht="16.5" thickBot="1" x14ac:dyDescent="0.35">
      <c r="B272" s="51" t="s">
        <v>92</v>
      </c>
      <c r="C272" s="162" t="str">
        <f>IF(ROUND(C268,2)-ROUND(C270,2)=0,"JA",C268-C270)</f>
        <v>JA</v>
      </c>
      <c r="D272" s="1"/>
      <c r="E272" s="1"/>
      <c r="F272" s="9"/>
      <c r="G272" s="10"/>
      <c r="H272"/>
    </row>
    <row r="273" spans="2:9" ht="17.25" thickTop="1" thickBot="1" x14ac:dyDescent="0.35">
      <c r="B273" s="43"/>
      <c r="C273" s="44"/>
      <c r="D273" s="45"/>
      <c r="E273" s="45"/>
      <c r="F273" s="45"/>
      <c r="G273" s="45"/>
      <c r="H273" s="45"/>
      <c r="I273" s="45"/>
    </row>
    <row r="274" spans="2:9" ht="6.75" customHeight="1" thickTop="1" x14ac:dyDescent="0.3">
      <c r="B274" s="15"/>
      <c r="C274" s="16"/>
      <c r="D274"/>
      <c r="E274"/>
      <c r="F274"/>
      <c r="G274"/>
      <c r="H274"/>
    </row>
    <row r="275" spans="2:9" ht="23.25" x14ac:dyDescent="0.25">
      <c r="B275" s="266" t="s">
        <v>54</v>
      </c>
      <c r="C275" s="266"/>
      <c r="D275" s="266"/>
      <c r="E275" s="266"/>
      <c r="F275" s="266"/>
      <c r="G275" s="266"/>
      <c r="H275" s="266"/>
    </row>
    <row r="276" spans="2:9" ht="15" x14ac:dyDescent="0.25">
      <c r="B276" s="10"/>
      <c r="C276"/>
      <c r="D276"/>
      <c r="E276"/>
      <c r="F276"/>
      <c r="G276" s="10"/>
      <c r="H276"/>
    </row>
    <row r="277" spans="2:9" ht="21" x14ac:dyDescent="0.35">
      <c r="B277" s="50" t="s">
        <v>99</v>
      </c>
      <c r="C277" s="50"/>
      <c r="D277"/>
      <c r="E277"/>
      <c r="F277"/>
      <c r="G277" s="10"/>
      <c r="H277"/>
    </row>
    <row r="278" spans="2:9" ht="154.5" customHeight="1" x14ac:dyDescent="0.25">
      <c r="B278" s="267" t="s">
        <v>182</v>
      </c>
      <c r="C278" s="267"/>
      <c r="D278" s="267"/>
      <c r="E278" s="267"/>
      <c r="F278" s="267"/>
      <c r="G278" s="267"/>
      <c r="H278" s="267"/>
      <c r="I278" s="267"/>
    </row>
    <row r="279" spans="2:9" ht="15" x14ac:dyDescent="0.25">
      <c r="B279" s="10"/>
      <c r="C279"/>
      <c r="D279"/>
      <c r="E279"/>
      <c r="F279"/>
      <c r="G279" s="10"/>
      <c r="H279"/>
    </row>
    <row r="280" spans="2:9" ht="16.5" thickBot="1" x14ac:dyDescent="0.35">
      <c r="B280" s="134" t="s">
        <v>2</v>
      </c>
      <c r="C280" s="184" t="s">
        <v>37</v>
      </c>
      <c r="D280" s="184" t="s">
        <v>112</v>
      </c>
      <c r="E280" s="133" t="s">
        <v>0</v>
      </c>
      <c r="F280" s="185" t="s">
        <v>38</v>
      </c>
      <c r="G280" s="184" t="s">
        <v>56</v>
      </c>
      <c r="H280" s="186"/>
      <c r="I280" s="186"/>
    </row>
    <row r="281" spans="2:9" ht="15.75" customHeight="1" thickTop="1" x14ac:dyDescent="0.3">
      <c r="B281" s="187" t="str">
        <f>Hulpblad!V2</f>
        <v xml:space="preserve"> </v>
      </c>
      <c r="C281" s="248"/>
      <c r="D281" s="191"/>
      <c r="E281" s="192">
        <f>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92">
        <f t="shared" ref="F281:F290" si="9">E281*D281</f>
        <v>0</v>
      </c>
      <c r="G281" s="193"/>
      <c r="H281" s="188"/>
      <c r="I281" s="188"/>
    </row>
    <row r="282" spans="2:9" ht="15.75" customHeight="1" x14ac:dyDescent="0.3">
      <c r="B282" s="189" t="str">
        <f>Hulpblad!V3</f>
        <v xml:space="preserve"> </v>
      </c>
      <c r="C282" s="249"/>
      <c r="D282" s="194"/>
      <c r="E282" s="195">
        <f t="shared" ref="E282:E290" si="10">IF(OR(B282="",B282=" "),0,SUMIFS($E$104:$E$118,$B$104:$B$118,$B282)+SUMIFS($E$38:$E$52,$B$38:$B$52,$B282)+SUMIFS($F$60:$F$74,$B$60:$B$74,$B282)+SUMIFS($F$82:$F$96,$B$82:$B$96,$B282)+SUMIFS($C$126:$C$135,$B$126:$B$135,$B282)+SUMIFS($I$183:$I$190,$B$183:$B$190,$B282)+SUMIFS($E$143:$E$151,$B$143:$B$151,$B282)+SUMIFS($F$159:$F$175,$B$159:$B$175,$B282)+SUMIFS($C$198:$C$207,$B$198:$B$207,$B282)+SUMIFS($E$215:$E$230,$B$215:$B$230,$B282)+SUMIFS($F$238:$F$252,$B$238:$B$252,$B282))</f>
        <v>0</v>
      </c>
      <c r="F282" s="195">
        <f t="shared" si="9"/>
        <v>0</v>
      </c>
      <c r="G282" s="196"/>
      <c r="H282" s="190"/>
      <c r="I282" s="190"/>
    </row>
    <row r="283" spans="2:9" ht="15.75" customHeight="1" x14ac:dyDescent="0.3">
      <c r="B283" s="189" t="str">
        <f>Hulpblad!V4</f>
        <v xml:space="preserve"> </v>
      </c>
      <c r="C283" s="250"/>
      <c r="D283" s="194"/>
      <c r="E283" s="195">
        <f t="shared" si="10"/>
        <v>0</v>
      </c>
      <c r="F283" s="195">
        <f t="shared" si="9"/>
        <v>0</v>
      </c>
      <c r="G283" s="196"/>
      <c r="H283" s="190"/>
      <c r="I283" s="190"/>
    </row>
    <row r="284" spans="2:9" ht="15.75" customHeight="1" x14ac:dyDescent="0.3">
      <c r="B284" s="189" t="str">
        <f>Hulpblad!V5</f>
        <v xml:space="preserve"> </v>
      </c>
      <c r="C284" s="250"/>
      <c r="D284" s="194"/>
      <c r="E284" s="195">
        <f t="shared" si="10"/>
        <v>0</v>
      </c>
      <c r="F284" s="195">
        <f t="shared" si="9"/>
        <v>0</v>
      </c>
      <c r="G284" s="196"/>
      <c r="H284" s="190"/>
      <c r="I284" s="190"/>
    </row>
    <row r="285" spans="2:9" ht="15.75" customHeight="1" x14ac:dyDescent="0.3">
      <c r="B285" s="189" t="str">
        <f>Hulpblad!V6</f>
        <v xml:space="preserve"> </v>
      </c>
      <c r="C285" s="249"/>
      <c r="D285" s="194"/>
      <c r="E285" s="195">
        <f t="shared" si="10"/>
        <v>0</v>
      </c>
      <c r="F285" s="195">
        <f t="shared" si="9"/>
        <v>0</v>
      </c>
      <c r="G285" s="196"/>
      <c r="H285" s="190"/>
      <c r="I285" s="190"/>
    </row>
    <row r="286" spans="2:9" ht="15.75" customHeight="1" x14ac:dyDescent="0.3">
      <c r="B286" s="189" t="str">
        <f>Hulpblad!V7</f>
        <v xml:space="preserve"> </v>
      </c>
      <c r="C286" s="249"/>
      <c r="D286" s="194"/>
      <c r="E286" s="195">
        <f t="shared" si="10"/>
        <v>0</v>
      </c>
      <c r="F286" s="195">
        <f t="shared" si="9"/>
        <v>0</v>
      </c>
      <c r="G286" s="196"/>
      <c r="H286" s="190"/>
      <c r="I286" s="190"/>
    </row>
    <row r="287" spans="2:9" ht="15.75" customHeight="1" x14ac:dyDescent="0.3">
      <c r="B287" s="189" t="str">
        <f>Hulpblad!V8</f>
        <v xml:space="preserve"> </v>
      </c>
      <c r="C287" s="249"/>
      <c r="D287" s="194"/>
      <c r="E287" s="195">
        <f t="shared" si="10"/>
        <v>0</v>
      </c>
      <c r="F287" s="195">
        <f t="shared" si="9"/>
        <v>0</v>
      </c>
      <c r="G287" s="196"/>
      <c r="H287" s="190"/>
      <c r="I287" s="190"/>
    </row>
    <row r="288" spans="2:9" ht="15.75" customHeight="1" x14ac:dyDescent="0.3">
      <c r="B288" s="189" t="str">
        <f>Hulpblad!V9</f>
        <v xml:space="preserve"> </v>
      </c>
      <c r="C288" s="250"/>
      <c r="D288" s="194"/>
      <c r="E288" s="195">
        <f t="shared" si="10"/>
        <v>0</v>
      </c>
      <c r="F288" s="195">
        <f t="shared" si="9"/>
        <v>0</v>
      </c>
      <c r="G288" s="196"/>
      <c r="H288" s="190"/>
      <c r="I288" s="190"/>
    </row>
    <row r="289" spans="2:9" ht="15.75" customHeight="1" x14ac:dyDescent="0.3">
      <c r="B289" s="189" t="str">
        <f>Hulpblad!V10</f>
        <v xml:space="preserve"> </v>
      </c>
      <c r="C289" s="250"/>
      <c r="D289" s="194"/>
      <c r="E289" s="195">
        <f t="shared" si="10"/>
        <v>0</v>
      </c>
      <c r="F289" s="195">
        <f t="shared" si="9"/>
        <v>0</v>
      </c>
      <c r="G289" s="196"/>
      <c r="H289" s="190"/>
      <c r="I289" s="190"/>
    </row>
    <row r="290" spans="2:9" ht="15.75" customHeight="1" thickBot="1" x14ac:dyDescent="0.35">
      <c r="B290" s="164" t="str">
        <f>Hulpblad!V11</f>
        <v xml:space="preserve"> </v>
      </c>
      <c r="C290" s="251"/>
      <c r="D290" s="178"/>
      <c r="E290" s="155">
        <f t="shared" si="10"/>
        <v>0</v>
      </c>
      <c r="F290" s="155">
        <f t="shared" si="9"/>
        <v>0</v>
      </c>
      <c r="G290" s="113"/>
      <c r="H290" s="113"/>
      <c r="I290" s="113"/>
    </row>
    <row r="291" spans="2:9" ht="16.5" thickTop="1" x14ac:dyDescent="0.3">
      <c r="B291" s="76" t="s">
        <v>90</v>
      </c>
      <c r="C291" s="78"/>
      <c r="D291" s="78"/>
      <c r="E291" s="163">
        <f>SUBTOTAL(109,$E$281:$E$290)</f>
        <v>0</v>
      </c>
      <c r="F291" s="163">
        <f>SUBTOTAL(109,$F$281:$F$290)</f>
        <v>0</v>
      </c>
      <c r="G291" s="79"/>
      <c r="H291" s="79"/>
      <c r="I291" s="79"/>
    </row>
    <row r="292" spans="2:9" x14ac:dyDescent="0.3">
      <c r="B292" s="15"/>
      <c r="C292" s="16"/>
      <c r="D292" s="10"/>
      <c r="E292" s="18"/>
      <c r="F292" s="18"/>
      <c r="G292" s="18"/>
      <c r="H292" s="10"/>
    </row>
    <row r="293" spans="2:9" ht="16.5" thickBot="1" x14ac:dyDescent="0.35">
      <c r="B293" s="51" t="s">
        <v>115</v>
      </c>
      <c r="C293" s="162">
        <f>C263+C266</f>
        <v>0</v>
      </c>
      <c r="D293" s="10"/>
      <c r="E293" s="10"/>
      <c r="F293" s="10"/>
      <c r="G293" s="10"/>
      <c r="H293" s="10"/>
    </row>
    <row r="294" spans="2:9" thickTop="1" x14ac:dyDescent="0.25">
      <c r="B294" s="10"/>
      <c r="C294" s="10"/>
      <c r="D294" s="10"/>
      <c r="E294" s="10"/>
      <c r="F294" s="10"/>
      <c r="G294" s="10"/>
      <c r="H294" s="10"/>
    </row>
    <row r="295" spans="2:9" ht="16.5" thickBot="1" x14ac:dyDescent="0.35">
      <c r="B295" s="51" t="s">
        <v>116</v>
      </c>
      <c r="C295" s="162" t="str">
        <f>IF(ROUND($F$291,2)&gt;=ROUND(C263+C266,2),"JA",$F$291-C263-C266)</f>
        <v>JA</v>
      </c>
      <c r="D295" s="10"/>
      <c r="E295" s="10"/>
      <c r="F295" s="10"/>
      <c r="G295" s="10"/>
      <c r="H295" s="10"/>
    </row>
    <row r="296" spans="2:9" thickTop="1" x14ac:dyDescent="0.25">
      <c r="B296" s="10"/>
      <c r="C296" s="10"/>
      <c r="D296" s="10"/>
      <c r="E296" s="10"/>
      <c r="F296" s="10"/>
      <c r="G296" s="10"/>
      <c r="H296" s="10"/>
    </row>
    <row r="297" spans="2:9" ht="15" x14ac:dyDescent="0.25">
      <c r="B297" s="10"/>
      <c r="C297" s="10"/>
      <c r="D297" s="10"/>
      <c r="E297" s="10"/>
      <c r="F297" s="10"/>
      <c r="G297" s="10"/>
      <c r="H297" s="10"/>
    </row>
    <row r="298" spans="2:9" ht="15" x14ac:dyDescent="0.25">
      <c r="B298" s="10"/>
      <c r="C298" s="10"/>
      <c r="D298" s="10"/>
      <c r="E298" s="10"/>
      <c r="F298" s="10"/>
      <c r="G298" s="10"/>
      <c r="H298" s="10"/>
    </row>
    <row r="299" spans="2:9" ht="15" x14ac:dyDescent="0.25">
      <c r="B299" s="10"/>
      <c r="C299" s="10"/>
      <c r="D299" s="10"/>
      <c r="E299" s="10"/>
      <c r="F299" s="10"/>
      <c r="G299" s="10"/>
      <c r="H299" s="10"/>
    </row>
    <row r="300" spans="2:9" ht="15" x14ac:dyDescent="0.25">
      <c r="B300" s="10"/>
      <c r="C300" s="10"/>
      <c r="D300" s="10"/>
      <c r="E300" s="10"/>
      <c r="F300" s="10"/>
      <c r="G300" s="10"/>
      <c r="H300" s="10"/>
    </row>
    <row r="301" spans="2:9" ht="15" x14ac:dyDescent="0.25">
      <c r="B301" s="10"/>
      <c r="C301" s="10"/>
      <c r="D301" s="10"/>
      <c r="E301" s="10"/>
      <c r="F301" s="10"/>
      <c r="G301" s="10"/>
      <c r="H301" s="10"/>
    </row>
    <row r="302" spans="2:9" ht="15" x14ac:dyDescent="0.25">
      <c r="B302" s="10"/>
      <c r="C302" s="10"/>
      <c r="D302" s="10"/>
      <c r="E302" s="10"/>
      <c r="F302" s="10"/>
      <c r="G302" s="10"/>
      <c r="H302" s="10"/>
    </row>
    <row r="303" spans="2:9" ht="15" x14ac:dyDescent="0.25">
      <c r="B303" s="10"/>
      <c r="C303" s="10"/>
      <c r="D303" s="10"/>
      <c r="E303" s="10"/>
      <c r="F303" s="10"/>
      <c r="G303" s="10"/>
      <c r="H303" s="10"/>
    </row>
    <row r="304" spans="2:9"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ht="15" x14ac:dyDescent="0.25">
      <c r="B463" s="10"/>
      <c r="C463" s="10"/>
      <c r="D463" s="10"/>
      <c r="E463" s="10"/>
      <c r="F463" s="10"/>
      <c r="G463" s="10"/>
      <c r="H463" s="10"/>
    </row>
    <row r="464" spans="2:8" ht="15" x14ac:dyDescent="0.25">
      <c r="B464" s="10"/>
      <c r="C464" s="10"/>
      <c r="D464" s="10"/>
      <c r="E464" s="10"/>
      <c r="F464" s="10"/>
      <c r="G464" s="10"/>
      <c r="H464" s="10"/>
    </row>
    <row r="465" spans="2:8" ht="15" x14ac:dyDescent="0.25">
      <c r="B465" s="10"/>
      <c r="C465" s="10"/>
      <c r="D465" s="10"/>
      <c r="E465" s="10"/>
      <c r="F465" s="10"/>
      <c r="G465" s="10"/>
      <c r="H465" s="10"/>
    </row>
    <row r="466" spans="2:8" ht="15" x14ac:dyDescent="0.25">
      <c r="B466" s="10"/>
      <c r="C466" s="10"/>
      <c r="D466" s="10"/>
      <c r="E466" s="10"/>
      <c r="F466" s="10"/>
      <c r="G466" s="10"/>
      <c r="H466" s="10"/>
    </row>
    <row r="467" spans="2:8" ht="15" x14ac:dyDescent="0.25">
      <c r="B467" s="10"/>
      <c r="C467" s="10"/>
      <c r="D467" s="10"/>
      <c r="E467" s="10"/>
      <c r="F467" s="10"/>
      <c r="G467" s="10"/>
      <c r="H467" s="10"/>
    </row>
    <row r="468" spans="2:8" ht="15" x14ac:dyDescent="0.25">
      <c r="B468" s="10"/>
      <c r="C468" s="10"/>
      <c r="D468" s="10"/>
      <c r="E468" s="10"/>
      <c r="F468" s="10"/>
      <c r="G468" s="10"/>
      <c r="H468" s="10"/>
    </row>
    <row r="469" spans="2:8" ht="15" x14ac:dyDescent="0.25">
      <c r="B469" s="10"/>
      <c r="C469" s="10"/>
      <c r="D469" s="10"/>
      <c r="E469" s="10"/>
      <c r="F469" s="10"/>
      <c r="G469" s="10"/>
      <c r="H469" s="10"/>
    </row>
    <row r="470" spans="2:8" ht="15" x14ac:dyDescent="0.25">
      <c r="B470" s="10"/>
      <c r="C470" s="10"/>
      <c r="D470" s="10"/>
      <c r="E470" s="10"/>
      <c r="F470" s="10"/>
      <c r="G470" s="10"/>
      <c r="H470" s="10"/>
    </row>
    <row r="471" spans="2:8" ht="15" x14ac:dyDescent="0.25">
      <c r="B471" s="10"/>
      <c r="C471" s="10"/>
      <c r="D471" s="10"/>
      <c r="E471" s="10"/>
      <c r="F471" s="10"/>
      <c r="G471" s="10"/>
      <c r="H471" s="10"/>
    </row>
    <row r="472" spans="2:8" ht="15" x14ac:dyDescent="0.25">
      <c r="B472" s="10"/>
      <c r="C472" s="10"/>
      <c r="D472" s="10"/>
      <c r="E472" s="10"/>
      <c r="F472" s="10"/>
      <c r="G472" s="10"/>
      <c r="H472" s="10"/>
    </row>
    <row r="473" spans="2:8" ht="15" x14ac:dyDescent="0.25">
      <c r="B473" s="10"/>
      <c r="C473" s="10"/>
      <c r="D473" s="10"/>
      <c r="E473" s="10"/>
      <c r="F473" s="10"/>
      <c r="G473" s="10"/>
      <c r="H473" s="10"/>
    </row>
    <row r="474" spans="2:8" ht="15" x14ac:dyDescent="0.25">
      <c r="B474" s="10"/>
      <c r="C474" s="10"/>
      <c r="D474" s="10"/>
      <c r="E474" s="10"/>
      <c r="F474" s="10"/>
      <c r="G474" s="10"/>
      <c r="H474" s="10"/>
    </row>
    <row r="475" spans="2:8" ht="15" x14ac:dyDescent="0.25">
      <c r="B475" s="10"/>
      <c r="C475" s="10"/>
      <c r="D475" s="10"/>
      <c r="E475" s="10"/>
      <c r="F475" s="10"/>
      <c r="G475" s="10"/>
      <c r="H475" s="10"/>
    </row>
    <row r="476" spans="2:8" ht="15" x14ac:dyDescent="0.25">
      <c r="B476" s="10"/>
      <c r="C476" s="10"/>
      <c r="D476" s="10"/>
      <c r="E476" s="10"/>
      <c r="F476" s="10"/>
      <c r="G476" s="10"/>
      <c r="H476" s="10"/>
    </row>
    <row r="477" spans="2:8" ht="15" x14ac:dyDescent="0.25">
      <c r="B477" s="10"/>
      <c r="C477" s="10"/>
      <c r="D477" s="10"/>
      <c r="E477" s="10"/>
      <c r="F477" s="10"/>
      <c r="G477" s="10"/>
      <c r="H477" s="10"/>
    </row>
    <row r="478" spans="2:8" ht="15" x14ac:dyDescent="0.25">
      <c r="B478" s="10"/>
      <c r="C478" s="10"/>
      <c r="D478" s="10"/>
      <c r="E478" s="10"/>
      <c r="F478" s="10"/>
      <c r="G478" s="10"/>
      <c r="H478" s="10"/>
    </row>
    <row r="479" spans="2:8" ht="15" x14ac:dyDescent="0.25">
      <c r="B479" s="10"/>
      <c r="C479" s="10"/>
      <c r="D479" s="10"/>
      <c r="E479" s="10"/>
      <c r="F479" s="10"/>
      <c r="G479" s="10"/>
      <c r="H479" s="10"/>
    </row>
    <row r="480" spans="2:8" ht="15" x14ac:dyDescent="0.25">
      <c r="B480" s="10"/>
      <c r="C480" s="10"/>
      <c r="D480" s="10"/>
      <c r="E480" s="10"/>
      <c r="F480" s="10"/>
      <c r="G480" s="10"/>
      <c r="H480" s="10"/>
    </row>
    <row r="481" spans="2:8" ht="15" x14ac:dyDescent="0.25">
      <c r="B481" s="10"/>
      <c r="C481" s="10"/>
      <c r="D481" s="10"/>
      <c r="E481" s="10"/>
      <c r="F481" s="10"/>
      <c r="G481" s="10"/>
      <c r="H481" s="10"/>
    </row>
    <row r="482" spans="2:8" ht="15" x14ac:dyDescent="0.25">
      <c r="B482" s="10"/>
      <c r="C482" s="10"/>
      <c r="D482" s="10"/>
      <c r="E482" s="10"/>
      <c r="F482" s="10"/>
      <c r="G482" s="10"/>
      <c r="H482" s="10"/>
    </row>
    <row r="483" spans="2:8" ht="15" x14ac:dyDescent="0.25">
      <c r="B483" s="10"/>
      <c r="C483" s="10"/>
      <c r="D483" s="10"/>
      <c r="E483" s="10"/>
      <c r="F483" s="10"/>
      <c r="G483" s="10"/>
      <c r="H483" s="10"/>
    </row>
    <row r="484" spans="2:8" ht="15" x14ac:dyDescent="0.25">
      <c r="B484" s="10"/>
      <c r="C484" s="10"/>
      <c r="D484" s="10"/>
      <c r="E484" s="10"/>
      <c r="F484" s="10"/>
      <c r="G484" s="10"/>
      <c r="H484" s="10"/>
    </row>
    <row r="485" spans="2:8" ht="15" x14ac:dyDescent="0.25">
      <c r="B485" s="10"/>
      <c r="C485" s="10"/>
      <c r="D485" s="10"/>
      <c r="E485" s="10"/>
      <c r="F485" s="10"/>
      <c r="G485" s="10"/>
      <c r="H485" s="10"/>
    </row>
    <row r="486" spans="2:8" ht="15"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140:I140"/>
    <mergeCell ref="C2:E2"/>
    <mergeCell ref="C6:D6"/>
    <mergeCell ref="B11:I11"/>
    <mergeCell ref="B14:H14"/>
    <mergeCell ref="C30:H30"/>
    <mergeCell ref="B32:H32"/>
    <mergeCell ref="B35:E35"/>
    <mergeCell ref="B57:F57"/>
    <mergeCell ref="B79:F79"/>
    <mergeCell ref="B101:E101"/>
    <mergeCell ref="B123:G123"/>
    <mergeCell ref="B260:I260"/>
    <mergeCell ref="B275:H275"/>
    <mergeCell ref="B278:I278"/>
    <mergeCell ref="B156:I156"/>
    <mergeCell ref="B180:I180"/>
    <mergeCell ref="B195:G195"/>
    <mergeCell ref="B212:E212"/>
    <mergeCell ref="B235:F235"/>
    <mergeCell ref="B257:H257"/>
  </mergeCells>
  <conditionalFormatting sqref="A12:I295">
    <cfRule type="expression" dxfId="251" priority="1" stopIfTrue="1">
      <formula>$A$16=0</formula>
    </cfRule>
  </conditionalFormatting>
  <conditionalFormatting sqref="B34:C34">
    <cfRule type="expression" dxfId="250" priority="31">
      <formula>$A$34="nvt"</formula>
    </cfRule>
  </conditionalFormatting>
  <conditionalFormatting sqref="B56:C56">
    <cfRule type="expression" dxfId="249" priority="32">
      <formula>$A$56="nvt"</formula>
    </cfRule>
  </conditionalFormatting>
  <conditionalFormatting sqref="B78:C78">
    <cfRule type="expression" dxfId="248" priority="29">
      <formula>$A$78="nvt"</formula>
    </cfRule>
  </conditionalFormatting>
  <conditionalFormatting sqref="B100:C100">
    <cfRule type="expression" dxfId="247" priority="3">
      <formula>$A$100="nvt"</formula>
    </cfRule>
  </conditionalFormatting>
  <conditionalFormatting sqref="B122:C122">
    <cfRule type="expression" dxfId="246" priority="27">
      <formula>$A$122="nvt"</formula>
    </cfRule>
  </conditionalFormatting>
  <conditionalFormatting sqref="B125:C136">
    <cfRule type="expression" dxfId="245" priority="42">
      <formula>$A$122="nvt"</formula>
    </cfRule>
  </conditionalFormatting>
  <conditionalFormatting sqref="B139:C139">
    <cfRule type="expression" dxfId="244" priority="25">
      <formula>$A$139="nvt"</formula>
    </cfRule>
  </conditionalFormatting>
  <conditionalFormatting sqref="B155:C155">
    <cfRule type="expression" dxfId="243" priority="23">
      <formula>$A$155="nvt"</formula>
    </cfRule>
  </conditionalFormatting>
  <conditionalFormatting sqref="B179:C179">
    <cfRule type="expression" dxfId="242" priority="21">
      <formula>$A$179="nvt"</formula>
    </cfRule>
  </conditionalFormatting>
  <conditionalFormatting sqref="B197:C208">
    <cfRule type="expression" dxfId="241" priority="39">
      <formula>$A$194="nvt"</formula>
    </cfRule>
  </conditionalFormatting>
  <conditionalFormatting sqref="B211:C211">
    <cfRule type="expression" dxfId="240" priority="17">
      <formula>$A$211="nvt"</formula>
    </cfRule>
  </conditionalFormatting>
  <conditionalFormatting sqref="B234:C234">
    <cfRule type="expression" dxfId="239" priority="15">
      <formula>$A$234="nvt"</formula>
    </cfRule>
  </conditionalFormatting>
  <conditionalFormatting sqref="B17:D27">
    <cfRule type="expression" dxfId="238" priority="36">
      <formula>$A17=0</formula>
    </cfRule>
  </conditionalFormatting>
  <conditionalFormatting sqref="B37:E53">
    <cfRule type="expression" dxfId="237" priority="45">
      <formula>$A$34="nvt"</formula>
    </cfRule>
  </conditionalFormatting>
  <conditionalFormatting sqref="B103:E119">
    <cfRule type="expression" dxfId="236" priority="5">
      <formula>$A$100="nvt"</formula>
    </cfRule>
  </conditionalFormatting>
  <conditionalFormatting sqref="B194:E194">
    <cfRule type="expression" dxfId="235" priority="11">
      <formula>$A$194="nvt"</formula>
    </cfRule>
  </conditionalFormatting>
  <conditionalFormatting sqref="B214:E231">
    <cfRule type="expression" dxfId="234" priority="38">
      <formula>$A$211="nvt"</formula>
    </cfRule>
  </conditionalFormatting>
  <conditionalFormatting sqref="B59:F75">
    <cfRule type="expression" dxfId="233" priority="44">
      <formula>$A$56="nvt"</formula>
    </cfRule>
  </conditionalFormatting>
  <conditionalFormatting sqref="B81:F97">
    <cfRule type="expression" dxfId="232" priority="43">
      <formula>$A$78="nvt"</formula>
    </cfRule>
  </conditionalFormatting>
  <conditionalFormatting sqref="B237:F253">
    <cfRule type="expression" dxfId="231" priority="37">
      <formula>$A$234="nvt"</formula>
    </cfRule>
  </conditionalFormatting>
  <conditionalFormatting sqref="B30:I30">
    <cfRule type="expression" dxfId="230" priority="46">
      <formula>LEFT($C$30,3)="Let"</formula>
    </cfRule>
  </conditionalFormatting>
  <conditionalFormatting sqref="B142:I152">
    <cfRule type="expression" dxfId="229" priority="6">
      <formula>$A$139="nvt"</formula>
    </cfRule>
  </conditionalFormatting>
  <conditionalFormatting sqref="B158:I176">
    <cfRule type="expression" dxfId="228" priority="8">
      <formula>$A$155="nvt"</formula>
    </cfRule>
  </conditionalFormatting>
  <conditionalFormatting sqref="B182:I191">
    <cfRule type="expression" dxfId="227" priority="40">
      <formula>$A$179="nvt"</formula>
    </cfRule>
  </conditionalFormatting>
  <conditionalFormatting sqref="C272">
    <cfRule type="cellIs" dxfId="226" priority="35" operator="notEqual">
      <formula>"JA"</formula>
    </cfRule>
  </conditionalFormatting>
  <conditionalFormatting sqref="C295">
    <cfRule type="cellIs" dxfId="225" priority="13" operator="notEqual">
      <formula>"JA"</formula>
    </cfRule>
  </conditionalFormatting>
  <conditionalFormatting sqref="D268">
    <cfRule type="expression" dxfId="224" priority="10">
      <formula>C272&lt;&gt;"JA"</formula>
    </cfRule>
  </conditionalFormatting>
  <dataValidations count="4">
    <dataValidation type="list" allowBlank="1" showInputMessage="1" showErrorMessage="1" sqref="B82:B96 B38:B52 B159:B175 B143:B151 B60:B74 B183:B190 B215:B230 B238:B252 B104:B118" xr:uid="{FF2FB475-17B3-45A3-92ED-658D5BC3806C}">
      <formula1>K_Werkpakket</formula1>
    </dataValidation>
    <dataValidation type="list" allowBlank="1" showInputMessage="1" showErrorMessage="1" sqref="C6" xr:uid="{CB199611-E232-4141-B62E-E2E5AB5073EA}">
      <formula1>K_Type</formula1>
    </dataValidation>
    <dataValidation type="list" allowBlank="1" showInputMessage="1" showErrorMessage="1" sqref="C7" xr:uid="{FF358889-7BF4-4477-A626-AB7CA40642F2}">
      <formula1>K_Omvang</formula1>
    </dataValidation>
    <dataValidation type="list" allowBlank="1" showInputMessage="1" showErrorMessage="1" sqref="C178" xr:uid="{BC9D22F8-689F-45A6-A0EC-030D797B8FEB}">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30" max="16383" man="1"/>
    <brk id="255" max="16383" man="1"/>
    <brk id="273"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4CD89-DA5F-4951-A7DE-45BDEE865725}">
  <sheetPr>
    <tabColor rgb="FF92D050"/>
    <pageSetUpPr fitToPage="1"/>
  </sheetPr>
  <dimension ref="A1:L797"/>
  <sheetViews>
    <sheetView showGridLines="0" workbookViewId="0">
      <selection activeCell="B24" sqref="B24:E24"/>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31</v>
      </c>
    </row>
    <row r="2" spans="1:9" ht="18.75" x14ac:dyDescent="0.3">
      <c r="B2" s="30" t="s">
        <v>161</v>
      </c>
      <c r="C2" s="260"/>
      <c r="D2" s="260"/>
      <c r="E2" s="260"/>
      <c r="I2" s="54" t="s">
        <v>30</v>
      </c>
    </row>
    <row r="3" spans="1:9" x14ac:dyDescent="0.3">
      <c r="B3" s="28"/>
      <c r="C3" s="29"/>
      <c r="D3" s="29"/>
      <c r="I3" s="69" t="s">
        <v>32</v>
      </c>
    </row>
    <row r="4" spans="1:9" ht="16.5" x14ac:dyDescent="0.3">
      <c r="B4" s="32" t="s">
        <v>80</v>
      </c>
      <c r="C4" s="90"/>
      <c r="D4"/>
      <c r="H4" s="68"/>
    </row>
    <row r="5" spans="1:9" ht="16.5" x14ac:dyDescent="0.3">
      <c r="B5" s="32" t="s">
        <v>103</v>
      </c>
      <c r="C5" s="91"/>
      <c r="D5"/>
      <c r="H5" s="68"/>
    </row>
    <row r="6" spans="1:9" ht="16.5" x14ac:dyDescent="0.3">
      <c r="B6" s="32" t="s">
        <v>78</v>
      </c>
      <c r="C6" s="264"/>
      <c r="D6" s="264"/>
      <c r="F6"/>
      <c r="G6"/>
      <c r="H6"/>
    </row>
    <row r="7" spans="1:9" ht="16.5" x14ac:dyDescent="0.3">
      <c r="B7" s="32" t="s">
        <v>79</v>
      </c>
      <c r="C7" s="92"/>
      <c r="D7"/>
      <c r="E7"/>
      <c r="F7"/>
      <c r="G7"/>
      <c r="H7"/>
    </row>
    <row r="8" spans="1:9" ht="16.5" x14ac:dyDescent="0.3">
      <c r="B8" s="32"/>
      <c r="C8" s="130"/>
      <c r="D8" s="130"/>
      <c r="E8" s="130"/>
      <c r="F8"/>
      <c r="G8"/>
      <c r="H8"/>
    </row>
    <row r="9" spans="1:9" x14ac:dyDescent="0.3">
      <c r="B9" s="3"/>
      <c r="C9" s="4"/>
      <c r="D9"/>
      <c r="E9"/>
      <c r="F9"/>
      <c r="G9"/>
      <c r="H9"/>
    </row>
    <row r="10" spans="1:9" ht="9" customHeight="1" x14ac:dyDescent="0.3">
      <c r="B10" s="20"/>
      <c r="C10" s="4"/>
      <c r="D10"/>
      <c r="E10"/>
      <c r="F10"/>
      <c r="G10"/>
      <c r="H10"/>
    </row>
    <row r="11" spans="1:9" ht="75" customHeight="1" x14ac:dyDescent="0.25">
      <c r="B11" s="265"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5"/>
      <c r="D11" s="265"/>
      <c r="E11" s="265"/>
      <c r="F11" s="265"/>
      <c r="G11" s="265"/>
      <c r="H11" s="265"/>
      <c r="I11" s="265"/>
    </row>
    <row r="12" spans="1:9" ht="15" customHeight="1" thickBot="1" x14ac:dyDescent="0.3">
      <c r="B12" s="36"/>
      <c r="C12" s="36"/>
      <c r="D12" s="36"/>
      <c r="E12" s="36"/>
      <c r="F12" s="36"/>
      <c r="G12" s="36"/>
      <c r="H12" s="36"/>
      <c r="I12" s="36"/>
    </row>
    <row r="13" spans="1:9" ht="6.75" customHeight="1" thickTop="1" x14ac:dyDescent="0.25">
      <c r="B13" s="87"/>
      <c r="C13" s="87"/>
      <c r="D13" s="87"/>
      <c r="E13" s="87"/>
      <c r="F13" s="87"/>
      <c r="G13" s="87"/>
      <c r="H13" s="85"/>
      <c r="I13" s="85"/>
    </row>
    <row r="14" spans="1:9" ht="42.75" customHeight="1" x14ac:dyDescent="0.25">
      <c r="B14" s="262" t="s">
        <v>127</v>
      </c>
      <c r="C14" s="262"/>
      <c r="D14" s="262"/>
      <c r="E14" s="262"/>
      <c r="F14" s="262"/>
      <c r="G14" s="262"/>
      <c r="H14" s="262"/>
      <c r="I14" s="85"/>
    </row>
    <row r="15" spans="1:9" ht="9.75" customHeight="1" thickBot="1" x14ac:dyDescent="0.35">
      <c r="B15" s="88"/>
      <c r="C15" s="89"/>
      <c r="D15" s="85"/>
      <c r="E15" s="85"/>
      <c r="F15" s="85"/>
      <c r="G15" s="85"/>
      <c r="H15" s="85"/>
      <c r="I15" s="85"/>
    </row>
    <row r="16" spans="1:9" ht="18.75" x14ac:dyDescent="0.3">
      <c r="A16" s="143">
        <f>IF(OR(COUNTA(C2:D8)&lt;5,Projectinformatie!B24=""),0,1)</f>
        <v>0</v>
      </c>
      <c r="B16" s="60" t="s">
        <v>58</v>
      </c>
      <c r="C16" s="61"/>
      <c r="D16" s="62" t="s">
        <v>0</v>
      </c>
      <c r="E16" s="85"/>
      <c r="F16" s="60" t="s">
        <v>2</v>
      </c>
      <c r="G16" s="61"/>
      <c r="H16" s="62" t="s">
        <v>0</v>
      </c>
      <c r="I16" s="85"/>
    </row>
    <row r="17" spans="1:12" x14ac:dyDescent="0.25">
      <c r="A17" s="143" t="str">
        <f>IFERROR(HLOOKUP(VLOOKUP(Projectinformatie!$B$24,Keuzeopties[#All],3,FALSE)&amp;IF($C$6="Kennisinstelling","K",""),Keuze_Kostensoort[#All],2,FALSE),0)</f>
        <v>Uurtarief € 60</v>
      </c>
      <c r="B17" s="144" t="str">
        <f>Hulpblad!G2</f>
        <v>Uurtarief € 60</v>
      </c>
      <c r="C17" s="63"/>
      <c r="D17" s="150">
        <f>IF(A17=0,0,SUM($E$38:$E$52))</f>
        <v>0</v>
      </c>
      <c r="E17" s="85"/>
      <c r="F17" s="144" t="str">
        <f>Hulpblad!V2</f>
        <v xml:space="preserve"> </v>
      </c>
      <c r="G17" s="63"/>
      <c r="H17" s="150" t="str">
        <f>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5"/>
    </row>
    <row r="18" spans="1:12" x14ac:dyDescent="0.25">
      <c r="A18" s="143" t="str">
        <f>IFERROR(HLOOKUP(VLOOKUP(Projectinformatie!$B$24,Keuzeopties[#All],3,FALSE)&amp;IF($C$6="Kennisinstelling","K",""),Keuze_Kostensoort[#All],3,FALSE),0)</f>
        <v>Maandbedrag € 8.600</v>
      </c>
      <c r="B18" s="144" t="str">
        <f>Hulpblad!G3</f>
        <v>Maandbedrag € 8.600</v>
      </c>
      <c r="C18" s="63"/>
      <c r="D18" s="150">
        <f>IF(A18=0,0,SUM($F$60:$F$74))</f>
        <v>0</v>
      </c>
      <c r="E18" s="85"/>
      <c r="F18" s="144" t="str">
        <f>Hulpblad!V3</f>
        <v xml:space="preserve"> </v>
      </c>
      <c r="G18" s="63"/>
      <c r="H18" s="150" t="str">
        <f t="shared" ref="H18:H26" si="0">IF(OR(F18="",F18=" "),"",SUMIFS($E$104:$E$118,$B$104:$B$118,F18)+SUMIFS($E$38:$E$52,$B$38:$B$52,F18)+SUMIFS($F$60:$F$74,$B$60:$B$74,F18)+SUMIFS($F$82:$F$96,$B$82:$B$96,F18)+SUMIFS($C$126:$C$135,$B$126:$B$135,F18)+SUMIFS($I$183:$I$190,$B$183:$B$190,F18)+SUMIFS($E$143:$E$151,$B$143:$B$151,F18)+SUMIFS($F$159:$F$175,$B$159:$B$175,F18)+SUMIFS($C$198:$C$207,$B$198:$B$207,F18)+SUMIFS($E$215:$E$230,$B$215:$B$230,F18)+SUMIFS($F$238:$F$252,$B$238:$B$252,F18))</f>
        <v/>
      </c>
      <c r="I18" s="85"/>
    </row>
    <row r="19" spans="1:12" x14ac:dyDescent="0.25">
      <c r="A19" s="143">
        <f>IFERROR(HLOOKUP(VLOOKUP(Projectinformatie!$B$24,Keuzeopties[#All],3,FALSE)&amp;IF($C$6="Kennisinstelling","K",""),Keuze_Kostensoort[#All],4,FALSE),0)</f>
        <v>0</v>
      </c>
      <c r="B19" s="144" t="str">
        <f>Hulpblad!G4</f>
        <v>IKS voor kennisinstellingen</v>
      </c>
      <c r="C19" s="63"/>
      <c r="D19" s="150">
        <f>IF(A19=0,0,SUM($F$82:$F$96))</f>
        <v>0</v>
      </c>
      <c r="E19" s="85"/>
      <c r="F19" s="144" t="str">
        <f>Hulpblad!V4</f>
        <v xml:space="preserve"> </v>
      </c>
      <c r="G19" s="63"/>
      <c r="H19" s="150" t="str">
        <f t="shared" si="0"/>
        <v/>
      </c>
      <c r="I19" s="85"/>
    </row>
    <row r="20" spans="1:12" x14ac:dyDescent="0.25">
      <c r="A20" s="143" t="str">
        <f>IFERROR(HLOOKUP(VLOOKUP(Projectinformatie!$B$24,Keuzeopties[#All],3,FALSE)&amp;IF($C$6="Kennisinstelling","K",""),Keuze_Kostensoort[#All],5,FALSE),0)</f>
        <v>Loonverletkosten</v>
      </c>
      <c r="B20" s="144" t="str">
        <f>Hulpblad!G5</f>
        <v>Loonverletkosten</v>
      </c>
      <c r="C20" s="63"/>
      <c r="D20" s="150">
        <f>IF(A20=0,0,SUM($E$104:$E$118))</f>
        <v>0</v>
      </c>
      <c r="E20" s="85"/>
      <c r="F20" s="144" t="str">
        <f>Hulpblad!V5</f>
        <v xml:space="preserve"> </v>
      </c>
      <c r="G20" s="63"/>
      <c r="H20" s="150" t="str">
        <f t="shared" si="0"/>
        <v/>
      </c>
      <c r="I20" s="85"/>
    </row>
    <row r="21" spans="1:12" x14ac:dyDescent="0.25">
      <c r="A21" s="143">
        <f>IFERROR(HLOOKUP(VLOOKUP(Projectinformatie!$B$24,Keuzeopties[#All],3,FALSE)&amp;IF($C$6="Kennisinstelling","K",""),Keuze_Kostensoort[#All],6,FALSE),0)</f>
        <v>0</v>
      </c>
      <c r="B21" s="144" t="str">
        <f>Hulpblad!G6</f>
        <v>Forfait 23% over overige directe kosten</v>
      </c>
      <c r="C21" s="63"/>
      <c r="D21" s="150">
        <f>IF(A21=0,0,SUM($C$126:$C$135))</f>
        <v>0</v>
      </c>
      <c r="E21" s="85"/>
      <c r="F21" s="144" t="str">
        <f>Hulpblad!V6</f>
        <v xml:space="preserve"> </v>
      </c>
      <c r="G21" s="63"/>
      <c r="H21" s="150" t="str">
        <f t="shared" si="0"/>
        <v/>
      </c>
      <c r="I21" s="85"/>
    </row>
    <row r="22" spans="1:12" x14ac:dyDescent="0.25">
      <c r="A22" s="143" t="str">
        <f>IFERROR(HLOOKUP(VLOOKUP(Projectinformatie!$B$24,Keuzeopties[#All],3,FALSE)&amp;IF($C$6="Kennisinstelling","K",""),Keuze_Kostensoort[#All],7,FALSE),0)</f>
        <v>Afschrijvingskosten</v>
      </c>
      <c r="B22" s="144" t="str">
        <f>Hulpblad!G7</f>
        <v>Afschrijvingskosten</v>
      </c>
      <c r="C22" s="63"/>
      <c r="D22" s="150">
        <f>IF(A22=0,0,SUM($I$183:$I$190))</f>
        <v>0</v>
      </c>
      <c r="E22" s="85"/>
      <c r="F22" s="144" t="str">
        <f>Hulpblad!V7</f>
        <v xml:space="preserve"> </v>
      </c>
      <c r="G22" s="63"/>
      <c r="H22" s="150" t="str">
        <f t="shared" si="0"/>
        <v/>
      </c>
      <c r="I22" s="85"/>
    </row>
    <row r="23" spans="1:12" x14ac:dyDescent="0.25">
      <c r="A23" s="143" t="str">
        <f>IFERROR(HLOOKUP(VLOOKUP(Projectinformatie!$B$24,Keuzeopties[#All],3,FALSE)&amp;IF($C$6="Kennisinstelling","K",""),Keuze_Kostensoort[#All],8,FALSE),0)</f>
        <v>Bijdragen in natura</v>
      </c>
      <c r="B23" s="144" t="str">
        <f>Hulpblad!G8</f>
        <v>Bijdragen in natura</v>
      </c>
      <c r="C23" s="63"/>
      <c r="D23" s="150">
        <f>IF(A23=0,0,SUM($E$143:$E$151))</f>
        <v>0</v>
      </c>
      <c r="E23" s="85"/>
      <c r="F23" s="144" t="str">
        <f>Hulpblad!V8</f>
        <v xml:space="preserve"> </v>
      </c>
      <c r="G23" s="63"/>
      <c r="H23" s="150" t="str">
        <f t="shared" si="0"/>
        <v/>
      </c>
      <c r="I23" s="85"/>
      <c r="L23" s="10"/>
    </row>
    <row r="24" spans="1:12" x14ac:dyDescent="0.25">
      <c r="A24" s="143" t="str">
        <f>IFERROR(HLOOKUP(VLOOKUP(Projectinformatie!$B$24,Keuzeopties[#All],3,FALSE)&amp;IF($C$6="Kennisinstelling","K",""),Keuze_Kostensoort[#All],9,FALSE),0)</f>
        <v>Overige kosten derden</v>
      </c>
      <c r="B24" s="144" t="str">
        <f>Hulpblad!G9</f>
        <v>Overige kosten derden</v>
      </c>
      <c r="C24" s="63"/>
      <c r="D24" s="150">
        <f>IF(A24=0,0,SUM($F$159:$F$175))</f>
        <v>0</v>
      </c>
      <c r="E24" s="85"/>
      <c r="F24" s="144" t="str">
        <f>Hulpblad!V9</f>
        <v xml:space="preserve"> </v>
      </c>
      <c r="G24" s="63"/>
      <c r="H24" s="150" t="str">
        <f t="shared" si="0"/>
        <v/>
      </c>
      <c r="I24" s="85"/>
    </row>
    <row r="25" spans="1:12" x14ac:dyDescent="0.25">
      <c r="A25" s="143" t="str">
        <f>IFERROR(HLOOKUP(VLOOKUP(Projectinformatie!$B$24,Keuzeopties[#All],3,FALSE)&amp;IF(C15="Kennisinstelling","K",""),Keuze_Kostensoort[#All],10,FALSE),0)</f>
        <v>Forfait kleine uitgaven &lt; € 250 (1% Overige kosten derden)</v>
      </c>
      <c r="B25" s="145" t="str">
        <f>Hulpblad!G10</f>
        <v>Forfait kleine uitgaven &lt; € 250 (1% Overige kosten derden)</v>
      </c>
      <c r="C25" s="142"/>
      <c r="D25" s="150">
        <f>IF(A25=0,0,SUM($C$198:$C$207))</f>
        <v>0</v>
      </c>
      <c r="E25" s="85"/>
      <c r="F25" s="148" t="str">
        <f>Hulpblad!V10</f>
        <v xml:space="preserve"> </v>
      </c>
      <c r="G25" s="137"/>
      <c r="H25" s="150" t="str">
        <f t="shared" si="0"/>
        <v/>
      </c>
      <c r="I25" s="85"/>
    </row>
    <row r="26" spans="1:12" x14ac:dyDescent="0.25">
      <c r="A26" s="143">
        <f>IFERROR(HLOOKUP(VLOOKUP(Projectinformatie!$B$24,Keuzeopties[#All],3,FALSE)&amp;IF(C16="Kennisinstelling","K",""),Keuze_Kostensoort[#All],11,FALSE),0)</f>
        <v>0</v>
      </c>
      <c r="B26" s="146" t="str">
        <f>Hulpblad!G11</f>
        <v>Uurtarief € 73</v>
      </c>
      <c r="C26" s="64"/>
      <c r="D26" s="150">
        <f>IF(A26=0,0,SUM($E$215:$E$230))</f>
        <v>0</v>
      </c>
      <c r="E26" s="85"/>
      <c r="F26" s="146" t="str">
        <f>Hulpblad!V11</f>
        <v xml:space="preserve"> </v>
      </c>
      <c r="G26" s="64"/>
      <c r="H26" s="150" t="str">
        <f t="shared" si="0"/>
        <v/>
      </c>
      <c r="I26" s="85"/>
    </row>
    <row r="27" spans="1:12" ht="16.5" thickBot="1" x14ac:dyDescent="0.3">
      <c r="A27" s="143">
        <f>IFERROR(HLOOKUP(VLOOKUP(Projectinformatie!$B$24,Keuzeopties[#All],3,FALSE)&amp;IF(C17="Kennisinstelling","K",""),Keuze_Kostensoort[#All],12,FALSE),0)</f>
        <v>0</v>
      </c>
      <c r="B27" s="147" t="str">
        <f>Hulpblad!G12</f>
        <v>Maandbedrag € 10.400</v>
      </c>
      <c r="C27" s="65"/>
      <c r="D27" s="151">
        <f>IF(A27=0,0,SUM($F$238:$F$252))</f>
        <v>0</v>
      </c>
      <c r="E27" s="85"/>
      <c r="F27" s="149"/>
      <c r="G27" s="65"/>
      <c r="H27" s="151"/>
      <c r="I27" s="85"/>
    </row>
    <row r="28" spans="1:12" ht="20.25" thickTop="1" thickBot="1" x14ac:dyDescent="0.35">
      <c r="B28" s="66" t="s">
        <v>90</v>
      </c>
      <c r="C28" s="67"/>
      <c r="D28" s="152">
        <f>SUM(D17:D27)</f>
        <v>0</v>
      </c>
      <c r="E28" s="85"/>
      <c r="F28" s="66" t="s">
        <v>90</v>
      </c>
      <c r="G28" s="67"/>
      <c r="H28" s="152">
        <f>SUM(H17:H27)</f>
        <v>0</v>
      </c>
      <c r="I28" s="85"/>
    </row>
    <row r="29" spans="1:12" ht="9" customHeight="1" x14ac:dyDescent="0.3">
      <c r="B29" s="82"/>
      <c r="C29" s="83"/>
      <c r="D29" s="84"/>
      <c r="E29" s="85"/>
      <c r="F29" s="82"/>
      <c r="G29" s="83"/>
      <c r="H29" s="84"/>
      <c r="I29" s="85"/>
    </row>
    <row r="30" spans="1:12" ht="49.5" customHeight="1" thickBot="1" x14ac:dyDescent="0.3">
      <c r="B30" s="86" t="s">
        <v>100</v>
      </c>
      <c r="C30" s="263"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3"/>
      <c r="E30" s="263"/>
      <c r="F30" s="263"/>
      <c r="G30" s="263"/>
      <c r="H30" s="263"/>
      <c r="I30" s="140"/>
    </row>
    <row r="31" spans="1:12" ht="13.5" customHeight="1" thickTop="1" x14ac:dyDescent="0.25">
      <c r="B31" s="38"/>
      <c r="C31" s="38"/>
      <c r="D31" s="38"/>
      <c r="E31" s="38"/>
      <c r="F31" s="38"/>
      <c r="G31" s="38"/>
      <c r="H31" s="38"/>
    </row>
    <row r="32" spans="1:12" ht="25.5" customHeight="1" x14ac:dyDescent="0.25">
      <c r="B32" s="266" t="s">
        <v>101</v>
      </c>
      <c r="C32" s="266"/>
      <c r="D32" s="266"/>
      <c r="E32" s="266"/>
      <c r="F32" s="266"/>
      <c r="G32" s="266"/>
      <c r="H32" s="266"/>
    </row>
    <row r="33" spans="1:8" ht="18.75" x14ac:dyDescent="0.3">
      <c r="B33" s="33"/>
      <c r="C33" s="34"/>
      <c r="D33" s="35"/>
      <c r="E33"/>
      <c r="F33" s="33"/>
      <c r="G33" s="34"/>
      <c r="H33" s="35"/>
    </row>
    <row r="34" spans="1:8" ht="21" x14ac:dyDescent="0.35">
      <c r="A34" s="143" t="str">
        <f>IF($A$16=0,"",IF(COUNTIFS($A$17:$A$27,B34)=1,1,"nvt"))</f>
        <v/>
      </c>
      <c r="B34" s="153" t="str">
        <f>B17</f>
        <v>Uurtarief € 60</v>
      </c>
      <c r="C34" s="50"/>
      <c r="D34"/>
      <c r="E34"/>
      <c r="F34"/>
      <c r="G34"/>
      <c r="H34"/>
    </row>
    <row r="35" spans="1:8" ht="15" customHeight="1" x14ac:dyDescent="0.25">
      <c r="B35" s="261" t="str">
        <f>IF(A34="nvt",VLOOKUP(A34,Alle_Kostensoorten[],2,FALSE),VLOOKUP(B34,Alle_Kostensoorten[],2,FALSE))</f>
        <v>Toelichting: Geen bijzonderheden</v>
      </c>
      <c r="C35" s="261"/>
      <c r="D35" s="261"/>
      <c r="E35" s="261"/>
      <c r="F35"/>
      <c r="G35"/>
      <c r="H35"/>
    </row>
    <row r="36" spans="1:8" ht="7.5" customHeight="1" x14ac:dyDescent="0.3">
      <c r="B36" s="3"/>
      <c r="C36" s="4"/>
      <c r="D36"/>
      <c r="E36"/>
      <c r="F36"/>
      <c r="G36"/>
      <c r="H36"/>
    </row>
    <row r="37" spans="1:8" ht="31.5" customHeight="1" thickBot="1" x14ac:dyDescent="0.35">
      <c r="B37" s="186" t="s">
        <v>2</v>
      </c>
      <c r="C37" s="133" t="s">
        <v>111</v>
      </c>
      <c r="D37" s="133" t="s">
        <v>72</v>
      </c>
      <c r="E37" s="184" t="s">
        <v>0</v>
      </c>
      <c r="F37"/>
      <c r="G37" s="10"/>
      <c r="H37"/>
    </row>
    <row r="38" spans="1:8" ht="15.75" customHeight="1" thickTop="1" x14ac:dyDescent="0.3">
      <c r="B38" s="241"/>
      <c r="C38" s="224"/>
      <c r="D38" s="227"/>
      <c r="E38" s="192">
        <f>IF($A$34=1,$D38*60,0)</f>
        <v>0</v>
      </c>
      <c r="F38"/>
      <c r="G38"/>
      <c r="H38"/>
    </row>
    <row r="39" spans="1:8" ht="15.75" customHeight="1" x14ac:dyDescent="0.3">
      <c r="B39" s="210"/>
      <c r="C39" s="107"/>
      <c r="D39" s="200"/>
      <c r="E39" s="195">
        <f>IF($A$34=1,$D39*60,0)</f>
        <v>0</v>
      </c>
      <c r="F39"/>
      <c r="G39"/>
      <c r="H39"/>
    </row>
    <row r="40" spans="1:8" ht="15.75" customHeight="1" x14ac:dyDescent="0.3">
      <c r="B40" s="210"/>
      <c r="C40" s="107"/>
      <c r="D40" s="200"/>
      <c r="E40" s="195">
        <f>IF($A$34=1,$D40*60,0)</f>
        <v>0</v>
      </c>
      <c r="F40"/>
      <c r="G40"/>
      <c r="H40"/>
    </row>
    <row r="41" spans="1:8" ht="15.75" customHeight="1" x14ac:dyDescent="0.3">
      <c r="B41" s="210"/>
      <c r="C41" s="107"/>
      <c r="D41" s="200"/>
      <c r="E41" s="195">
        <f>IF($A$34=1,$D41*60,0)</f>
        <v>0</v>
      </c>
      <c r="F41"/>
      <c r="G41"/>
      <c r="H41"/>
    </row>
    <row r="42" spans="1:8" ht="15.75" customHeight="1" x14ac:dyDescent="0.3">
      <c r="B42" s="210"/>
      <c r="C42" s="107"/>
      <c r="D42" s="200"/>
      <c r="E42" s="195">
        <f>IF($A$34=1,$D42*60,0)</f>
        <v>0</v>
      </c>
      <c r="F42"/>
      <c r="G42"/>
      <c r="H42"/>
    </row>
    <row r="43" spans="1:8" ht="15.75" customHeight="1" x14ac:dyDescent="0.3">
      <c r="B43" s="210"/>
      <c r="C43" s="107"/>
      <c r="D43" s="200"/>
      <c r="E43" s="195">
        <f>IF($A$34=1,$D43*60,0)</f>
        <v>0</v>
      </c>
      <c r="F43"/>
      <c r="G43"/>
      <c r="H43"/>
    </row>
    <row r="44" spans="1:8" ht="15.75" customHeight="1" x14ac:dyDescent="0.3">
      <c r="B44" s="210"/>
      <c r="C44" s="107"/>
      <c r="D44" s="200"/>
      <c r="E44" s="195">
        <f>IF($A$34=1,$D44*60,0)</f>
        <v>0</v>
      </c>
      <c r="F44"/>
      <c r="G44"/>
      <c r="H44"/>
    </row>
    <row r="45" spans="1:8" ht="15.75" customHeight="1" x14ac:dyDescent="0.3">
      <c r="B45" s="210"/>
      <c r="C45" s="107"/>
      <c r="D45" s="200"/>
      <c r="E45" s="195">
        <f>IF($A$34=1,$D45*60,0)</f>
        <v>0</v>
      </c>
      <c r="F45"/>
      <c r="G45"/>
      <c r="H45"/>
    </row>
    <row r="46" spans="1:8" ht="15.75" customHeight="1" x14ac:dyDescent="0.3">
      <c r="B46" s="210"/>
      <c r="C46" s="107"/>
      <c r="D46" s="200"/>
      <c r="E46" s="195">
        <f>IF($A$34=1,$D46*60,0)</f>
        <v>0</v>
      </c>
      <c r="F46"/>
      <c r="G46"/>
      <c r="H46"/>
    </row>
    <row r="47" spans="1:8" ht="15.75" customHeight="1" x14ac:dyDescent="0.3">
      <c r="B47" s="210"/>
      <c r="C47" s="107"/>
      <c r="D47" s="200"/>
      <c r="E47" s="195">
        <f>IF($A$34=1,$D47*60,0)</f>
        <v>0</v>
      </c>
      <c r="F47"/>
      <c r="G47"/>
      <c r="H47"/>
    </row>
    <row r="48" spans="1:8" ht="15.75" customHeight="1" x14ac:dyDescent="0.3">
      <c r="B48" s="210"/>
      <c r="C48" s="107"/>
      <c r="D48" s="200"/>
      <c r="E48" s="195">
        <f>IF($A$34=1,$D48*60,0)</f>
        <v>0</v>
      </c>
      <c r="F48"/>
      <c r="G48"/>
      <c r="H48"/>
    </row>
    <row r="49" spans="1:8" ht="15.75" customHeight="1" x14ac:dyDescent="0.3">
      <c r="B49" s="210"/>
      <c r="C49" s="107"/>
      <c r="D49" s="200"/>
      <c r="E49" s="195">
        <f>IF($A$34=1,$D49*60,0)</f>
        <v>0</v>
      </c>
      <c r="F49"/>
      <c r="G49"/>
      <c r="H49"/>
    </row>
    <row r="50" spans="1:8" ht="15.75" customHeight="1" x14ac:dyDescent="0.3">
      <c r="B50" s="210"/>
      <c r="C50" s="107"/>
      <c r="D50" s="200"/>
      <c r="E50" s="195">
        <f>IF($A$34=1,$D50*60,0)</f>
        <v>0</v>
      </c>
      <c r="F50"/>
      <c r="G50"/>
      <c r="H50"/>
    </row>
    <row r="51" spans="1:8" ht="15.75" customHeight="1" x14ac:dyDescent="0.3">
      <c r="B51" s="210"/>
      <c r="C51" s="107"/>
      <c r="D51" s="200"/>
      <c r="E51" s="195">
        <f>IF($A$34=1,$D51*60,0)</f>
        <v>0</v>
      </c>
      <c r="F51"/>
      <c r="G51"/>
      <c r="H51"/>
    </row>
    <row r="52" spans="1:8" ht="15.75" customHeight="1" thickBot="1" x14ac:dyDescent="0.35">
      <c r="B52" s="93"/>
      <c r="C52" s="94"/>
      <c r="D52" s="141"/>
      <c r="E52" s="155">
        <f>IF($A$34=1,$D52*60,0)</f>
        <v>0</v>
      </c>
      <c r="F52"/>
      <c r="G52"/>
      <c r="H52"/>
    </row>
    <row r="53" spans="1:8" ht="16.5" thickTop="1" x14ac:dyDescent="0.3">
      <c r="B53" s="76" t="s">
        <v>90</v>
      </c>
      <c r="C53" s="76"/>
      <c r="D53" s="214"/>
      <c r="E53" s="163">
        <f>SUM(E38:E52)</f>
        <v>0</v>
      </c>
      <c r="F53" s="8"/>
      <c r="G53"/>
      <c r="H53"/>
    </row>
    <row r="54" spans="1:8" x14ac:dyDescent="0.3">
      <c r="B54" s="1"/>
      <c r="C54" s="1"/>
      <c r="D54" s="1"/>
      <c r="E54" s="1"/>
      <c r="F54" s="7"/>
      <c r="G54" s="8"/>
      <c r="H54"/>
    </row>
    <row r="55" spans="1:8" x14ac:dyDescent="0.3">
      <c r="B55" s="1"/>
      <c r="C55" s="1"/>
      <c r="D55" s="1"/>
      <c r="E55" s="1"/>
      <c r="F55" s="7"/>
      <c r="G55" s="8"/>
      <c r="H55"/>
    </row>
    <row r="56" spans="1:8" ht="21" x14ac:dyDescent="0.35">
      <c r="A56" s="143" t="str">
        <f>IF($A$16=0,"",IF(COUNTIFS($A$17:$A$27,B56)=1,1,"nvt"))</f>
        <v/>
      </c>
      <c r="B56" s="153" t="str">
        <f>B18</f>
        <v>Maandbedrag € 8.600</v>
      </c>
      <c r="C56" s="50"/>
      <c r="D56" s="1"/>
      <c r="E56" s="1"/>
      <c r="F56" s="7"/>
      <c r="G56" s="8"/>
      <c r="H56"/>
    </row>
    <row r="57" spans="1:8" ht="15" customHeight="1" x14ac:dyDescent="0.25">
      <c r="B57" s="261" t="str">
        <f>IF(A56="nvt",VLOOKUP(A56,Alle_Kostensoorten[],2,FALSE),VLOOKUP(B56,Alle_Kostensoorten[],2,FALSE))</f>
        <v>Toelichting: Geen bijzonderheden</v>
      </c>
      <c r="C57" s="261"/>
      <c r="D57" s="261"/>
      <c r="E57" s="261"/>
      <c r="F57" s="261"/>
      <c r="G57"/>
      <c r="H57"/>
    </row>
    <row r="58" spans="1:8" ht="9" customHeight="1" x14ac:dyDescent="0.3">
      <c r="B58" s="1"/>
      <c r="C58" s="1"/>
      <c r="D58" s="1"/>
      <c r="E58" s="1"/>
      <c r="F58" s="7"/>
      <c r="G58" s="8"/>
      <c r="H58"/>
    </row>
    <row r="59" spans="1:8" ht="45.75" thickBot="1" x14ac:dyDescent="0.35">
      <c r="B59" s="186" t="s">
        <v>2</v>
      </c>
      <c r="C59" s="133" t="s">
        <v>111</v>
      </c>
      <c r="D59" s="133" t="s">
        <v>132</v>
      </c>
      <c r="E59" s="133" t="s">
        <v>175</v>
      </c>
      <c r="F59" s="184" t="s">
        <v>0</v>
      </c>
      <c r="G59"/>
      <c r="H59"/>
    </row>
    <row r="60" spans="1:8" ht="15.75" customHeight="1" thickTop="1" x14ac:dyDescent="0.3">
      <c r="B60" s="223"/>
      <c r="C60" s="224"/>
      <c r="D60" s="227"/>
      <c r="E60" s="232"/>
      <c r="F60" s="192">
        <f>IF($A$56=1,$D60*$E60*8600,0)</f>
        <v>0</v>
      </c>
      <c r="G60"/>
      <c r="H60"/>
    </row>
    <row r="61" spans="1:8" ht="15.75" customHeight="1" x14ac:dyDescent="0.3">
      <c r="B61" s="197"/>
      <c r="C61" s="107"/>
      <c r="D61" s="200"/>
      <c r="E61" s="201"/>
      <c r="F61" s="195">
        <f>IF($A$56=1,$D61*$E61*8600,0)</f>
        <v>0</v>
      </c>
      <c r="G61"/>
      <c r="H61"/>
    </row>
    <row r="62" spans="1:8" ht="15.75" customHeight="1" x14ac:dyDescent="0.3">
      <c r="B62" s="197"/>
      <c r="C62" s="107"/>
      <c r="D62" s="200"/>
      <c r="E62" s="201"/>
      <c r="F62" s="195">
        <f>IF($A$56=1,$D62*$E62*8600,0)</f>
        <v>0</v>
      </c>
      <c r="G62"/>
      <c r="H62"/>
    </row>
    <row r="63" spans="1:8" ht="15.75" customHeight="1" x14ac:dyDescent="0.3">
      <c r="B63" s="197"/>
      <c r="C63" s="107"/>
      <c r="D63" s="200"/>
      <c r="E63" s="201"/>
      <c r="F63" s="195">
        <f>IF($A$56=1,$D63*$E63*8600,0)</f>
        <v>0</v>
      </c>
      <c r="G63"/>
      <c r="H63"/>
    </row>
    <row r="64" spans="1:8" ht="15.75" customHeight="1" x14ac:dyDescent="0.3">
      <c r="B64" s="197"/>
      <c r="C64" s="107"/>
      <c r="D64" s="200"/>
      <c r="E64" s="201"/>
      <c r="F64" s="195">
        <f>IF($A$56=1,$D64*$E64*8600,0)</f>
        <v>0</v>
      </c>
      <c r="G64"/>
      <c r="H64"/>
    </row>
    <row r="65" spans="1:8" ht="15.75" customHeight="1" x14ac:dyDescent="0.3">
      <c r="B65" s="197"/>
      <c r="C65" s="107"/>
      <c r="D65" s="200"/>
      <c r="E65" s="201"/>
      <c r="F65" s="195">
        <f>IF($A$56=1,$D65*$E65*8600,0)</f>
        <v>0</v>
      </c>
      <c r="G65"/>
      <c r="H65"/>
    </row>
    <row r="66" spans="1:8" ht="15.75" customHeight="1" x14ac:dyDescent="0.3">
      <c r="B66" s="197"/>
      <c r="C66" s="107"/>
      <c r="D66" s="200"/>
      <c r="E66" s="201"/>
      <c r="F66" s="195">
        <f>IF($A$56=1,$D66*$E66*8600,0)</f>
        <v>0</v>
      </c>
      <c r="G66"/>
      <c r="H66"/>
    </row>
    <row r="67" spans="1:8" ht="15.75" customHeight="1" x14ac:dyDescent="0.3">
      <c r="B67" s="197"/>
      <c r="C67" s="107"/>
      <c r="D67" s="200"/>
      <c r="E67" s="201"/>
      <c r="F67" s="195">
        <f>IF($A$56=1,$D67*$E67*8600,0)</f>
        <v>0</v>
      </c>
      <c r="G67"/>
      <c r="H67"/>
    </row>
    <row r="68" spans="1:8" ht="15.75" customHeight="1" x14ac:dyDescent="0.3">
      <c r="B68" s="197"/>
      <c r="C68" s="107"/>
      <c r="D68" s="200"/>
      <c r="E68" s="201"/>
      <c r="F68" s="195">
        <f>IF($A$56=1,$D68*$E68*8600,0)</f>
        <v>0</v>
      </c>
      <c r="G68"/>
      <c r="H68"/>
    </row>
    <row r="69" spans="1:8" ht="15.75" customHeight="1" x14ac:dyDescent="0.3">
      <c r="B69" s="197"/>
      <c r="C69" s="107"/>
      <c r="D69" s="200"/>
      <c r="E69" s="201"/>
      <c r="F69" s="195">
        <f>IF($A$56=1,$D69*$E69*8600,0)</f>
        <v>0</v>
      </c>
      <c r="G69"/>
      <c r="H69"/>
    </row>
    <row r="70" spans="1:8" ht="15.75" customHeight="1" x14ac:dyDescent="0.3">
      <c r="B70" s="197"/>
      <c r="C70" s="107"/>
      <c r="D70" s="200"/>
      <c r="E70" s="201"/>
      <c r="F70" s="195">
        <f>IF($A$56=1,$D70*$E70*8600,0)</f>
        <v>0</v>
      </c>
      <c r="G70"/>
      <c r="H70"/>
    </row>
    <row r="71" spans="1:8" ht="15.75" customHeight="1" x14ac:dyDescent="0.3">
      <c r="B71" s="197"/>
      <c r="C71" s="107"/>
      <c r="D71" s="200"/>
      <c r="E71" s="201"/>
      <c r="F71" s="195">
        <f>IF($A$56=1,$D71*$E71*8600,0)</f>
        <v>0</v>
      </c>
      <c r="G71"/>
      <c r="H71"/>
    </row>
    <row r="72" spans="1:8" ht="15.75" customHeight="1" x14ac:dyDescent="0.3">
      <c r="B72" s="197"/>
      <c r="C72" s="107"/>
      <c r="D72" s="200"/>
      <c r="E72" s="201"/>
      <c r="F72" s="195">
        <f>IF($A$56=1,$D72*$E72*8600,0)</f>
        <v>0</v>
      </c>
      <c r="G72"/>
      <c r="H72"/>
    </row>
    <row r="73" spans="1:8" ht="15.75" customHeight="1" x14ac:dyDescent="0.3">
      <c r="B73" s="197"/>
      <c r="C73" s="107"/>
      <c r="D73" s="200"/>
      <c r="E73" s="201"/>
      <c r="F73" s="195">
        <f>IF($A$56=1,$D73*$E73*8600,0)</f>
        <v>0</v>
      </c>
      <c r="G73"/>
      <c r="H73"/>
    </row>
    <row r="74" spans="1:8" ht="15.75" customHeight="1" thickBot="1" x14ac:dyDescent="0.35">
      <c r="B74" s="95"/>
      <c r="C74" s="207"/>
      <c r="D74" s="208"/>
      <c r="E74" s="209"/>
      <c r="F74" s="155">
        <f>IF($A$56=1,$D74*$E74*8600,0)</f>
        <v>0</v>
      </c>
      <c r="G74"/>
      <c r="H74"/>
    </row>
    <row r="75" spans="1:8" ht="16.5" thickTop="1" x14ac:dyDescent="0.3">
      <c r="B75" s="76" t="s">
        <v>90</v>
      </c>
      <c r="C75" s="76"/>
      <c r="D75" s="214"/>
      <c r="E75" s="215"/>
      <c r="F75" s="163">
        <f>SUM(F60:F74)</f>
        <v>0</v>
      </c>
      <c r="G75"/>
      <c r="H75"/>
    </row>
    <row r="76" spans="1:8" x14ac:dyDescent="0.3">
      <c r="B76" s="6"/>
      <c r="C76" s="6"/>
      <c r="D76" s="6"/>
      <c r="E76" s="19"/>
      <c r="F76" s="19"/>
      <c r="G76" s="19"/>
      <c r="H76"/>
    </row>
    <row r="77" spans="1:8" x14ac:dyDescent="0.3">
      <c r="B77" s="1"/>
      <c r="C77" s="1"/>
      <c r="D77" s="1"/>
      <c r="E77" s="1"/>
      <c r="F77" s="7"/>
      <c r="G77" s="8"/>
      <c r="H77"/>
    </row>
    <row r="78" spans="1:8" ht="21" x14ac:dyDescent="0.35">
      <c r="A78" s="143" t="str">
        <f>IF($A$16=0,"",IF(COUNTIFS($A$17:$A$27,B78)=1,1,"nvt"))</f>
        <v/>
      </c>
      <c r="B78" s="153" t="str">
        <f>B19</f>
        <v>IKS voor kennisinstellingen</v>
      </c>
      <c r="C78" s="50"/>
      <c r="D78" s="1"/>
      <c r="E78" s="1"/>
      <c r="F78" s="7"/>
      <c r="G78" s="8"/>
      <c r="H78"/>
    </row>
    <row r="79" spans="1:8" ht="15" customHeight="1" x14ac:dyDescent="0.25">
      <c r="B79" s="261" t="e">
        <f>IF(A78=1,VLOOKUP(B78,Alle_Kostensoorten[],2,FALSE),VLOOKUP(A78,Alle_Kostensoorten[],2,FALSE))</f>
        <v>#N/A</v>
      </c>
      <c r="C79" s="261"/>
      <c r="D79" s="261"/>
      <c r="E79" s="261"/>
      <c r="F79" s="261"/>
      <c r="G79"/>
      <c r="H79"/>
    </row>
    <row r="80" spans="1:8" ht="11.25" customHeight="1" x14ac:dyDescent="0.3">
      <c r="B80" s="1"/>
      <c r="C80" s="1"/>
      <c r="D80" s="1"/>
      <c r="E80" s="1"/>
      <c r="F80" s="7"/>
      <c r="G80" s="8"/>
      <c r="H80"/>
    </row>
    <row r="81" spans="2:8" s="5" customFormat="1" ht="30.75" thickBot="1" x14ac:dyDescent="0.35">
      <c r="B81" s="186" t="s">
        <v>2</v>
      </c>
      <c r="C81" s="133" t="s">
        <v>176</v>
      </c>
      <c r="D81" s="133" t="s">
        <v>72</v>
      </c>
      <c r="E81" s="133" t="s">
        <v>53</v>
      </c>
      <c r="F81" s="184" t="s">
        <v>0</v>
      </c>
    </row>
    <row r="82" spans="2:8" ht="15.75" customHeight="1" thickTop="1" x14ac:dyDescent="0.3">
      <c r="B82" s="223"/>
      <c r="C82" s="224"/>
      <c r="D82" s="227"/>
      <c r="E82" s="242"/>
      <c r="F82" s="192">
        <f t="shared" ref="F82:F96" si="1">IF($A$78=1,$D82*$E82,0)</f>
        <v>0</v>
      </c>
      <c r="G82"/>
      <c r="H82"/>
    </row>
    <row r="83" spans="2:8" ht="15.75" customHeight="1" x14ac:dyDescent="0.3">
      <c r="B83" s="197"/>
      <c r="C83" s="107"/>
      <c r="D83" s="200"/>
      <c r="E83" s="242"/>
      <c r="F83" s="195">
        <f t="shared" si="1"/>
        <v>0</v>
      </c>
      <c r="G83"/>
      <c r="H83"/>
    </row>
    <row r="84" spans="2:8" ht="15.75" customHeight="1" x14ac:dyDescent="0.3">
      <c r="B84" s="197"/>
      <c r="C84" s="107"/>
      <c r="D84" s="200"/>
      <c r="E84" s="242"/>
      <c r="F84" s="195">
        <f t="shared" si="1"/>
        <v>0</v>
      </c>
      <c r="G84"/>
      <c r="H84"/>
    </row>
    <row r="85" spans="2:8" ht="15.75" customHeight="1" x14ac:dyDescent="0.3">
      <c r="B85" s="197"/>
      <c r="C85" s="107"/>
      <c r="D85" s="200"/>
      <c r="E85" s="242"/>
      <c r="F85" s="195">
        <f t="shared" si="1"/>
        <v>0</v>
      </c>
      <c r="G85"/>
      <c r="H85"/>
    </row>
    <row r="86" spans="2:8" ht="15.75" customHeight="1" x14ac:dyDescent="0.3">
      <c r="B86" s="197"/>
      <c r="C86" s="107"/>
      <c r="D86" s="200"/>
      <c r="E86" s="243"/>
      <c r="F86" s="195">
        <f t="shared" si="1"/>
        <v>0</v>
      </c>
      <c r="G86"/>
      <c r="H86"/>
    </row>
    <row r="87" spans="2:8" ht="15.75" customHeight="1" x14ac:dyDescent="0.3">
      <c r="B87" s="197"/>
      <c r="C87" s="107"/>
      <c r="D87" s="200"/>
      <c r="E87" s="243"/>
      <c r="F87" s="195">
        <f t="shared" si="1"/>
        <v>0</v>
      </c>
      <c r="G87"/>
      <c r="H87"/>
    </row>
    <row r="88" spans="2:8" ht="15.75" customHeight="1" x14ac:dyDescent="0.3">
      <c r="B88" s="197"/>
      <c r="C88" s="107"/>
      <c r="D88" s="200"/>
      <c r="E88" s="243"/>
      <c r="F88" s="195">
        <f t="shared" si="1"/>
        <v>0</v>
      </c>
      <c r="G88"/>
      <c r="H88"/>
    </row>
    <row r="89" spans="2:8" ht="15.75" customHeight="1" x14ac:dyDescent="0.3">
      <c r="B89" s="197"/>
      <c r="C89" s="107"/>
      <c r="D89" s="200"/>
      <c r="E89" s="243"/>
      <c r="F89" s="195">
        <f t="shared" si="1"/>
        <v>0</v>
      </c>
      <c r="G89"/>
      <c r="H89"/>
    </row>
    <row r="90" spans="2:8" ht="15.75" customHeight="1" x14ac:dyDescent="0.3">
      <c r="B90" s="197"/>
      <c r="C90" s="107"/>
      <c r="D90" s="200"/>
      <c r="E90" s="243"/>
      <c r="F90" s="195">
        <f t="shared" si="1"/>
        <v>0</v>
      </c>
      <c r="G90"/>
      <c r="H90"/>
    </row>
    <row r="91" spans="2:8" ht="15.75" customHeight="1" x14ac:dyDescent="0.3">
      <c r="B91" s="197"/>
      <c r="C91" s="107"/>
      <c r="D91" s="200"/>
      <c r="E91" s="243"/>
      <c r="F91" s="195">
        <f t="shared" si="1"/>
        <v>0</v>
      </c>
      <c r="G91"/>
      <c r="H91"/>
    </row>
    <row r="92" spans="2:8" ht="15.75" customHeight="1" x14ac:dyDescent="0.3">
      <c r="B92" s="197"/>
      <c r="C92" s="107"/>
      <c r="D92" s="200"/>
      <c r="E92" s="243"/>
      <c r="F92" s="195">
        <f t="shared" si="1"/>
        <v>0</v>
      </c>
      <c r="G92"/>
      <c r="H92"/>
    </row>
    <row r="93" spans="2:8" ht="15.75" customHeight="1" x14ac:dyDescent="0.3">
      <c r="B93" s="197"/>
      <c r="C93" s="107"/>
      <c r="D93" s="200"/>
      <c r="E93" s="243"/>
      <c r="F93" s="195">
        <f t="shared" si="1"/>
        <v>0</v>
      </c>
      <c r="G93"/>
      <c r="H93"/>
    </row>
    <row r="94" spans="2:8" ht="15.75" customHeight="1" x14ac:dyDescent="0.3">
      <c r="B94" s="197"/>
      <c r="C94" s="107"/>
      <c r="D94" s="200"/>
      <c r="E94" s="243"/>
      <c r="F94" s="195">
        <f t="shared" si="1"/>
        <v>0</v>
      </c>
      <c r="G94"/>
      <c r="H94"/>
    </row>
    <row r="95" spans="2:8" ht="15.75" customHeight="1" x14ac:dyDescent="0.3">
      <c r="B95" s="197"/>
      <c r="C95" s="107"/>
      <c r="D95" s="200"/>
      <c r="E95" s="243"/>
      <c r="F95" s="195">
        <f t="shared" si="1"/>
        <v>0</v>
      </c>
      <c r="G95"/>
      <c r="H95"/>
    </row>
    <row r="96" spans="2:8" ht="15.75" customHeight="1" thickBot="1" x14ac:dyDescent="0.35">
      <c r="B96" s="95"/>
      <c r="C96" s="207"/>
      <c r="D96" s="208"/>
      <c r="E96" s="96"/>
      <c r="F96" s="155">
        <f t="shared" si="1"/>
        <v>0</v>
      </c>
      <c r="G96"/>
      <c r="H96"/>
    </row>
    <row r="97" spans="1:8" ht="16.5" thickTop="1" x14ac:dyDescent="0.3">
      <c r="B97" s="76" t="s">
        <v>90</v>
      </c>
      <c r="C97" s="76"/>
      <c r="D97" s="214"/>
      <c r="E97" s="76"/>
      <c r="F97" s="163">
        <f>SUM(F82:F96)</f>
        <v>0</v>
      </c>
      <c r="G97"/>
      <c r="H97"/>
    </row>
    <row r="98" spans="1:8" x14ac:dyDescent="0.3">
      <c r="B98" s="1"/>
      <c r="C98" s="1"/>
      <c r="D98" s="1"/>
      <c r="E98" s="1"/>
      <c r="F98" s="7"/>
      <c r="G98" s="8"/>
      <c r="H98"/>
    </row>
    <row r="99" spans="1:8" x14ac:dyDescent="0.3">
      <c r="B99" s="1"/>
      <c r="C99" s="1"/>
      <c r="D99" s="1"/>
      <c r="E99" s="1"/>
      <c r="F99" s="7"/>
      <c r="G99" s="8"/>
      <c r="H99"/>
    </row>
    <row r="100" spans="1:8" ht="21" x14ac:dyDescent="0.35">
      <c r="A100" s="143" t="str">
        <f>IF($A$16=0,"",IF(COUNTIFS($A$17:$A$27,B100)=1,1,"nvt"))</f>
        <v/>
      </c>
      <c r="B100" s="247" t="str">
        <f>B20</f>
        <v>Loonverletkosten</v>
      </c>
      <c r="C100" s="50"/>
      <c r="D100"/>
      <c r="E100"/>
      <c r="F100" s="7"/>
      <c r="G100" s="8"/>
      <c r="H100"/>
    </row>
    <row r="101" spans="1:8" x14ac:dyDescent="0.3">
      <c r="B101" s="261" t="str">
        <f>IF(A100="nvt",VLOOKUP(A100,Alle_Kostensoorten[],2,FALSE),VLOOKUP(B100,Alle_Kostensoorten[],2,FALSE))</f>
        <v>Toelichting: Geen bijzonderheden.</v>
      </c>
      <c r="C101" s="261"/>
      <c r="D101" s="261"/>
      <c r="E101" s="261"/>
      <c r="F101" s="7"/>
      <c r="G101" s="8"/>
      <c r="H101"/>
    </row>
    <row r="102" spans="1:8" x14ac:dyDescent="0.3">
      <c r="B102" s="3"/>
      <c r="C102" s="4"/>
      <c r="D102"/>
      <c r="E102"/>
      <c r="F102" s="7"/>
      <c r="G102" s="8"/>
      <c r="H102"/>
    </row>
    <row r="103" spans="1:8" ht="16.5" thickBot="1" x14ac:dyDescent="0.35">
      <c r="B103" s="186" t="s">
        <v>2</v>
      </c>
      <c r="C103" s="133" t="s">
        <v>111</v>
      </c>
      <c r="D103" s="133" t="s">
        <v>72</v>
      </c>
      <c r="E103" s="184" t="s">
        <v>0</v>
      </c>
      <c r="F103" s="7"/>
      <c r="G103" s="8"/>
      <c r="H103"/>
    </row>
    <row r="104" spans="1:8" ht="16.5" thickTop="1" x14ac:dyDescent="0.3">
      <c r="B104" s="241"/>
      <c r="C104" s="224"/>
      <c r="D104" s="227"/>
      <c r="E104" s="192">
        <f>IF($A$100=1,$D104*23.91,0)</f>
        <v>0</v>
      </c>
      <c r="F104" s="7"/>
      <c r="G104" s="8"/>
      <c r="H104"/>
    </row>
    <row r="105" spans="1:8" x14ac:dyDescent="0.3">
      <c r="B105" s="210"/>
      <c r="C105" s="107"/>
      <c r="D105" s="200"/>
      <c r="E105" s="195">
        <f t="shared" ref="E105:E118" si="2">IF($A$100=1,$D105*23.91,0)</f>
        <v>0</v>
      </c>
      <c r="F105" s="7"/>
      <c r="G105" s="8"/>
      <c r="H105"/>
    </row>
    <row r="106" spans="1:8" x14ac:dyDescent="0.3">
      <c r="B106" s="210"/>
      <c r="C106" s="107"/>
      <c r="D106" s="200"/>
      <c r="E106" s="195">
        <f t="shared" si="2"/>
        <v>0</v>
      </c>
      <c r="F106" s="7"/>
      <c r="G106" s="8"/>
      <c r="H106"/>
    </row>
    <row r="107" spans="1:8" x14ac:dyDescent="0.3">
      <c r="B107" s="210"/>
      <c r="C107" s="107"/>
      <c r="D107" s="200"/>
      <c r="E107" s="195">
        <f t="shared" si="2"/>
        <v>0</v>
      </c>
      <c r="F107" s="7"/>
      <c r="G107" s="8"/>
      <c r="H107"/>
    </row>
    <row r="108" spans="1:8" x14ac:dyDescent="0.3">
      <c r="B108" s="210"/>
      <c r="C108" s="107"/>
      <c r="D108" s="200"/>
      <c r="E108" s="195">
        <f t="shared" si="2"/>
        <v>0</v>
      </c>
      <c r="F108" s="7"/>
      <c r="G108" s="8"/>
      <c r="H108"/>
    </row>
    <row r="109" spans="1:8" x14ac:dyDescent="0.3">
      <c r="B109" s="210"/>
      <c r="C109" s="107"/>
      <c r="D109" s="200"/>
      <c r="E109" s="195">
        <f t="shared" si="2"/>
        <v>0</v>
      </c>
      <c r="F109" s="7"/>
      <c r="G109" s="8"/>
      <c r="H109"/>
    </row>
    <row r="110" spans="1:8" x14ac:dyDescent="0.3">
      <c r="B110" s="210"/>
      <c r="C110" s="107"/>
      <c r="D110" s="200"/>
      <c r="E110" s="195">
        <f t="shared" si="2"/>
        <v>0</v>
      </c>
      <c r="F110" s="7"/>
      <c r="G110" s="8"/>
      <c r="H110"/>
    </row>
    <row r="111" spans="1:8" x14ac:dyDescent="0.3">
      <c r="B111" s="210"/>
      <c r="C111" s="107"/>
      <c r="D111" s="200"/>
      <c r="E111" s="195">
        <f t="shared" si="2"/>
        <v>0</v>
      </c>
      <c r="F111" s="7"/>
      <c r="G111" s="8"/>
      <c r="H111"/>
    </row>
    <row r="112" spans="1:8" x14ac:dyDescent="0.3">
      <c r="B112" s="210"/>
      <c r="C112" s="107"/>
      <c r="D112" s="200"/>
      <c r="E112" s="195">
        <f t="shared" si="2"/>
        <v>0</v>
      </c>
      <c r="F112" s="7"/>
      <c r="G112" s="8"/>
      <c r="H112"/>
    </row>
    <row r="113" spans="1:8" x14ac:dyDescent="0.3">
      <c r="B113" s="210"/>
      <c r="C113" s="107"/>
      <c r="D113" s="200"/>
      <c r="E113" s="195">
        <f t="shared" si="2"/>
        <v>0</v>
      </c>
      <c r="F113" s="7"/>
      <c r="G113" s="8"/>
      <c r="H113"/>
    </row>
    <row r="114" spans="1:8" x14ac:dyDescent="0.3">
      <c r="B114" s="210"/>
      <c r="C114" s="107"/>
      <c r="D114" s="200"/>
      <c r="E114" s="195">
        <f t="shared" si="2"/>
        <v>0</v>
      </c>
      <c r="F114" s="7"/>
      <c r="G114" s="8"/>
      <c r="H114"/>
    </row>
    <row r="115" spans="1:8" x14ac:dyDescent="0.3">
      <c r="B115" s="210"/>
      <c r="C115" s="107"/>
      <c r="D115" s="200"/>
      <c r="E115" s="195">
        <f t="shared" si="2"/>
        <v>0</v>
      </c>
      <c r="F115" s="7"/>
      <c r="G115" s="8"/>
      <c r="H115"/>
    </row>
    <row r="116" spans="1:8" x14ac:dyDescent="0.3">
      <c r="B116" s="210"/>
      <c r="C116" s="107"/>
      <c r="D116" s="200"/>
      <c r="E116" s="195">
        <f t="shared" si="2"/>
        <v>0</v>
      </c>
      <c r="F116" s="7"/>
      <c r="G116" s="8"/>
      <c r="H116"/>
    </row>
    <row r="117" spans="1:8" x14ac:dyDescent="0.3">
      <c r="B117" s="210"/>
      <c r="C117" s="107"/>
      <c r="D117" s="200"/>
      <c r="E117" s="195">
        <f t="shared" si="2"/>
        <v>0</v>
      </c>
      <c r="F117" s="7"/>
      <c r="G117" s="8"/>
      <c r="H117"/>
    </row>
    <row r="118" spans="1:8" ht="16.5" thickBot="1" x14ac:dyDescent="0.35">
      <c r="B118" s="93"/>
      <c r="C118" s="94"/>
      <c r="D118" s="141"/>
      <c r="E118" s="155">
        <f t="shared" si="2"/>
        <v>0</v>
      </c>
      <c r="F118" s="7"/>
      <c r="G118" s="8"/>
      <c r="H118"/>
    </row>
    <row r="119" spans="1:8" ht="16.5" thickTop="1" x14ac:dyDescent="0.3">
      <c r="B119" s="76" t="s">
        <v>90</v>
      </c>
      <c r="C119" s="76"/>
      <c r="D119" s="214"/>
      <c r="E119" s="163">
        <f>SUM(E104:E118)</f>
        <v>0</v>
      </c>
      <c r="F119" s="7"/>
      <c r="G119" s="8"/>
      <c r="H119"/>
    </row>
    <row r="120" spans="1:8" x14ac:dyDescent="0.3">
      <c r="B120" s="1"/>
      <c r="C120" s="1"/>
      <c r="D120" s="1"/>
      <c r="E120" s="1"/>
      <c r="F120" s="7"/>
      <c r="G120" s="8"/>
      <c r="H120"/>
    </row>
    <row r="121" spans="1:8" x14ac:dyDescent="0.3">
      <c r="B121" s="1"/>
      <c r="C121" s="1"/>
      <c r="D121" s="1"/>
      <c r="E121" s="1"/>
      <c r="F121" s="7"/>
      <c r="G121" s="8"/>
      <c r="H121"/>
    </row>
    <row r="122" spans="1:8" ht="21" x14ac:dyDescent="0.35">
      <c r="A122" s="143" t="str">
        <f>IF($A$16=0,"",IF(COUNTIFS($A$17:$A$27,B122)=1,1,"nvt"))</f>
        <v/>
      </c>
      <c r="B122" s="153" t="str">
        <f>B21</f>
        <v>Forfait 23% over overige directe kosten</v>
      </c>
      <c r="C122" s="50"/>
      <c r="D122" s="1"/>
      <c r="E122" s="1"/>
      <c r="F122" s="7"/>
      <c r="G122" s="8"/>
      <c r="H122"/>
    </row>
    <row r="123" spans="1:8" ht="15" x14ac:dyDescent="0.25">
      <c r="B123" s="261" t="e">
        <f>IF(A122=1,VLOOKUP(B122,Alle_Kostensoorten[],2,FALSE),VLOOKUP(A122,Alle_Kostensoorten[],2,FALSE))</f>
        <v>#N/A</v>
      </c>
      <c r="C123" s="261"/>
      <c r="D123" s="261"/>
      <c r="E123" s="261"/>
      <c r="F123" s="261"/>
      <c r="G123" s="261"/>
      <c r="H123"/>
    </row>
    <row r="124" spans="1:8" ht="9.75" customHeight="1" x14ac:dyDescent="0.3">
      <c r="B124" s="1"/>
      <c r="C124" s="1"/>
      <c r="D124" s="1"/>
      <c r="E124" s="1"/>
      <c r="F124" s="7"/>
      <c r="G124" s="8"/>
      <c r="H124"/>
    </row>
    <row r="125" spans="1:8" ht="16.5" thickBot="1" x14ac:dyDescent="0.35">
      <c r="B125" s="70" t="s">
        <v>2</v>
      </c>
      <c r="C125" s="71" t="s">
        <v>0</v>
      </c>
      <c r="D125" s="1"/>
      <c r="E125" s="7"/>
      <c r="F125" s="8"/>
      <c r="G125"/>
      <c r="H125"/>
    </row>
    <row r="126" spans="1:8" ht="15.75" customHeight="1" thickTop="1" x14ac:dyDescent="0.3">
      <c r="B126" s="156" t="str">
        <f>Hulpblad!V2</f>
        <v xml:space="preserve"> </v>
      </c>
      <c r="C126" s="154">
        <f t="shared" ref="C126:C135" si="3">IF(AND($A$122=1,$B126&lt;&gt;"",$B126&lt;&gt;" "),(SUMIFS($E$143:$E$151,$B$143:$B$151,$B126)+SUMIFS($F$159:$F$175,$B$159:$B$175,$B126)+SUMIFS($I$183:$I$190,$B$183:$B$190,$B126)+SUMIFS($C$198:$C$207,$B$198:$B$207,$B126))*0.23,0)</f>
        <v>0</v>
      </c>
      <c r="D126" s="1"/>
      <c r="E126" s="7"/>
      <c r="F126" s="8"/>
      <c r="G126"/>
      <c r="H126"/>
    </row>
    <row r="127" spans="1:8" ht="15.75" customHeight="1" x14ac:dyDescent="0.3">
      <c r="B127" s="157" t="str">
        <f>Hulpblad!V3</f>
        <v xml:space="preserve"> </v>
      </c>
      <c r="C127" s="155">
        <f t="shared" si="3"/>
        <v>0</v>
      </c>
      <c r="D127" s="1"/>
      <c r="E127" s="7"/>
      <c r="F127" s="8"/>
      <c r="G127"/>
      <c r="H127"/>
    </row>
    <row r="128" spans="1:8" ht="15.75" customHeight="1" x14ac:dyDescent="0.3">
      <c r="B128" s="157" t="str">
        <f>Hulpblad!V4</f>
        <v xml:space="preserve"> </v>
      </c>
      <c r="C128" s="155">
        <f t="shared" si="3"/>
        <v>0</v>
      </c>
      <c r="D128" s="1"/>
      <c r="E128" s="7"/>
      <c r="F128" s="8"/>
      <c r="G128"/>
      <c r="H128"/>
    </row>
    <row r="129" spans="1:9" ht="15.75" customHeight="1" x14ac:dyDescent="0.3">
      <c r="B129" s="157" t="str">
        <f>Hulpblad!V5</f>
        <v xml:space="preserve"> </v>
      </c>
      <c r="C129" s="155">
        <f t="shared" si="3"/>
        <v>0</v>
      </c>
      <c r="D129" s="1"/>
      <c r="E129" s="7"/>
      <c r="F129" s="8"/>
      <c r="G129"/>
      <c r="H129"/>
    </row>
    <row r="130" spans="1:9" ht="15.75" customHeight="1" x14ac:dyDescent="0.3">
      <c r="B130" s="157" t="str">
        <f>Hulpblad!V6</f>
        <v xml:space="preserve"> </v>
      </c>
      <c r="C130" s="155">
        <f t="shared" si="3"/>
        <v>0</v>
      </c>
      <c r="D130" s="1"/>
      <c r="E130" s="7"/>
      <c r="F130" s="8"/>
      <c r="G130"/>
      <c r="H130"/>
    </row>
    <row r="131" spans="1:9" ht="15.75" customHeight="1" x14ac:dyDescent="0.3">
      <c r="B131" s="157" t="str">
        <f>Hulpblad!V7</f>
        <v xml:space="preserve"> </v>
      </c>
      <c r="C131" s="155">
        <f t="shared" si="3"/>
        <v>0</v>
      </c>
      <c r="D131" s="1"/>
      <c r="E131" s="7"/>
      <c r="F131" s="8"/>
      <c r="G131"/>
      <c r="H131"/>
    </row>
    <row r="132" spans="1:9" ht="15.75" customHeight="1" x14ac:dyDescent="0.3">
      <c r="B132" s="157" t="str">
        <f>Hulpblad!V8</f>
        <v xml:space="preserve"> </v>
      </c>
      <c r="C132" s="155">
        <f t="shared" si="3"/>
        <v>0</v>
      </c>
      <c r="D132" s="1"/>
      <c r="E132" s="7"/>
      <c r="F132" s="8"/>
      <c r="G132"/>
      <c r="H132"/>
    </row>
    <row r="133" spans="1:9" ht="15.75" customHeight="1" x14ac:dyDescent="0.3">
      <c r="B133" s="157" t="str">
        <f>Hulpblad!V9</f>
        <v xml:space="preserve"> </v>
      </c>
      <c r="C133" s="155">
        <f t="shared" si="3"/>
        <v>0</v>
      </c>
      <c r="D133" s="1"/>
      <c r="E133" s="7"/>
      <c r="F133" s="8"/>
      <c r="G133"/>
      <c r="H133"/>
    </row>
    <row r="134" spans="1:9" ht="15.75" customHeight="1" x14ac:dyDescent="0.3">
      <c r="B134" s="157" t="str">
        <f>Hulpblad!V10</f>
        <v xml:space="preserve"> </v>
      </c>
      <c r="C134" s="155">
        <f t="shared" si="3"/>
        <v>0</v>
      </c>
      <c r="D134" s="1"/>
      <c r="E134" s="7"/>
      <c r="F134" s="8"/>
      <c r="G134"/>
      <c r="H134"/>
    </row>
    <row r="135" spans="1:9" ht="15.75" customHeight="1" thickBot="1" x14ac:dyDescent="0.35">
      <c r="B135" s="157" t="str">
        <f>Hulpblad!V11</f>
        <v xml:space="preserve"> </v>
      </c>
      <c r="C135" s="155">
        <f t="shared" si="3"/>
        <v>0</v>
      </c>
      <c r="D135" s="1"/>
      <c r="E135" s="7"/>
      <c r="F135" s="8"/>
      <c r="G135"/>
      <c r="H135"/>
    </row>
    <row r="136" spans="1:9" ht="16.5" thickTop="1" x14ac:dyDescent="0.3">
      <c r="B136" s="76" t="s">
        <v>90</v>
      </c>
      <c r="C136" s="163">
        <f>SUM(C126:C135)</f>
        <v>0</v>
      </c>
      <c r="D136" s="1"/>
      <c r="E136" s="1"/>
      <c r="F136" s="7"/>
      <c r="G136" s="8"/>
      <c r="H136"/>
    </row>
    <row r="137" spans="1:9" x14ac:dyDescent="0.3">
      <c r="B137" s="1"/>
      <c r="C137" s="1"/>
      <c r="D137" s="1"/>
      <c r="E137" s="1"/>
      <c r="F137" s="7"/>
      <c r="G137" s="8"/>
      <c r="H137"/>
    </row>
    <row r="138" spans="1:9" x14ac:dyDescent="0.3">
      <c r="B138" s="1"/>
      <c r="C138" s="1"/>
      <c r="D138" s="1"/>
      <c r="E138" s="1"/>
      <c r="F138" s="7"/>
      <c r="G138" s="8"/>
      <c r="H138"/>
    </row>
    <row r="139" spans="1:9" ht="21" x14ac:dyDescent="0.35">
      <c r="A139" s="143" t="str">
        <f>IF($A$16=0,"",IF(COUNTIFS($A$17:$A$27,B139)=1,1,"nvt"))</f>
        <v/>
      </c>
      <c r="B139" s="153" t="str">
        <f>B23</f>
        <v>Bijdragen in natura</v>
      </c>
      <c r="C139" s="50"/>
      <c r="D139" s="12"/>
      <c r="E139" s="12"/>
      <c r="F139" s="9"/>
      <c r="G139"/>
      <c r="H139"/>
    </row>
    <row r="140" spans="1:9" ht="18" customHeight="1" x14ac:dyDescent="0.25">
      <c r="B140" s="261"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c r="G141"/>
      <c r="H141"/>
    </row>
    <row r="142" spans="1:9" ht="16.5" customHeight="1" thickBot="1" x14ac:dyDescent="0.35">
      <c r="B142" s="237" t="s">
        <v>2</v>
      </c>
      <c r="C142" s="238" t="s">
        <v>114</v>
      </c>
      <c r="D142" s="238" t="s">
        <v>6</v>
      </c>
      <c r="E142" s="239" t="s">
        <v>0</v>
      </c>
      <c r="F142" s="239" t="s">
        <v>48</v>
      </c>
      <c r="G142" s="240"/>
      <c r="H142" s="240"/>
      <c r="I142" s="240"/>
    </row>
    <row r="143" spans="1:9" ht="15.75" customHeight="1" thickTop="1" x14ac:dyDescent="0.3">
      <c r="B143" s="223"/>
      <c r="C143" s="224"/>
      <c r="D143" s="225"/>
      <c r="E143" s="192">
        <f t="shared" ref="E143:E151" si="4">IF($A$139=1,$D143,0)</f>
        <v>0</v>
      </c>
      <c r="F143" s="224"/>
      <c r="G143" s="226"/>
      <c r="H143" s="226"/>
      <c r="I143" s="226"/>
    </row>
    <row r="144" spans="1:9" ht="15.75" customHeight="1" x14ac:dyDescent="0.3">
      <c r="B144" s="197"/>
      <c r="C144" s="107"/>
      <c r="D144" s="225"/>
      <c r="E144" s="195">
        <f t="shared" si="4"/>
        <v>0</v>
      </c>
      <c r="F144" s="205"/>
      <c r="G144" s="206"/>
      <c r="H144" s="206"/>
      <c r="I144" s="206"/>
    </row>
    <row r="145" spans="1:9" ht="15.75" customHeight="1" x14ac:dyDescent="0.3">
      <c r="B145" s="197"/>
      <c r="C145" s="107"/>
      <c r="D145" s="225"/>
      <c r="E145" s="195">
        <f t="shared" si="4"/>
        <v>0</v>
      </c>
      <c r="F145" s="205"/>
      <c r="G145" s="206"/>
      <c r="H145" s="206"/>
      <c r="I145" s="206"/>
    </row>
    <row r="146" spans="1:9" ht="15.75" customHeight="1" x14ac:dyDescent="0.3">
      <c r="B146" s="197"/>
      <c r="C146" s="107"/>
      <c r="D146" s="225"/>
      <c r="E146" s="195">
        <f t="shared" si="4"/>
        <v>0</v>
      </c>
      <c r="F146" s="205"/>
      <c r="G146" s="206"/>
      <c r="H146" s="206"/>
      <c r="I146" s="206"/>
    </row>
    <row r="147" spans="1:9" ht="15.75" customHeight="1" x14ac:dyDescent="0.3">
      <c r="B147" s="197"/>
      <c r="C147" s="107"/>
      <c r="D147" s="225"/>
      <c r="E147" s="195">
        <f t="shared" si="4"/>
        <v>0</v>
      </c>
      <c r="F147" s="205"/>
      <c r="G147" s="206"/>
      <c r="H147" s="206"/>
      <c r="I147" s="206"/>
    </row>
    <row r="148" spans="1:9" ht="15.75" customHeight="1" x14ac:dyDescent="0.3">
      <c r="B148" s="197"/>
      <c r="C148" s="107"/>
      <c r="D148" s="202"/>
      <c r="E148" s="195">
        <f t="shared" si="4"/>
        <v>0</v>
      </c>
      <c r="F148" s="205"/>
      <c r="G148" s="206"/>
      <c r="H148" s="206"/>
      <c r="I148" s="206"/>
    </row>
    <row r="149" spans="1:9" ht="15.75" customHeight="1" x14ac:dyDescent="0.3">
      <c r="B149" s="197"/>
      <c r="C149" s="107"/>
      <c r="D149" s="202"/>
      <c r="E149" s="195">
        <f t="shared" si="4"/>
        <v>0</v>
      </c>
      <c r="F149" s="205"/>
      <c r="G149" s="206"/>
      <c r="H149" s="206"/>
      <c r="I149" s="206"/>
    </row>
    <row r="150" spans="1:9" ht="15.75" customHeight="1" x14ac:dyDescent="0.3">
      <c r="B150" s="197"/>
      <c r="C150" s="107"/>
      <c r="D150" s="202"/>
      <c r="E150" s="195">
        <f t="shared" si="4"/>
        <v>0</v>
      </c>
      <c r="F150" s="205"/>
      <c r="G150" s="206"/>
      <c r="H150" s="206"/>
      <c r="I150" s="206"/>
    </row>
    <row r="151" spans="1:9" ht="15.75" customHeight="1" thickBot="1" x14ac:dyDescent="0.35">
      <c r="B151" s="95"/>
      <c r="C151" s="94"/>
      <c r="D151" s="97"/>
      <c r="E151" s="155">
        <f t="shared" si="4"/>
        <v>0</v>
      </c>
      <c r="F151" s="98"/>
      <c r="G151" s="99"/>
      <c r="H151" s="99"/>
      <c r="I151" s="99"/>
    </row>
    <row r="152" spans="1:9" ht="16.5" thickTop="1" x14ac:dyDescent="0.3">
      <c r="B152" s="76" t="s">
        <v>90</v>
      </c>
      <c r="C152" s="76"/>
      <c r="D152" s="76"/>
      <c r="E152" s="163">
        <f>SUM(E143:E151)</f>
        <v>0</v>
      </c>
      <c r="F152" s="213"/>
      <c r="G152" s="213"/>
      <c r="H152" s="213"/>
      <c r="I152" s="213"/>
    </row>
    <row r="153" spans="1:9" x14ac:dyDescent="0.3">
      <c r="B153" s="6"/>
      <c r="C153" s="6"/>
      <c r="D153" s="6"/>
      <c r="E153" s="19"/>
      <c r="F153" s="19"/>
      <c r="G153" s="10"/>
      <c r="H153"/>
    </row>
    <row r="154" spans="1:9" x14ac:dyDescent="0.3">
      <c r="B154" s="1"/>
      <c r="C154" s="1"/>
      <c r="D154" s="1"/>
      <c r="E154" s="1"/>
      <c r="F154" s="9"/>
      <c r="G154" s="10"/>
      <c r="H154"/>
    </row>
    <row r="155" spans="1:9" ht="21" x14ac:dyDescent="0.35">
      <c r="A155" s="143" t="str">
        <f>IF($A$16=0,"",IF(COUNTIFS($A$17:$A$27,B155)=1,1,"nvt"))</f>
        <v/>
      </c>
      <c r="B155" s="153" t="str">
        <f>B24</f>
        <v>Overige kosten derden</v>
      </c>
      <c r="C155" s="50"/>
      <c r="D155" s="1"/>
      <c r="E155" s="1"/>
      <c r="F155" s="9"/>
      <c r="G155" s="10"/>
      <c r="H155"/>
    </row>
    <row r="156" spans="1:9" ht="18" customHeight="1" x14ac:dyDescent="0.25">
      <c r="B156" s="261"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c r="H157"/>
    </row>
    <row r="158" spans="1:9" ht="16.5" customHeight="1" thickBot="1" x14ac:dyDescent="0.35">
      <c r="B158" s="233" t="s">
        <v>2</v>
      </c>
      <c r="C158" s="235" t="s">
        <v>114</v>
      </c>
      <c r="D158" s="235" t="s">
        <v>177</v>
      </c>
      <c r="E158" s="234" t="s">
        <v>148</v>
      </c>
      <c r="F158" s="235" t="s">
        <v>0</v>
      </c>
      <c r="G158" s="234" t="s">
        <v>34</v>
      </c>
      <c r="H158" s="236"/>
      <c r="I158" s="236"/>
    </row>
    <row r="159" spans="1:9" ht="15.75" customHeight="1" thickTop="1" x14ac:dyDescent="0.3">
      <c r="B159" s="223"/>
      <c r="C159" s="224"/>
      <c r="D159" s="227"/>
      <c r="E159" s="225"/>
      <c r="F159" s="192">
        <f>IF($A$155=1,$D159*$E159,0)</f>
        <v>0</v>
      </c>
      <c r="G159" s="228"/>
      <c r="H159" s="229"/>
      <c r="I159" s="229"/>
    </row>
    <row r="160" spans="1:9" ht="15.75" customHeight="1" x14ac:dyDescent="0.3">
      <c r="B160" s="197"/>
      <c r="C160" s="107"/>
      <c r="D160" s="200"/>
      <c r="E160" s="202"/>
      <c r="F160" s="195">
        <f t="shared" ref="F160:F175" si="5">IF($A$155=1,$D160*$E160,0)</f>
        <v>0</v>
      </c>
      <c r="G160" s="203"/>
      <c r="H160" s="204"/>
      <c r="I160" s="204"/>
    </row>
    <row r="161" spans="2:9" ht="15.75" customHeight="1" x14ac:dyDescent="0.3">
      <c r="B161" s="197"/>
      <c r="C161" s="107"/>
      <c r="D161" s="200"/>
      <c r="E161" s="202"/>
      <c r="F161" s="195">
        <f t="shared" si="5"/>
        <v>0</v>
      </c>
      <c r="G161" s="203"/>
      <c r="H161" s="204"/>
      <c r="I161" s="204"/>
    </row>
    <row r="162" spans="2:9" ht="15.75" customHeight="1" x14ac:dyDescent="0.3">
      <c r="B162" s="197"/>
      <c r="C162" s="107"/>
      <c r="D162" s="200"/>
      <c r="E162" s="202"/>
      <c r="F162" s="195">
        <f t="shared" si="5"/>
        <v>0</v>
      </c>
      <c r="G162" s="203"/>
      <c r="H162" s="204"/>
      <c r="I162" s="204"/>
    </row>
    <row r="163" spans="2:9" ht="15.75" customHeight="1" x14ac:dyDescent="0.3">
      <c r="B163" s="197"/>
      <c r="C163" s="107"/>
      <c r="D163" s="200"/>
      <c r="E163" s="202"/>
      <c r="F163" s="195">
        <f t="shared" si="5"/>
        <v>0</v>
      </c>
      <c r="G163" s="203"/>
      <c r="H163" s="204"/>
      <c r="I163" s="204"/>
    </row>
    <row r="164" spans="2:9" ht="15.75" customHeight="1" x14ac:dyDescent="0.3">
      <c r="B164" s="197"/>
      <c r="C164" s="107"/>
      <c r="D164" s="200"/>
      <c r="E164" s="202"/>
      <c r="F164" s="195">
        <f t="shared" si="5"/>
        <v>0</v>
      </c>
      <c r="G164" s="203"/>
      <c r="H164" s="204"/>
      <c r="I164" s="204"/>
    </row>
    <row r="165" spans="2:9" ht="15.75" customHeight="1" x14ac:dyDescent="0.3">
      <c r="B165" s="197"/>
      <c r="C165" s="107"/>
      <c r="D165" s="200"/>
      <c r="E165" s="202"/>
      <c r="F165" s="195">
        <f t="shared" si="5"/>
        <v>0</v>
      </c>
      <c r="G165" s="203"/>
      <c r="H165" s="204"/>
      <c r="I165" s="204"/>
    </row>
    <row r="166" spans="2:9" ht="15.75" customHeight="1" x14ac:dyDescent="0.3">
      <c r="B166" s="197"/>
      <c r="C166" s="107"/>
      <c r="D166" s="200"/>
      <c r="E166" s="202"/>
      <c r="F166" s="195">
        <f t="shared" si="5"/>
        <v>0</v>
      </c>
      <c r="G166" s="203"/>
      <c r="H166" s="204"/>
      <c r="I166" s="204"/>
    </row>
    <row r="167" spans="2:9" ht="15.75" customHeight="1" x14ac:dyDescent="0.3">
      <c r="B167" s="197"/>
      <c r="C167" s="107"/>
      <c r="D167" s="200"/>
      <c r="E167" s="202"/>
      <c r="F167" s="195">
        <f t="shared" si="5"/>
        <v>0</v>
      </c>
      <c r="G167" s="203"/>
      <c r="H167" s="204"/>
      <c r="I167" s="204"/>
    </row>
    <row r="168" spans="2:9" ht="15.75" customHeight="1" x14ac:dyDescent="0.3">
      <c r="B168" s="197"/>
      <c r="C168" s="107"/>
      <c r="D168" s="200"/>
      <c r="E168" s="202"/>
      <c r="F168" s="195">
        <f t="shared" si="5"/>
        <v>0</v>
      </c>
      <c r="G168" s="203"/>
      <c r="H168" s="204"/>
      <c r="I168" s="204"/>
    </row>
    <row r="169" spans="2:9" ht="15.75" customHeight="1" x14ac:dyDescent="0.3">
      <c r="B169" s="197"/>
      <c r="C169" s="107"/>
      <c r="D169" s="200"/>
      <c r="E169" s="202"/>
      <c r="F169" s="195">
        <f t="shared" si="5"/>
        <v>0</v>
      </c>
      <c r="G169" s="203"/>
      <c r="H169" s="204"/>
      <c r="I169" s="204"/>
    </row>
    <row r="170" spans="2:9" ht="15.75" customHeight="1" x14ac:dyDescent="0.3">
      <c r="B170" s="197"/>
      <c r="C170" s="107"/>
      <c r="D170" s="200"/>
      <c r="E170" s="202"/>
      <c r="F170" s="195">
        <f t="shared" si="5"/>
        <v>0</v>
      </c>
      <c r="G170" s="203"/>
      <c r="H170" s="204"/>
      <c r="I170" s="204"/>
    </row>
    <row r="171" spans="2:9" ht="15.75" customHeight="1" x14ac:dyDescent="0.3">
      <c r="B171" s="197"/>
      <c r="C171" s="107"/>
      <c r="D171" s="200"/>
      <c r="E171" s="202"/>
      <c r="F171" s="195">
        <f t="shared" si="5"/>
        <v>0</v>
      </c>
      <c r="G171" s="203"/>
      <c r="H171" s="204"/>
      <c r="I171" s="204"/>
    </row>
    <row r="172" spans="2:9" ht="15.75" customHeight="1" x14ac:dyDescent="0.3">
      <c r="B172" s="197"/>
      <c r="C172" s="107"/>
      <c r="D172" s="200"/>
      <c r="E172" s="202"/>
      <c r="F172" s="195">
        <f t="shared" si="5"/>
        <v>0</v>
      </c>
      <c r="G172" s="203"/>
      <c r="H172" s="204"/>
      <c r="I172" s="204"/>
    </row>
    <row r="173" spans="2:9" ht="15.75" customHeight="1" x14ac:dyDescent="0.3">
      <c r="B173" s="197"/>
      <c r="C173" s="107"/>
      <c r="D173" s="200"/>
      <c r="E173" s="202"/>
      <c r="F173" s="195">
        <f t="shared" si="5"/>
        <v>0</v>
      </c>
      <c r="G173" s="203"/>
      <c r="H173" s="204"/>
      <c r="I173" s="204"/>
    </row>
    <row r="174" spans="2:9" ht="15.75" customHeight="1" x14ac:dyDescent="0.3">
      <c r="B174" s="197"/>
      <c r="C174" s="107"/>
      <c r="D174" s="200"/>
      <c r="E174" s="202"/>
      <c r="F174" s="195">
        <f t="shared" si="5"/>
        <v>0</v>
      </c>
      <c r="G174" s="203"/>
      <c r="H174" s="204"/>
      <c r="I174" s="204"/>
    </row>
    <row r="175" spans="2:9" ht="15.75" customHeight="1" thickBot="1" x14ac:dyDescent="0.35">
      <c r="B175" s="95"/>
      <c r="C175" s="94"/>
      <c r="D175" s="141"/>
      <c r="E175" s="97"/>
      <c r="F175" s="155">
        <f t="shared" si="5"/>
        <v>0</v>
      </c>
      <c r="G175" s="135"/>
      <c r="H175" s="136"/>
      <c r="I175" s="136"/>
    </row>
    <row r="176" spans="2:9" ht="16.149999999999999" customHeight="1" thickTop="1" x14ac:dyDescent="0.3">
      <c r="B176" s="76" t="s">
        <v>90</v>
      </c>
      <c r="C176" s="76"/>
      <c r="D176" s="76"/>
      <c r="E176" s="76"/>
      <c r="F176" s="163">
        <f>SUM(F159:F175)</f>
        <v>0</v>
      </c>
      <c r="G176" s="213"/>
      <c r="H176" s="213"/>
      <c r="I176" s="213"/>
    </row>
    <row r="177" spans="1:9" ht="16.149999999999999" customHeight="1" x14ac:dyDescent="0.3">
      <c r="B177" s="1"/>
      <c r="C177" s="4"/>
      <c r="D177" s="7"/>
      <c r="E177" s="7"/>
      <c r="F177" s="11"/>
      <c r="G177"/>
      <c r="H177"/>
    </row>
    <row r="178" spans="1:9" x14ac:dyDescent="0.3">
      <c r="B178" s="1"/>
      <c r="C178" s="1"/>
      <c r="D178" s="4"/>
      <c r="E178" s="13"/>
      <c r="F178" s="13"/>
      <c r="G178" s="9"/>
      <c r="H178"/>
    </row>
    <row r="179" spans="1:9" ht="21" x14ac:dyDescent="0.35">
      <c r="A179" s="143" t="str">
        <f>IF($A$16=0,"",IF(COUNTIFS($A$17:$A$27,B179)=1,1,"nvt"))</f>
        <v/>
      </c>
      <c r="B179" s="50" t="s">
        <v>22</v>
      </c>
      <c r="C179" s="50"/>
      <c r="D179" s="1"/>
      <c r="E179" s="1"/>
      <c r="F179" s="9"/>
      <c r="G179" s="8"/>
      <c r="H179"/>
    </row>
    <row r="180" spans="1:9" ht="15" customHeight="1" x14ac:dyDescent="0.25">
      <c r="B180" s="261"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c r="H181"/>
    </row>
    <row r="182" spans="1:9" ht="48.75" customHeight="1" thickBot="1" x14ac:dyDescent="0.35">
      <c r="B182" s="233" t="s">
        <v>2</v>
      </c>
      <c r="C182" s="234" t="s">
        <v>108</v>
      </c>
      <c r="D182" s="234" t="s">
        <v>3</v>
      </c>
      <c r="E182" s="234" t="s">
        <v>149</v>
      </c>
      <c r="F182" s="234" t="s">
        <v>4</v>
      </c>
      <c r="G182" s="234" t="s">
        <v>133</v>
      </c>
      <c r="H182" s="234" t="s">
        <v>5</v>
      </c>
      <c r="I182" s="234" t="s">
        <v>0</v>
      </c>
    </row>
    <row r="183" spans="1:9" ht="15.75" customHeight="1" thickTop="1" x14ac:dyDescent="0.3">
      <c r="B183" s="223"/>
      <c r="C183" s="230"/>
      <c r="D183" s="231"/>
      <c r="E183" s="231"/>
      <c r="F183" s="227"/>
      <c r="G183" s="227"/>
      <c r="H183" s="232"/>
      <c r="I183" s="192">
        <f>IFERROR(IF($A$179=1,(D183-E183)*(G183/F183)*H183,0),0)</f>
        <v>0</v>
      </c>
    </row>
    <row r="184" spans="1:9" ht="15.75" customHeight="1" x14ac:dyDescent="0.3">
      <c r="B184" s="197"/>
      <c r="C184" s="198"/>
      <c r="D184" s="199"/>
      <c r="E184" s="199"/>
      <c r="F184" s="200"/>
      <c r="G184" s="200"/>
      <c r="H184" s="201"/>
      <c r="I184" s="195">
        <f t="shared" ref="I184:I190" si="6">IFERROR(IF($A$179=1,(D184-E184)*(G184/F184)*H184,0),0)</f>
        <v>0</v>
      </c>
    </row>
    <row r="185" spans="1:9" ht="15.75" customHeight="1" x14ac:dyDescent="0.3">
      <c r="B185" s="197"/>
      <c r="C185" s="198"/>
      <c r="D185" s="199"/>
      <c r="E185" s="199"/>
      <c r="F185" s="200"/>
      <c r="G185" s="200"/>
      <c r="H185" s="201"/>
      <c r="I185" s="195">
        <f t="shared" si="6"/>
        <v>0</v>
      </c>
    </row>
    <row r="186" spans="1:9" ht="15.75" customHeight="1" x14ac:dyDescent="0.3">
      <c r="B186" s="197"/>
      <c r="C186" s="198"/>
      <c r="D186" s="199"/>
      <c r="E186" s="199"/>
      <c r="F186" s="200"/>
      <c r="G186" s="200"/>
      <c r="H186" s="201"/>
      <c r="I186" s="195">
        <f t="shared" si="6"/>
        <v>0</v>
      </c>
    </row>
    <row r="187" spans="1:9" ht="15.75" customHeight="1" x14ac:dyDescent="0.3">
      <c r="B187" s="197"/>
      <c r="C187" s="198"/>
      <c r="D187" s="199"/>
      <c r="E187" s="199"/>
      <c r="F187" s="200"/>
      <c r="G187" s="200"/>
      <c r="H187" s="201"/>
      <c r="I187" s="195">
        <f t="shared" si="6"/>
        <v>0</v>
      </c>
    </row>
    <row r="188" spans="1:9" ht="15.75" customHeight="1" x14ac:dyDescent="0.3">
      <c r="B188" s="197"/>
      <c r="C188" s="198"/>
      <c r="D188" s="199"/>
      <c r="E188" s="199"/>
      <c r="F188" s="200"/>
      <c r="G188" s="200"/>
      <c r="H188" s="201"/>
      <c r="I188" s="195">
        <f t="shared" si="6"/>
        <v>0</v>
      </c>
    </row>
    <row r="189" spans="1:9" ht="15.75" customHeight="1" x14ac:dyDescent="0.3">
      <c r="B189" s="197"/>
      <c r="C189" s="198"/>
      <c r="D189" s="199"/>
      <c r="E189" s="199"/>
      <c r="F189" s="200"/>
      <c r="G189" s="200"/>
      <c r="H189" s="201"/>
      <c r="I189" s="195">
        <f t="shared" si="6"/>
        <v>0</v>
      </c>
    </row>
    <row r="190" spans="1:9" ht="15.75" customHeight="1" thickBot="1" x14ac:dyDescent="0.35">
      <c r="B190" s="95"/>
      <c r="C190" s="100"/>
      <c r="D190" s="101"/>
      <c r="E190" s="101"/>
      <c r="F190" s="141"/>
      <c r="G190" s="141"/>
      <c r="H190" s="132"/>
      <c r="I190" s="155">
        <f t="shared" si="6"/>
        <v>0</v>
      </c>
    </row>
    <row r="191" spans="1:9" ht="16.5" thickTop="1" x14ac:dyDescent="0.3">
      <c r="B191" s="76" t="s">
        <v>90</v>
      </c>
      <c r="C191" s="76"/>
      <c r="D191" s="76"/>
      <c r="E191" s="76"/>
      <c r="F191" s="76"/>
      <c r="G191" s="76"/>
      <c r="H191" s="213"/>
      <c r="I191" s="163">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x14ac:dyDescent="0.35">
      <c r="A194" s="143" t="str">
        <f>IF($A$16=0,"",IF(COUNTIFS($A$17:$A$27,B194)=1,1,"nvt"))</f>
        <v/>
      </c>
      <c r="B194" s="153" t="str">
        <f>B25</f>
        <v>Forfait kleine uitgaven &lt; € 250 (1% Overige kosten derden)</v>
      </c>
      <c r="C194" s="50"/>
      <c r="D194" s="50"/>
      <c r="E194" s="50"/>
      <c r="F194" s="9"/>
      <c r="G194"/>
      <c r="H194"/>
    </row>
    <row r="195" spans="1:8" ht="15" customHeight="1" x14ac:dyDescent="0.25">
      <c r="B195" s="261" t="e">
        <f>IF(A194=1,VLOOKUP(B194,Alle_Kostensoorten[],2,FALSE),VLOOKUP(A194,Alle_Kostensoorten[],2,FALSE))</f>
        <v>#N/A</v>
      </c>
      <c r="C195" s="261"/>
      <c r="D195" s="261"/>
      <c r="E195" s="261"/>
      <c r="F195" s="261"/>
      <c r="G195" s="261"/>
      <c r="H195"/>
    </row>
    <row r="196" spans="1:8" ht="9.75" customHeight="1" x14ac:dyDescent="0.3">
      <c r="B196" s="3"/>
      <c r="C196" s="4"/>
      <c r="D196" s="12"/>
      <c r="E196" s="12"/>
      <c r="F196" s="9"/>
      <c r="G196"/>
      <c r="H196"/>
    </row>
    <row r="197" spans="1:8" ht="31.9" customHeight="1" thickBot="1" x14ac:dyDescent="0.35">
      <c r="B197" s="70" t="s">
        <v>2</v>
      </c>
      <c r="C197" s="72" t="s">
        <v>0</v>
      </c>
      <c r="D197"/>
      <c r="E197"/>
      <c r="F197"/>
      <c r="G197"/>
      <c r="H197"/>
    </row>
    <row r="198" spans="1:8" ht="15.75" customHeight="1" thickTop="1" x14ac:dyDescent="0.3">
      <c r="B198" s="156" t="str">
        <f>Hulpblad!V2</f>
        <v xml:space="preserve"> </v>
      </c>
      <c r="C198" s="154">
        <f t="shared" ref="C198:C207" si="7">IF(AND($A$194=1,B198&lt;&gt;"",B198&lt;&gt;" "),SUMIFS($F$159:$F$175,$B$159:$B$175,$B198)*0.01,0)</f>
        <v>0</v>
      </c>
      <c r="D198"/>
      <c r="E198"/>
      <c r="F198"/>
      <c r="G198"/>
      <c r="H198"/>
    </row>
    <row r="199" spans="1:8" ht="15.75" customHeight="1" x14ac:dyDescent="0.3">
      <c r="B199" s="157" t="str">
        <f>Hulpblad!V3</f>
        <v xml:space="preserve"> </v>
      </c>
      <c r="C199" s="155">
        <f t="shared" si="7"/>
        <v>0</v>
      </c>
      <c r="D199"/>
      <c r="E199"/>
      <c r="F199"/>
      <c r="G199"/>
      <c r="H199"/>
    </row>
    <row r="200" spans="1:8" ht="15.75" customHeight="1" x14ac:dyDescent="0.3">
      <c r="B200" s="157" t="str">
        <f>Hulpblad!V4</f>
        <v xml:space="preserve"> </v>
      </c>
      <c r="C200" s="155">
        <f t="shared" si="7"/>
        <v>0</v>
      </c>
      <c r="D200"/>
      <c r="E200"/>
      <c r="F200"/>
      <c r="G200"/>
      <c r="H200"/>
    </row>
    <row r="201" spans="1:8" ht="15.75" customHeight="1" x14ac:dyDescent="0.3">
      <c r="B201" s="157" t="str">
        <f>Hulpblad!V5</f>
        <v xml:space="preserve"> </v>
      </c>
      <c r="C201" s="155">
        <f t="shared" si="7"/>
        <v>0</v>
      </c>
      <c r="D201"/>
      <c r="E201"/>
      <c r="F201"/>
      <c r="G201"/>
      <c r="H201"/>
    </row>
    <row r="202" spans="1:8" ht="15.75" customHeight="1" x14ac:dyDescent="0.3">
      <c r="B202" s="157" t="str">
        <f>Hulpblad!V6</f>
        <v xml:space="preserve"> </v>
      </c>
      <c r="C202" s="155">
        <f t="shared" si="7"/>
        <v>0</v>
      </c>
      <c r="D202"/>
      <c r="E202"/>
      <c r="F202"/>
      <c r="G202"/>
      <c r="H202"/>
    </row>
    <row r="203" spans="1:8" ht="15.75" customHeight="1" x14ac:dyDescent="0.3">
      <c r="B203" s="157" t="str">
        <f>Hulpblad!V7</f>
        <v xml:space="preserve"> </v>
      </c>
      <c r="C203" s="155">
        <f t="shared" si="7"/>
        <v>0</v>
      </c>
      <c r="D203"/>
      <c r="E203"/>
      <c r="F203"/>
      <c r="G203"/>
      <c r="H203"/>
    </row>
    <row r="204" spans="1:8" ht="15.75" customHeight="1" x14ac:dyDescent="0.3">
      <c r="B204" s="157" t="str">
        <f>Hulpblad!V8</f>
        <v xml:space="preserve"> </v>
      </c>
      <c r="C204" s="155">
        <f t="shared" si="7"/>
        <v>0</v>
      </c>
      <c r="D204"/>
      <c r="E204"/>
      <c r="F204"/>
      <c r="G204"/>
      <c r="H204"/>
    </row>
    <row r="205" spans="1:8" ht="15.75" customHeight="1" x14ac:dyDescent="0.3">
      <c r="B205" s="157" t="str">
        <f>Hulpblad!V9</f>
        <v xml:space="preserve"> </v>
      </c>
      <c r="C205" s="155">
        <f t="shared" si="7"/>
        <v>0</v>
      </c>
      <c r="D205"/>
      <c r="E205"/>
      <c r="F205"/>
      <c r="G205"/>
      <c r="H205"/>
    </row>
    <row r="206" spans="1:8" ht="15.75" customHeight="1" x14ac:dyDescent="0.3">
      <c r="B206" s="157" t="str">
        <f>Hulpblad!V10</f>
        <v xml:space="preserve"> </v>
      </c>
      <c r="C206" s="155">
        <f t="shared" si="7"/>
        <v>0</v>
      </c>
      <c r="D206"/>
      <c r="E206"/>
      <c r="F206"/>
      <c r="G206"/>
      <c r="H206"/>
    </row>
    <row r="207" spans="1:8" ht="15.75" customHeight="1" thickBot="1" x14ac:dyDescent="0.35">
      <c r="B207" s="157" t="str">
        <f>Hulpblad!V11</f>
        <v xml:space="preserve"> </v>
      </c>
      <c r="C207" s="155">
        <f t="shared" si="7"/>
        <v>0</v>
      </c>
      <c r="D207"/>
      <c r="E207"/>
      <c r="F207"/>
      <c r="G207"/>
      <c r="H207"/>
    </row>
    <row r="208" spans="1:8" ht="16.5" thickTop="1" x14ac:dyDescent="0.3">
      <c r="B208" s="76" t="s">
        <v>90</v>
      </c>
      <c r="C208" s="163">
        <f>SUM(C198:C207)</f>
        <v>0</v>
      </c>
      <c r="D208" s="1"/>
      <c r="E208" s="1"/>
      <c r="F208" s="9"/>
      <c r="G208" s="10"/>
      <c r="H208"/>
    </row>
    <row r="209" spans="1:8" x14ac:dyDescent="0.3">
      <c r="B209" s="3"/>
      <c r="C209" s="1"/>
      <c r="D209" s="1"/>
      <c r="E209" s="1"/>
      <c r="F209" s="9"/>
      <c r="G209" s="10"/>
      <c r="H209"/>
    </row>
    <row r="210" spans="1:8" x14ac:dyDescent="0.3">
      <c r="B210" s="3"/>
      <c r="C210" s="1"/>
      <c r="D210" s="1"/>
      <c r="E210" s="1"/>
      <c r="F210" s="9"/>
      <c r="G210" s="10"/>
      <c r="H210"/>
    </row>
    <row r="211" spans="1:8" ht="21" x14ac:dyDescent="0.35">
      <c r="A211" s="143" t="str">
        <f>IF($A$16=0,"",IF(COUNTIFS($A$17:$A$27,B211)=1,1,"nvt"))</f>
        <v/>
      </c>
      <c r="B211" s="153" t="str">
        <f>B26</f>
        <v>Uurtarief € 73</v>
      </c>
      <c r="C211" s="50"/>
      <c r="D211"/>
      <c r="E211"/>
      <c r="F211"/>
      <c r="G211"/>
      <c r="H211"/>
    </row>
    <row r="212" spans="1:8" ht="14.25" customHeight="1" x14ac:dyDescent="0.25">
      <c r="B212" s="261" t="str">
        <f>IF(A211="nvt",VLOOKUP(A211,Alle_Kostensoorten[],2,FALSE),VLOOKUP(B211,Alle_Kostensoorten[],2,FALSE))</f>
        <v>Toelichting: Geen bijzonderheden</v>
      </c>
      <c r="C212" s="261"/>
      <c r="D212" s="261"/>
      <c r="E212" s="261"/>
      <c r="F212"/>
      <c r="G212"/>
      <c r="H212"/>
    </row>
    <row r="213" spans="1:8" ht="9" customHeight="1" x14ac:dyDescent="0.3">
      <c r="B213" s="3"/>
      <c r="C213" s="4"/>
      <c r="D213"/>
      <c r="E213"/>
      <c r="F213"/>
      <c r="G213"/>
      <c r="H213"/>
    </row>
    <row r="214" spans="1:8" ht="16.5" thickBot="1" x14ac:dyDescent="0.35">
      <c r="B214" s="186" t="s">
        <v>2</v>
      </c>
      <c r="C214" s="133" t="s">
        <v>111</v>
      </c>
      <c r="D214" s="133" t="s">
        <v>72</v>
      </c>
      <c r="E214" s="184" t="s">
        <v>0</v>
      </c>
      <c r="F214"/>
      <c r="G214"/>
      <c r="H214"/>
    </row>
    <row r="215" spans="1:8" ht="15.75" customHeight="1" thickTop="1" x14ac:dyDescent="0.3">
      <c r="B215" s="241"/>
      <c r="C215" s="224"/>
      <c r="D215" s="227"/>
      <c r="E215" s="192">
        <f>IF($A$211=1,$D215*73,0)</f>
        <v>0</v>
      </c>
      <c r="F215"/>
      <c r="G215"/>
      <c r="H215"/>
    </row>
    <row r="216" spans="1:8" ht="15.75" customHeight="1" x14ac:dyDescent="0.3">
      <c r="B216" s="210"/>
      <c r="C216" s="107"/>
      <c r="D216" s="227"/>
      <c r="E216" s="195">
        <f>IF($A$211=1,$D216*73,0)</f>
        <v>0</v>
      </c>
      <c r="F216"/>
      <c r="G216"/>
      <c r="H216"/>
    </row>
    <row r="217" spans="1:8" ht="15.75" customHeight="1" x14ac:dyDescent="0.3">
      <c r="B217" s="210"/>
      <c r="C217" s="107"/>
      <c r="D217" s="227"/>
      <c r="E217" s="195">
        <f>IF($A$211=1,$D217*73,0)</f>
        <v>0</v>
      </c>
      <c r="F217"/>
      <c r="G217"/>
      <c r="H217"/>
    </row>
    <row r="218" spans="1:8" ht="15.75" customHeight="1" x14ac:dyDescent="0.3">
      <c r="B218" s="210"/>
      <c r="C218" s="107"/>
      <c r="D218" s="227"/>
      <c r="E218" s="195">
        <f>IF($A$211=1,$D218*73,0)</f>
        <v>0</v>
      </c>
      <c r="F218"/>
      <c r="G218"/>
      <c r="H218"/>
    </row>
    <row r="219" spans="1:8" ht="15.75" customHeight="1" x14ac:dyDescent="0.3">
      <c r="B219" s="210"/>
      <c r="C219" s="107"/>
      <c r="D219" s="227"/>
      <c r="E219" s="195">
        <f>IF($A$211=1,$D219*73,0)</f>
        <v>0</v>
      </c>
      <c r="F219"/>
      <c r="G219"/>
      <c r="H219"/>
    </row>
    <row r="220" spans="1:8" ht="15.75" customHeight="1" x14ac:dyDescent="0.3">
      <c r="B220" s="210"/>
      <c r="C220" s="107"/>
      <c r="D220" s="227"/>
      <c r="E220" s="195">
        <f>IF($A$211=1,$D220*73,0)</f>
        <v>0</v>
      </c>
      <c r="F220"/>
      <c r="G220"/>
      <c r="H220"/>
    </row>
    <row r="221" spans="1:8" ht="15.75" customHeight="1" x14ac:dyDescent="0.3">
      <c r="B221" s="210"/>
      <c r="C221" s="107"/>
      <c r="D221" s="200"/>
      <c r="E221" s="195">
        <f>IF($A$211=1,$D221*73,0)</f>
        <v>0</v>
      </c>
      <c r="F221"/>
      <c r="G221"/>
      <c r="H221"/>
    </row>
    <row r="222" spans="1:8" ht="15.75" customHeight="1" x14ac:dyDescent="0.3">
      <c r="B222" s="210"/>
      <c r="C222" s="107"/>
      <c r="D222" s="200"/>
      <c r="E222" s="195">
        <f>IF($A$211=1,$D222*73,0)</f>
        <v>0</v>
      </c>
      <c r="F222"/>
      <c r="G222"/>
      <c r="H222"/>
    </row>
    <row r="223" spans="1:8" ht="15.75" customHeight="1" x14ac:dyDescent="0.3">
      <c r="B223" s="210"/>
      <c r="C223" s="107"/>
      <c r="D223" s="200"/>
      <c r="E223" s="195">
        <f>IF($A$211=1,$D223*73,0)</f>
        <v>0</v>
      </c>
      <c r="F223"/>
      <c r="G223"/>
      <c r="H223"/>
    </row>
    <row r="224" spans="1:8" ht="15.75" customHeight="1" x14ac:dyDescent="0.3">
      <c r="B224" s="210"/>
      <c r="C224" s="107"/>
      <c r="D224" s="200"/>
      <c r="E224" s="195">
        <f>IF($A$211=1,$D224*73,0)</f>
        <v>0</v>
      </c>
      <c r="F224"/>
      <c r="G224"/>
      <c r="H224"/>
    </row>
    <row r="225" spans="1:8" ht="15.75" customHeight="1" x14ac:dyDescent="0.3">
      <c r="B225" s="210"/>
      <c r="C225" s="107"/>
      <c r="D225" s="200"/>
      <c r="E225" s="195">
        <f>IF($A$211=1,$D225*73,0)</f>
        <v>0</v>
      </c>
      <c r="F225"/>
      <c r="G225"/>
      <c r="H225"/>
    </row>
    <row r="226" spans="1:8" ht="15.75" customHeight="1" x14ac:dyDescent="0.3">
      <c r="B226" s="210"/>
      <c r="C226" s="107"/>
      <c r="D226" s="200"/>
      <c r="E226" s="195">
        <f>IF($A$211=1,$D226*73,0)</f>
        <v>0</v>
      </c>
      <c r="F226"/>
      <c r="G226"/>
      <c r="H226"/>
    </row>
    <row r="227" spans="1:8" ht="15.75" customHeight="1" x14ac:dyDescent="0.3">
      <c r="B227" s="210"/>
      <c r="C227" s="107"/>
      <c r="D227" s="200"/>
      <c r="E227" s="195">
        <f>IF($A$211=1,$D227*73,0)</f>
        <v>0</v>
      </c>
      <c r="F227"/>
      <c r="G227"/>
      <c r="H227"/>
    </row>
    <row r="228" spans="1:8" ht="15.75" customHeight="1" x14ac:dyDescent="0.3">
      <c r="B228" s="210"/>
      <c r="C228" s="107"/>
      <c r="D228" s="200"/>
      <c r="E228" s="195">
        <f>IF($A$211=1,$D228*73,0)</f>
        <v>0</v>
      </c>
      <c r="F228"/>
      <c r="G228"/>
      <c r="H228"/>
    </row>
    <row r="229" spans="1:8" ht="15.75" customHeight="1" x14ac:dyDescent="0.3">
      <c r="B229" s="210"/>
      <c r="C229" s="107"/>
      <c r="D229" s="200"/>
      <c r="E229" s="195">
        <f>IF($A$211=1,$D229*73,0)</f>
        <v>0</v>
      </c>
      <c r="F229"/>
      <c r="G229"/>
      <c r="H229"/>
    </row>
    <row r="230" spans="1:8" ht="15.75" customHeight="1" thickBot="1" x14ac:dyDescent="0.35">
      <c r="B230" s="93"/>
      <c r="C230" s="94"/>
      <c r="D230" s="141"/>
      <c r="E230" s="155">
        <f>IF($A$211=1,$D230*73,0)</f>
        <v>0</v>
      </c>
      <c r="F230"/>
      <c r="G230"/>
      <c r="H230"/>
    </row>
    <row r="231" spans="1:8" ht="16.5" thickTop="1" x14ac:dyDescent="0.3">
      <c r="B231" s="211" t="s">
        <v>90</v>
      </c>
      <c r="C231" s="211"/>
      <c r="D231" s="212"/>
      <c r="E231" s="163">
        <f>SUM(E215:E230)</f>
        <v>0</v>
      </c>
      <c r="F231" s="8"/>
      <c r="G231"/>
      <c r="H231"/>
    </row>
    <row r="232" spans="1:8" x14ac:dyDescent="0.3">
      <c r="B232" s="1"/>
      <c r="C232" s="1"/>
      <c r="D232" s="1"/>
      <c r="E232" s="1"/>
      <c r="F232" s="7"/>
      <c r="G232" s="8"/>
      <c r="H232"/>
    </row>
    <row r="233" spans="1:8" x14ac:dyDescent="0.3">
      <c r="B233" s="1"/>
      <c r="C233" s="1"/>
      <c r="D233" s="1"/>
      <c r="E233" s="1"/>
      <c r="F233" s="7"/>
      <c r="G233" s="8"/>
      <c r="H233"/>
    </row>
    <row r="234" spans="1:8" ht="21" x14ac:dyDescent="0.35">
      <c r="A234" s="143" t="str">
        <f>IF($A$16=0,"",IF(COUNTIFS($A$17:$A$27,B234)=1,1,"nvt"))</f>
        <v/>
      </c>
      <c r="B234" s="153" t="str">
        <f>B27</f>
        <v>Maandbedrag € 10.400</v>
      </c>
      <c r="C234" s="50"/>
      <c r="D234" s="1"/>
      <c r="E234" s="1"/>
      <c r="F234" s="7"/>
      <c r="G234" s="8"/>
      <c r="H234"/>
    </row>
    <row r="235" spans="1:8" ht="14.25" customHeight="1" x14ac:dyDescent="0.25">
      <c r="B235" s="261" t="str">
        <f>IF(A234="nvt",VLOOKUP(A234,Alle_Kostensoorten[],2,FALSE),VLOOKUP(B234,Alle_Kostensoorten[],2,FALSE))</f>
        <v>Toelichting: Geen bijzonderheden</v>
      </c>
      <c r="C235" s="261"/>
      <c r="D235" s="261"/>
      <c r="E235" s="261"/>
      <c r="F235" s="261"/>
      <c r="G235"/>
      <c r="H235"/>
    </row>
    <row r="236" spans="1:8" ht="9.75" customHeight="1" x14ac:dyDescent="0.3">
      <c r="B236" s="1"/>
      <c r="C236" s="1"/>
      <c r="D236" s="1"/>
      <c r="E236" s="1"/>
      <c r="F236" s="7"/>
      <c r="G236" s="8"/>
      <c r="H236"/>
    </row>
    <row r="237" spans="1:8" ht="45.75" thickBot="1" x14ac:dyDescent="0.35">
      <c r="B237" s="186" t="s">
        <v>2</v>
      </c>
      <c r="C237" s="133" t="s">
        <v>111</v>
      </c>
      <c r="D237" s="133" t="s">
        <v>132</v>
      </c>
      <c r="E237" s="133" t="s">
        <v>175</v>
      </c>
      <c r="F237" s="184" t="s">
        <v>0</v>
      </c>
      <c r="G237"/>
      <c r="H237"/>
    </row>
    <row r="238" spans="1:8" ht="15.75" customHeight="1" thickTop="1" x14ac:dyDescent="0.3">
      <c r="B238" s="223"/>
      <c r="C238" s="224"/>
      <c r="D238" s="227"/>
      <c r="E238" s="232"/>
      <c r="F238" s="192">
        <f>IF($A$234=1,$D238*$E238*10400,0)</f>
        <v>0</v>
      </c>
      <c r="G238"/>
      <c r="H238"/>
    </row>
    <row r="239" spans="1:8" ht="15.75" customHeight="1" x14ac:dyDescent="0.3">
      <c r="B239" s="197"/>
      <c r="C239" s="107"/>
      <c r="D239" s="227"/>
      <c r="E239" s="201"/>
      <c r="F239" s="195">
        <f>IF($A$234=1,$D239*$E239*10400,0)</f>
        <v>0</v>
      </c>
      <c r="G239"/>
      <c r="H239"/>
    </row>
    <row r="240" spans="1:8" ht="15.75" customHeight="1" x14ac:dyDescent="0.3">
      <c r="B240" s="197"/>
      <c r="C240" s="107"/>
      <c r="D240" s="227"/>
      <c r="E240" s="201"/>
      <c r="F240" s="195">
        <f>IF($A$234=1,$D240*$E240*10400,0)</f>
        <v>0</v>
      </c>
      <c r="G240"/>
      <c r="H240"/>
    </row>
    <row r="241" spans="2:9" ht="15.75" customHeight="1" x14ac:dyDescent="0.3">
      <c r="B241" s="197"/>
      <c r="C241" s="107"/>
      <c r="D241" s="227"/>
      <c r="E241" s="201"/>
      <c r="F241" s="195">
        <f>IF($A$234=1,$D241*$E241*10400,0)</f>
        <v>0</v>
      </c>
      <c r="G241"/>
      <c r="H241"/>
    </row>
    <row r="242" spans="2:9" ht="15.75" customHeight="1" x14ac:dyDescent="0.3">
      <c r="B242" s="197"/>
      <c r="C242" s="107"/>
      <c r="D242" s="227"/>
      <c r="E242" s="201"/>
      <c r="F242" s="195">
        <f>IF($A$234=1,$D242*$E242*10400,0)</f>
        <v>0</v>
      </c>
      <c r="G242"/>
      <c r="H242"/>
    </row>
    <row r="243" spans="2:9" ht="15.75" customHeight="1" x14ac:dyDescent="0.3">
      <c r="B243" s="197"/>
      <c r="C243" s="107"/>
      <c r="D243" s="200"/>
      <c r="E243" s="201"/>
      <c r="F243" s="195">
        <f>IF($A$234=1,$D243*$E243*10400,0)</f>
        <v>0</v>
      </c>
      <c r="G243"/>
      <c r="H243"/>
    </row>
    <row r="244" spans="2:9" ht="15.75" customHeight="1" x14ac:dyDescent="0.3">
      <c r="B244" s="197"/>
      <c r="C244" s="107"/>
      <c r="D244" s="200"/>
      <c r="E244" s="201"/>
      <c r="F244" s="195">
        <f>IF($A$234=1,$D244*$E244*10400,0)</f>
        <v>0</v>
      </c>
      <c r="G244"/>
      <c r="H244"/>
    </row>
    <row r="245" spans="2:9" ht="15.75" customHeight="1" x14ac:dyDescent="0.3">
      <c r="B245" s="197"/>
      <c r="C245" s="107"/>
      <c r="D245" s="200"/>
      <c r="E245" s="201"/>
      <c r="F245" s="195">
        <f>IF($A$234=1,$D245*$E245*10400,0)</f>
        <v>0</v>
      </c>
      <c r="G245"/>
      <c r="H245"/>
    </row>
    <row r="246" spans="2:9" ht="15.75" customHeight="1" x14ac:dyDescent="0.3">
      <c r="B246" s="197"/>
      <c r="C246" s="107"/>
      <c r="D246" s="200"/>
      <c r="E246" s="201"/>
      <c r="F246" s="195">
        <f>IF($A$234=1,$D246*$E246*10400,0)</f>
        <v>0</v>
      </c>
      <c r="G246"/>
      <c r="H246"/>
    </row>
    <row r="247" spans="2:9" ht="15.75" customHeight="1" x14ac:dyDescent="0.3">
      <c r="B247" s="197"/>
      <c r="C247" s="107"/>
      <c r="D247" s="200"/>
      <c r="E247" s="201"/>
      <c r="F247" s="195">
        <f>IF($A$234=1,$D247*$E247*10400,0)</f>
        <v>0</v>
      </c>
      <c r="G247"/>
      <c r="H247"/>
    </row>
    <row r="248" spans="2:9" ht="15.75" customHeight="1" x14ac:dyDescent="0.3">
      <c r="B248" s="197"/>
      <c r="C248" s="107"/>
      <c r="D248" s="200"/>
      <c r="E248" s="201"/>
      <c r="F248" s="195">
        <f>IF($A$234=1,$D248*$E248*10400,0)</f>
        <v>0</v>
      </c>
      <c r="G248"/>
      <c r="H248"/>
    </row>
    <row r="249" spans="2:9" ht="15.75" customHeight="1" x14ac:dyDescent="0.3">
      <c r="B249" s="197"/>
      <c r="C249" s="107"/>
      <c r="D249" s="200"/>
      <c r="E249" s="201"/>
      <c r="F249" s="195">
        <f>IF($A$234=1,$D249*$E249*10400,0)</f>
        <v>0</v>
      </c>
      <c r="G249"/>
      <c r="H249"/>
    </row>
    <row r="250" spans="2:9" ht="15.75" customHeight="1" x14ac:dyDescent="0.3">
      <c r="B250" s="197"/>
      <c r="C250" s="107"/>
      <c r="D250" s="200"/>
      <c r="E250" s="201"/>
      <c r="F250" s="195">
        <f>IF($A$234=1,$D250*$E250*10400,0)</f>
        <v>0</v>
      </c>
      <c r="G250"/>
      <c r="H250"/>
    </row>
    <row r="251" spans="2:9" ht="15.75" customHeight="1" x14ac:dyDescent="0.3">
      <c r="B251" s="197"/>
      <c r="C251" s="107"/>
      <c r="D251" s="200"/>
      <c r="E251" s="201"/>
      <c r="F251" s="195">
        <f>IF($A$234=1,$D251*$E251*10400,0)</f>
        <v>0</v>
      </c>
      <c r="G251"/>
      <c r="H251"/>
    </row>
    <row r="252" spans="2:9" ht="15.75" customHeight="1" thickBot="1" x14ac:dyDescent="0.35">
      <c r="B252" s="95"/>
      <c r="C252" s="207"/>
      <c r="D252" s="208"/>
      <c r="E252" s="209"/>
      <c r="F252" s="155">
        <f>IF($A$234=1,$D252*$E252*10400,0)</f>
        <v>0</v>
      </c>
      <c r="G252"/>
      <c r="H252"/>
    </row>
    <row r="253" spans="2:9" ht="16.5" thickTop="1" x14ac:dyDescent="0.3">
      <c r="B253" s="211" t="s">
        <v>90</v>
      </c>
      <c r="C253" s="211"/>
      <c r="D253" s="212"/>
      <c r="E253" s="211"/>
      <c r="F253" s="163">
        <f>SUM(F238:F252)</f>
        <v>0</v>
      </c>
      <c r="G253"/>
      <c r="H253"/>
    </row>
    <row r="254" spans="2:9" x14ac:dyDescent="0.3">
      <c r="B254" s="3"/>
      <c r="C254" s="1"/>
      <c r="D254" s="1"/>
      <c r="E254" s="1"/>
      <c r="F254" s="9"/>
      <c r="G254" s="10"/>
      <c r="H254"/>
    </row>
    <row r="255" spans="2:9" ht="16.5" thickBot="1" x14ac:dyDescent="0.35">
      <c r="B255" s="39"/>
      <c r="C255" s="40"/>
      <c r="D255" s="40"/>
      <c r="E255" s="40"/>
      <c r="F255" s="41"/>
      <c r="G255" s="42"/>
      <c r="H255" s="42"/>
      <c r="I255" s="42"/>
    </row>
    <row r="256" spans="2:9" ht="7.5" customHeight="1" thickTop="1" x14ac:dyDescent="0.3">
      <c r="B256" s="3"/>
      <c r="C256" s="1"/>
      <c r="D256" s="1"/>
      <c r="E256" s="1"/>
      <c r="F256" s="9"/>
      <c r="G256" s="10"/>
      <c r="H256"/>
    </row>
    <row r="257" spans="2:9" ht="23.25" x14ac:dyDescent="0.25">
      <c r="B257" s="266" t="s">
        <v>55</v>
      </c>
      <c r="C257" s="266"/>
      <c r="D257" s="266"/>
      <c r="E257" s="266"/>
      <c r="F257" s="266"/>
      <c r="G257" s="266"/>
      <c r="H257" s="266"/>
    </row>
    <row r="258" spans="2:9" x14ac:dyDescent="0.3">
      <c r="B258" s="3"/>
      <c r="C258" s="1"/>
      <c r="D258" s="1"/>
      <c r="E258" s="1"/>
      <c r="F258" s="9"/>
      <c r="G258" s="10"/>
      <c r="H258"/>
    </row>
    <row r="259" spans="2:9" ht="21" x14ac:dyDescent="0.35">
      <c r="B259" s="50" t="s">
        <v>43</v>
      </c>
      <c r="C259" s="10"/>
      <c r="D259" s="10"/>
      <c r="E259" s="10"/>
      <c r="F259" s="9"/>
      <c r="G259" s="10"/>
      <c r="H259"/>
    </row>
    <row r="260" spans="2:9" ht="153.75" customHeight="1" x14ac:dyDescent="0.25">
      <c r="B260" s="267" t="s">
        <v>134</v>
      </c>
      <c r="C260" s="267"/>
      <c r="D260" s="267"/>
      <c r="E260" s="267"/>
      <c r="F260" s="267"/>
      <c r="G260" s="267"/>
      <c r="H260" s="267"/>
      <c r="I260" s="267"/>
    </row>
    <row r="261" spans="2:9" x14ac:dyDescent="0.3">
      <c r="B261" s="3"/>
      <c r="C261" s="10"/>
      <c r="D261" s="10"/>
      <c r="E261" s="10"/>
      <c r="F261" s="9"/>
      <c r="G261" s="10"/>
      <c r="H261"/>
    </row>
    <row r="262" spans="2:9" ht="15.6" customHeight="1" thickBot="1" x14ac:dyDescent="0.35">
      <c r="B262" s="51" t="s">
        <v>44</v>
      </c>
      <c r="C262" s="52" t="s">
        <v>6</v>
      </c>
      <c r="D262" s="52" t="s">
        <v>41</v>
      </c>
      <c r="E262" s="139" t="s">
        <v>56</v>
      </c>
      <c r="F262" s="138"/>
      <c r="G262" s="138"/>
      <c r="H262" s="138"/>
      <c r="I262" s="138"/>
    </row>
    <row r="263" spans="2:9" ht="15.75" customHeight="1" thickTop="1" x14ac:dyDescent="0.3">
      <c r="B263" s="57" t="s">
        <v>51</v>
      </c>
      <c r="C263" s="102"/>
      <c r="D263" s="158">
        <f>IFERROR(C263/$C$270,0)</f>
        <v>0</v>
      </c>
      <c r="E263" s="104"/>
      <c r="F263" s="105"/>
      <c r="G263" s="105"/>
      <c r="H263" s="105"/>
      <c r="I263" s="106"/>
    </row>
    <row r="264" spans="2:9" ht="15.75" customHeight="1" x14ac:dyDescent="0.3">
      <c r="B264" s="57" t="s">
        <v>104</v>
      </c>
      <c r="C264" s="102"/>
      <c r="D264" s="158">
        <f t="shared" ref="D264:D268" si="8">IFERROR(C264/$C$270,0)</f>
        <v>0</v>
      </c>
      <c r="E264" s="107"/>
      <c r="F264" s="108"/>
      <c r="G264" s="108"/>
      <c r="H264" s="108"/>
      <c r="I264" s="109"/>
    </row>
    <row r="265" spans="2:9" ht="15.75" customHeight="1" x14ac:dyDescent="0.3">
      <c r="B265" s="57" t="s">
        <v>105</v>
      </c>
      <c r="C265" s="102"/>
      <c r="D265" s="158">
        <f t="shared" si="8"/>
        <v>0</v>
      </c>
      <c r="E265" s="107"/>
      <c r="F265" s="108"/>
      <c r="G265" s="108"/>
      <c r="H265" s="108"/>
      <c r="I265" s="109"/>
    </row>
    <row r="266" spans="2:9" ht="15.75" customHeight="1" x14ac:dyDescent="0.3">
      <c r="B266" s="57" t="s">
        <v>45</v>
      </c>
      <c r="C266" s="102"/>
      <c r="D266" s="158">
        <f t="shared" si="8"/>
        <v>0</v>
      </c>
      <c r="E266" s="107"/>
      <c r="F266" s="108"/>
      <c r="G266" s="108"/>
      <c r="H266" s="108"/>
      <c r="I266" s="109"/>
    </row>
    <row r="267" spans="2:9" ht="15.75" customHeight="1" thickBot="1" x14ac:dyDescent="0.35">
      <c r="B267" s="58" t="s">
        <v>46</v>
      </c>
      <c r="C267" s="103"/>
      <c r="D267" s="159">
        <f t="shared" si="8"/>
        <v>0</v>
      </c>
      <c r="E267" s="110"/>
      <c r="F267" s="111"/>
      <c r="G267" s="111"/>
      <c r="H267" s="111"/>
      <c r="I267" s="112"/>
    </row>
    <row r="268" spans="2:9" ht="17.25" thickTop="1" thickBot="1" x14ac:dyDescent="0.35">
      <c r="B268" s="77" t="s">
        <v>1</v>
      </c>
      <c r="C268" s="160">
        <f>SUM(C263:C267)</f>
        <v>0</v>
      </c>
      <c r="D268" s="161">
        <f t="shared" si="8"/>
        <v>0</v>
      </c>
      <c r="E268" s="80"/>
      <c r="F268" s="80"/>
      <c r="G268" s="80"/>
      <c r="H268" s="77"/>
      <c r="I268" s="81"/>
    </row>
    <row r="269" spans="2:9" ht="13.5" customHeight="1" thickTop="1" x14ac:dyDescent="0.3">
      <c r="B269" s="10"/>
      <c r="C269" s="10"/>
      <c r="D269" s="10"/>
      <c r="E269" s="10"/>
      <c r="F269" s="9"/>
      <c r="G269" s="10"/>
      <c r="H269"/>
    </row>
    <row r="270" spans="2:9" ht="16.5" thickBot="1" x14ac:dyDescent="0.35">
      <c r="B270" s="51" t="s">
        <v>0</v>
      </c>
      <c r="C270" s="162">
        <f>D28</f>
        <v>0</v>
      </c>
      <c r="D270" s="10"/>
      <c r="E270" s="10"/>
      <c r="F270" s="9"/>
      <c r="G270" s="10"/>
      <c r="H270"/>
    </row>
    <row r="271" spans="2:9" ht="16.5" thickTop="1" x14ac:dyDescent="0.3">
      <c r="B271" s="3"/>
      <c r="C271" s="1"/>
      <c r="D271" s="1"/>
      <c r="E271" s="1"/>
      <c r="F271" s="9"/>
      <c r="G271" s="10"/>
      <c r="H271"/>
    </row>
    <row r="272" spans="2:9" ht="16.5" thickBot="1" x14ac:dyDescent="0.35">
      <c r="B272" s="51" t="s">
        <v>92</v>
      </c>
      <c r="C272" s="162" t="str">
        <f>IF(ROUND(C268,2)-ROUND(C270,2)=0,"JA",C268-C270)</f>
        <v>JA</v>
      </c>
      <c r="D272" s="1"/>
      <c r="E272" s="1"/>
      <c r="F272" s="9"/>
      <c r="G272" s="10"/>
      <c r="H272"/>
    </row>
    <row r="273" spans="2:9" ht="17.25" thickTop="1" thickBot="1" x14ac:dyDescent="0.35">
      <c r="B273" s="43"/>
      <c r="C273" s="44"/>
      <c r="D273" s="45"/>
      <c r="E273" s="45"/>
      <c r="F273" s="45"/>
      <c r="G273" s="45"/>
      <c r="H273" s="45"/>
      <c r="I273" s="45"/>
    </row>
    <row r="274" spans="2:9" ht="6.75" customHeight="1" thickTop="1" x14ac:dyDescent="0.3">
      <c r="B274" s="15"/>
      <c r="C274" s="16"/>
      <c r="D274"/>
      <c r="E274"/>
      <c r="F274"/>
      <c r="G274"/>
      <c r="H274"/>
    </row>
    <row r="275" spans="2:9" ht="23.25" x14ac:dyDescent="0.25">
      <c r="B275" s="266" t="s">
        <v>54</v>
      </c>
      <c r="C275" s="266"/>
      <c r="D275" s="266"/>
      <c r="E275" s="266"/>
      <c r="F275" s="266"/>
      <c r="G275" s="266"/>
      <c r="H275" s="266"/>
    </row>
    <row r="276" spans="2:9" ht="15" x14ac:dyDescent="0.25">
      <c r="B276" s="10"/>
      <c r="C276"/>
      <c r="D276"/>
      <c r="E276"/>
      <c r="F276"/>
      <c r="G276" s="10"/>
      <c r="H276"/>
    </row>
    <row r="277" spans="2:9" ht="21" x14ac:dyDescent="0.35">
      <c r="B277" s="50" t="s">
        <v>99</v>
      </c>
      <c r="C277" s="50"/>
      <c r="D277"/>
      <c r="E277"/>
      <c r="F277"/>
      <c r="G277" s="10"/>
      <c r="H277"/>
    </row>
    <row r="278" spans="2:9" ht="154.5" customHeight="1" x14ac:dyDescent="0.25">
      <c r="B278" s="267" t="s">
        <v>182</v>
      </c>
      <c r="C278" s="267"/>
      <c r="D278" s="267"/>
      <c r="E278" s="267"/>
      <c r="F278" s="267"/>
      <c r="G278" s="267"/>
      <c r="H278" s="267"/>
      <c r="I278" s="267"/>
    </row>
    <row r="279" spans="2:9" ht="15" x14ac:dyDescent="0.25">
      <c r="B279" s="10"/>
      <c r="C279"/>
      <c r="D279"/>
      <c r="E279"/>
      <c r="F279"/>
      <c r="G279" s="10"/>
      <c r="H279"/>
    </row>
    <row r="280" spans="2:9" ht="16.5" thickBot="1" x14ac:dyDescent="0.35">
      <c r="B280" s="134" t="s">
        <v>2</v>
      </c>
      <c r="C280" s="184" t="s">
        <v>37</v>
      </c>
      <c r="D280" s="184" t="s">
        <v>112</v>
      </c>
      <c r="E280" s="133" t="s">
        <v>0</v>
      </c>
      <c r="F280" s="185" t="s">
        <v>38</v>
      </c>
      <c r="G280" s="184" t="s">
        <v>56</v>
      </c>
      <c r="H280" s="186"/>
      <c r="I280" s="186"/>
    </row>
    <row r="281" spans="2:9" ht="15.75" customHeight="1" thickTop="1" x14ac:dyDescent="0.3">
      <c r="B281" s="187" t="str">
        <f>Hulpblad!V2</f>
        <v xml:space="preserve"> </v>
      </c>
      <c r="C281" s="248"/>
      <c r="D281" s="191"/>
      <c r="E281" s="192">
        <f>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92">
        <f t="shared" ref="F281:F290" si="9">E281*D281</f>
        <v>0</v>
      </c>
      <c r="G281" s="193"/>
      <c r="H281" s="188"/>
      <c r="I281" s="188"/>
    </row>
    <row r="282" spans="2:9" ht="15.75" customHeight="1" x14ac:dyDescent="0.3">
      <c r="B282" s="189" t="str">
        <f>Hulpblad!V3</f>
        <v xml:space="preserve"> </v>
      </c>
      <c r="C282" s="249"/>
      <c r="D282" s="194"/>
      <c r="E282" s="195">
        <f t="shared" ref="E282:E290" si="10">IF(OR(B282="",B282=" "),0,SUMIFS($E$104:$E$118,$B$104:$B$118,$B282)+SUMIFS($E$38:$E$52,$B$38:$B$52,$B282)+SUMIFS($F$60:$F$74,$B$60:$B$74,$B282)+SUMIFS($F$82:$F$96,$B$82:$B$96,$B282)+SUMIFS($C$126:$C$135,$B$126:$B$135,$B282)+SUMIFS($I$183:$I$190,$B$183:$B$190,$B282)+SUMIFS($E$143:$E$151,$B$143:$B$151,$B282)+SUMIFS($F$159:$F$175,$B$159:$B$175,$B282)+SUMIFS($C$198:$C$207,$B$198:$B$207,$B282)+SUMIFS($E$215:$E$230,$B$215:$B$230,$B282)+SUMIFS($F$238:$F$252,$B$238:$B$252,$B282))</f>
        <v>0</v>
      </c>
      <c r="F282" s="195">
        <f t="shared" si="9"/>
        <v>0</v>
      </c>
      <c r="G282" s="196"/>
      <c r="H282" s="190"/>
      <c r="I282" s="190"/>
    </row>
    <row r="283" spans="2:9" ht="15.75" customHeight="1" x14ac:dyDescent="0.3">
      <c r="B283" s="189" t="str">
        <f>Hulpblad!V4</f>
        <v xml:space="preserve"> </v>
      </c>
      <c r="C283" s="250"/>
      <c r="D283" s="194"/>
      <c r="E283" s="195">
        <f t="shared" si="10"/>
        <v>0</v>
      </c>
      <c r="F283" s="195">
        <f t="shared" si="9"/>
        <v>0</v>
      </c>
      <c r="G283" s="196"/>
      <c r="H283" s="190"/>
      <c r="I283" s="190"/>
    </row>
    <row r="284" spans="2:9" ht="15.75" customHeight="1" x14ac:dyDescent="0.3">
      <c r="B284" s="189" t="str">
        <f>Hulpblad!V5</f>
        <v xml:space="preserve"> </v>
      </c>
      <c r="C284" s="250"/>
      <c r="D284" s="194"/>
      <c r="E284" s="195">
        <f t="shared" si="10"/>
        <v>0</v>
      </c>
      <c r="F284" s="195">
        <f t="shared" si="9"/>
        <v>0</v>
      </c>
      <c r="G284" s="196"/>
      <c r="H284" s="190"/>
      <c r="I284" s="190"/>
    </row>
    <row r="285" spans="2:9" ht="15.75" customHeight="1" x14ac:dyDescent="0.3">
      <c r="B285" s="189" t="str">
        <f>Hulpblad!V6</f>
        <v xml:space="preserve"> </v>
      </c>
      <c r="C285" s="249"/>
      <c r="D285" s="194"/>
      <c r="E285" s="195">
        <f t="shared" si="10"/>
        <v>0</v>
      </c>
      <c r="F285" s="195">
        <f t="shared" si="9"/>
        <v>0</v>
      </c>
      <c r="G285" s="196"/>
      <c r="H285" s="190"/>
      <c r="I285" s="190"/>
    </row>
    <row r="286" spans="2:9" ht="15.75" customHeight="1" x14ac:dyDescent="0.3">
      <c r="B286" s="189" t="str">
        <f>Hulpblad!V7</f>
        <v xml:space="preserve"> </v>
      </c>
      <c r="C286" s="249"/>
      <c r="D286" s="194"/>
      <c r="E286" s="195">
        <f t="shared" si="10"/>
        <v>0</v>
      </c>
      <c r="F286" s="195">
        <f t="shared" si="9"/>
        <v>0</v>
      </c>
      <c r="G286" s="196"/>
      <c r="H286" s="190"/>
      <c r="I286" s="190"/>
    </row>
    <row r="287" spans="2:9" ht="15.75" customHeight="1" x14ac:dyDescent="0.3">
      <c r="B287" s="189" t="str">
        <f>Hulpblad!V8</f>
        <v xml:space="preserve"> </v>
      </c>
      <c r="C287" s="249"/>
      <c r="D287" s="194"/>
      <c r="E287" s="195">
        <f t="shared" si="10"/>
        <v>0</v>
      </c>
      <c r="F287" s="195">
        <f t="shared" si="9"/>
        <v>0</v>
      </c>
      <c r="G287" s="196"/>
      <c r="H287" s="190"/>
      <c r="I287" s="190"/>
    </row>
    <row r="288" spans="2:9" ht="15.75" customHeight="1" x14ac:dyDescent="0.3">
      <c r="B288" s="189" t="str">
        <f>Hulpblad!V9</f>
        <v xml:space="preserve"> </v>
      </c>
      <c r="C288" s="250"/>
      <c r="D288" s="194"/>
      <c r="E288" s="195">
        <f t="shared" si="10"/>
        <v>0</v>
      </c>
      <c r="F288" s="195">
        <f t="shared" si="9"/>
        <v>0</v>
      </c>
      <c r="G288" s="196"/>
      <c r="H288" s="190"/>
      <c r="I288" s="190"/>
    </row>
    <row r="289" spans="2:9" ht="15.75" customHeight="1" x14ac:dyDescent="0.3">
      <c r="B289" s="189" t="str">
        <f>Hulpblad!V10</f>
        <v xml:space="preserve"> </v>
      </c>
      <c r="C289" s="250"/>
      <c r="D289" s="194"/>
      <c r="E289" s="195">
        <f t="shared" si="10"/>
        <v>0</v>
      </c>
      <c r="F289" s="195">
        <f t="shared" si="9"/>
        <v>0</v>
      </c>
      <c r="G289" s="196"/>
      <c r="H289" s="190"/>
      <c r="I289" s="190"/>
    </row>
    <row r="290" spans="2:9" ht="15.75" customHeight="1" thickBot="1" x14ac:dyDescent="0.35">
      <c r="B290" s="164" t="str">
        <f>Hulpblad!V11</f>
        <v xml:space="preserve"> </v>
      </c>
      <c r="C290" s="251"/>
      <c r="D290" s="178"/>
      <c r="E290" s="155">
        <f t="shared" si="10"/>
        <v>0</v>
      </c>
      <c r="F290" s="155">
        <f t="shared" si="9"/>
        <v>0</v>
      </c>
      <c r="G290" s="113"/>
      <c r="H290" s="113"/>
      <c r="I290" s="113"/>
    </row>
    <row r="291" spans="2:9" ht="16.5" thickTop="1" x14ac:dyDescent="0.3">
      <c r="B291" s="76" t="s">
        <v>90</v>
      </c>
      <c r="C291" s="78"/>
      <c r="D291" s="78"/>
      <c r="E291" s="163">
        <f>SUBTOTAL(109,$E$281:$E$290)</f>
        <v>0</v>
      </c>
      <c r="F291" s="163">
        <f>SUBTOTAL(109,$F$281:$F$290)</f>
        <v>0</v>
      </c>
      <c r="G291" s="79"/>
      <c r="H291" s="79"/>
      <c r="I291" s="79"/>
    </row>
    <row r="292" spans="2:9" x14ac:dyDescent="0.3">
      <c r="B292" s="15"/>
      <c r="C292" s="16"/>
      <c r="D292" s="10"/>
      <c r="E292" s="18"/>
      <c r="F292" s="18"/>
      <c r="G292" s="18"/>
      <c r="H292" s="10"/>
    </row>
    <row r="293" spans="2:9" ht="16.5" thickBot="1" x14ac:dyDescent="0.35">
      <c r="B293" s="51" t="s">
        <v>115</v>
      </c>
      <c r="C293" s="162">
        <f>C263+C266</f>
        <v>0</v>
      </c>
      <c r="D293" s="10"/>
      <c r="E293" s="10"/>
      <c r="F293" s="10"/>
      <c r="G293" s="10"/>
      <c r="H293" s="10"/>
    </row>
    <row r="294" spans="2:9" thickTop="1" x14ac:dyDescent="0.25">
      <c r="B294" s="10"/>
      <c r="C294" s="10"/>
      <c r="D294" s="10"/>
      <c r="E294" s="10"/>
      <c r="F294" s="10"/>
      <c r="G294" s="10"/>
      <c r="H294" s="10"/>
    </row>
    <row r="295" spans="2:9" ht="16.5" thickBot="1" x14ac:dyDescent="0.35">
      <c r="B295" s="51" t="s">
        <v>116</v>
      </c>
      <c r="C295" s="162" t="str">
        <f>IF(ROUND($F$291,2)&gt;=ROUND(C263+C266,2),"JA",$F$291-C263-C266)</f>
        <v>JA</v>
      </c>
      <c r="D295" s="10"/>
      <c r="E295" s="10"/>
      <c r="F295" s="10"/>
      <c r="G295" s="10"/>
      <c r="H295" s="10"/>
    </row>
    <row r="296" spans="2:9" thickTop="1" x14ac:dyDescent="0.25">
      <c r="B296" s="10"/>
      <c r="C296" s="10"/>
      <c r="D296" s="10"/>
      <c r="E296" s="10"/>
      <c r="F296" s="10"/>
      <c r="G296" s="10"/>
      <c r="H296" s="10"/>
    </row>
    <row r="297" spans="2:9" ht="15" x14ac:dyDescent="0.25">
      <c r="B297" s="10"/>
      <c r="C297" s="10"/>
      <c r="D297" s="10"/>
      <c r="E297" s="10"/>
      <c r="F297" s="10"/>
      <c r="G297" s="10"/>
      <c r="H297" s="10"/>
    </row>
    <row r="298" spans="2:9" ht="15" x14ac:dyDescent="0.25">
      <c r="B298" s="10"/>
      <c r="C298" s="10"/>
      <c r="D298" s="10"/>
      <c r="E298" s="10"/>
      <c r="F298" s="10"/>
      <c r="G298" s="10"/>
      <c r="H298" s="10"/>
    </row>
    <row r="299" spans="2:9" ht="15" x14ac:dyDescent="0.25">
      <c r="B299" s="10"/>
      <c r="C299" s="10"/>
      <c r="D299" s="10"/>
      <c r="E299" s="10"/>
      <c r="F299" s="10"/>
      <c r="G299" s="10"/>
      <c r="H299" s="10"/>
    </row>
    <row r="300" spans="2:9" ht="15" x14ac:dyDescent="0.25">
      <c r="B300" s="10"/>
      <c r="C300" s="10"/>
      <c r="D300" s="10"/>
      <c r="E300" s="10"/>
      <c r="F300" s="10"/>
      <c r="G300" s="10"/>
      <c r="H300" s="10"/>
    </row>
    <row r="301" spans="2:9" ht="15" x14ac:dyDescent="0.25">
      <c r="B301" s="10"/>
      <c r="C301" s="10"/>
      <c r="D301" s="10"/>
      <c r="E301" s="10"/>
      <c r="F301" s="10"/>
      <c r="G301" s="10"/>
      <c r="H301" s="10"/>
    </row>
    <row r="302" spans="2:9" ht="15" x14ac:dyDescent="0.25">
      <c r="B302" s="10"/>
      <c r="C302" s="10"/>
      <c r="D302" s="10"/>
      <c r="E302" s="10"/>
      <c r="F302" s="10"/>
      <c r="G302" s="10"/>
      <c r="H302" s="10"/>
    </row>
    <row r="303" spans="2:9" ht="15" x14ac:dyDescent="0.25">
      <c r="B303" s="10"/>
      <c r="C303" s="10"/>
      <c r="D303" s="10"/>
      <c r="E303" s="10"/>
      <c r="F303" s="10"/>
      <c r="G303" s="10"/>
      <c r="H303" s="10"/>
    </row>
    <row r="304" spans="2:9"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ht="15" x14ac:dyDescent="0.25">
      <c r="B463" s="10"/>
      <c r="C463" s="10"/>
      <c r="D463" s="10"/>
      <c r="E463" s="10"/>
      <c r="F463" s="10"/>
      <c r="G463" s="10"/>
      <c r="H463" s="10"/>
    </row>
    <row r="464" spans="2:8" ht="15" x14ac:dyDescent="0.25">
      <c r="B464" s="10"/>
      <c r="C464" s="10"/>
      <c r="D464" s="10"/>
      <c r="E464" s="10"/>
      <c r="F464" s="10"/>
      <c r="G464" s="10"/>
      <c r="H464" s="10"/>
    </row>
    <row r="465" spans="2:8" ht="15" x14ac:dyDescent="0.25">
      <c r="B465" s="10"/>
      <c r="C465" s="10"/>
      <c r="D465" s="10"/>
      <c r="E465" s="10"/>
      <c r="F465" s="10"/>
      <c r="G465" s="10"/>
      <c r="H465" s="10"/>
    </row>
    <row r="466" spans="2:8" ht="15" x14ac:dyDescent="0.25">
      <c r="B466" s="10"/>
      <c r="C466" s="10"/>
      <c r="D466" s="10"/>
      <c r="E466" s="10"/>
      <c r="F466" s="10"/>
      <c r="G466" s="10"/>
      <c r="H466" s="10"/>
    </row>
    <row r="467" spans="2:8" ht="15" x14ac:dyDescent="0.25">
      <c r="B467" s="10"/>
      <c r="C467" s="10"/>
      <c r="D467" s="10"/>
      <c r="E467" s="10"/>
      <c r="F467" s="10"/>
      <c r="G467" s="10"/>
      <c r="H467" s="10"/>
    </row>
    <row r="468" spans="2:8" ht="15" x14ac:dyDescent="0.25">
      <c r="B468" s="10"/>
      <c r="C468" s="10"/>
      <c r="D468" s="10"/>
      <c r="E468" s="10"/>
      <c r="F468" s="10"/>
      <c r="G468" s="10"/>
      <c r="H468" s="10"/>
    </row>
    <row r="469" spans="2:8" ht="15" x14ac:dyDescent="0.25">
      <c r="B469" s="10"/>
      <c r="C469" s="10"/>
      <c r="D469" s="10"/>
      <c r="E469" s="10"/>
      <c r="F469" s="10"/>
      <c r="G469" s="10"/>
      <c r="H469" s="10"/>
    </row>
    <row r="470" spans="2:8" ht="15" x14ac:dyDescent="0.25">
      <c r="B470" s="10"/>
      <c r="C470" s="10"/>
      <c r="D470" s="10"/>
      <c r="E470" s="10"/>
      <c r="F470" s="10"/>
      <c r="G470" s="10"/>
      <c r="H470" s="10"/>
    </row>
    <row r="471" spans="2:8" ht="15" x14ac:dyDescent="0.25">
      <c r="B471" s="10"/>
      <c r="C471" s="10"/>
      <c r="D471" s="10"/>
      <c r="E471" s="10"/>
      <c r="F471" s="10"/>
      <c r="G471" s="10"/>
      <c r="H471" s="10"/>
    </row>
    <row r="472" spans="2:8" ht="15" x14ac:dyDescent="0.25">
      <c r="B472" s="10"/>
      <c r="C472" s="10"/>
      <c r="D472" s="10"/>
      <c r="E472" s="10"/>
      <c r="F472" s="10"/>
      <c r="G472" s="10"/>
      <c r="H472" s="10"/>
    </row>
    <row r="473" spans="2:8" ht="15" x14ac:dyDescent="0.25">
      <c r="B473" s="10"/>
      <c r="C473" s="10"/>
      <c r="D473" s="10"/>
      <c r="E473" s="10"/>
      <c r="F473" s="10"/>
      <c r="G473" s="10"/>
      <c r="H473" s="10"/>
    </row>
    <row r="474" spans="2:8" ht="15" x14ac:dyDescent="0.25">
      <c r="B474" s="10"/>
      <c r="C474" s="10"/>
      <c r="D474" s="10"/>
      <c r="E474" s="10"/>
      <c r="F474" s="10"/>
      <c r="G474" s="10"/>
      <c r="H474" s="10"/>
    </row>
    <row r="475" spans="2:8" ht="15" x14ac:dyDescent="0.25">
      <c r="B475" s="10"/>
      <c r="C475" s="10"/>
      <c r="D475" s="10"/>
      <c r="E475" s="10"/>
      <c r="F475" s="10"/>
      <c r="G475" s="10"/>
      <c r="H475" s="10"/>
    </row>
    <row r="476" spans="2:8" ht="15" x14ac:dyDescent="0.25">
      <c r="B476" s="10"/>
      <c r="C476" s="10"/>
      <c r="D476" s="10"/>
      <c r="E476" s="10"/>
      <c r="F476" s="10"/>
      <c r="G476" s="10"/>
      <c r="H476" s="10"/>
    </row>
    <row r="477" spans="2:8" ht="15" x14ac:dyDescent="0.25">
      <c r="B477" s="10"/>
      <c r="C477" s="10"/>
      <c r="D477" s="10"/>
      <c r="E477" s="10"/>
      <c r="F477" s="10"/>
      <c r="G477" s="10"/>
      <c r="H477" s="10"/>
    </row>
    <row r="478" spans="2:8" ht="15" x14ac:dyDescent="0.25">
      <c r="B478" s="10"/>
      <c r="C478" s="10"/>
      <c r="D478" s="10"/>
      <c r="E478" s="10"/>
      <c r="F478" s="10"/>
      <c r="G478" s="10"/>
      <c r="H478" s="10"/>
    </row>
    <row r="479" spans="2:8" ht="15" x14ac:dyDescent="0.25">
      <c r="B479" s="10"/>
      <c r="C479" s="10"/>
      <c r="D479" s="10"/>
      <c r="E479" s="10"/>
      <c r="F479" s="10"/>
      <c r="G479" s="10"/>
      <c r="H479" s="10"/>
    </row>
    <row r="480" spans="2:8" ht="15" x14ac:dyDescent="0.25">
      <c r="B480" s="10"/>
      <c r="C480" s="10"/>
      <c r="D480" s="10"/>
      <c r="E480" s="10"/>
      <c r="F480" s="10"/>
      <c r="G480" s="10"/>
      <c r="H480" s="10"/>
    </row>
    <row r="481" spans="2:8" ht="15" x14ac:dyDescent="0.25">
      <c r="B481" s="10"/>
      <c r="C481" s="10"/>
      <c r="D481" s="10"/>
      <c r="E481" s="10"/>
      <c r="F481" s="10"/>
      <c r="G481" s="10"/>
      <c r="H481" s="10"/>
    </row>
    <row r="482" spans="2:8" ht="15" x14ac:dyDescent="0.25">
      <c r="B482" s="10"/>
      <c r="C482" s="10"/>
      <c r="D482" s="10"/>
      <c r="E482" s="10"/>
      <c r="F482" s="10"/>
      <c r="G482" s="10"/>
      <c r="H482" s="10"/>
    </row>
    <row r="483" spans="2:8" ht="15" x14ac:dyDescent="0.25">
      <c r="B483" s="10"/>
      <c r="C483" s="10"/>
      <c r="D483" s="10"/>
      <c r="E483" s="10"/>
      <c r="F483" s="10"/>
      <c r="G483" s="10"/>
      <c r="H483" s="10"/>
    </row>
    <row r="484" spans="2:8" ht="15" x14ac:dyDescent="0.25">
      <c r="B484" s="10"/>
      <c r="C484" s="10"/>
      <c r="D484" s="10"/>
      <c r="E484" s="10"/>
      <c r="F484" s="10"/>
      <c r="G484" s="10"/>
      <c r="H484" s="10"/>
    </row>
    <row r="485" spans="2:8" ht="15" x14ac:dyDescent="0.25">
      <c r="B485" s="10"/>
      <c r="C485" s="10"/>
      <c r="D485" s="10"/>
      <c r="E485" s="10"/>
      <c r="F485" s="10"/>
      <c r="G485" s="10"/>
      <c r="H485" s="10"/>
    </row>
    <row r="486" spans="2:8" ht="15"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140:I140"/>
    <mergeCell ref="C2:E2"/>
    <mergeCell ref="C6:D6"/>
    <mergeCell ref="B11:I11"/>
    <mergeCell ref="B14:H14"/>
    <mergeCell ref="C30:H30"/>
    <mergeCell ref="B32:H32"/>
    <mergeCell ref="B35:E35"/>
    <mergeCell ref="B57:F57"/>
    <mergeCell ref="B79:F79"/>
    <mergeCell ref="B101:E101"/>
    <mergeCell ref="B123:G123"/>
    <mergeCell ref="B260:I260"/>
    <mergeCell ref="B275:H275"/>
    <mergeCell ref="B278:I278"/>
    <mergeCell ref="B156:I156"/>
    <mergeCell ref="B180:I180"/>
    <mergeCell ref="B195:G195"/>
    <mergeCell ref="B212:E212"/>
    <mergeCell ref="B235:F235"/>
    <mergeCell ref="B257:H257"/>
  </mergeCells>
  <conditionalFormatting sqref="A12:I295">
    <cfRule type="expression" dxfId="223" priority="1" stopIfTrue="1">
      <formula>$A$16=0</formula>
    </cfRule>
  </conditionalFormatting>
  <conditionalFormatting sqref="B34:C34">
    <cfRule type="expression" dxfId="222" priority="31">
      <formula>$A$34="nvt"</formula>
    </cfRule>
  </conditionalFormatting>
  <conditionalFormatting sqref="B56:C56">
    <cfRule type="expression" dxfId="221" priority="32">
      <formula>$A$56="nvt"</formula>
    </cfRule>
  </conditionalFormatting>
  <conditionalFormatting sqref="B78:C78">
    <cfRule type="expression" dxfId="220" priority="29">
      <formula>$A$78="nvt"</formula>
    </cfRule>
  </conditionalFormatting>
  <conditionalFormatting sqref="B100:C100">
    <cfRule type="expression" dxfId="219" priority="3">
      <formula>$A$100="nvt"</formula>
    </cfRule>
  </conditionalFormatting>
  <conditionalFormatting sqref="B122:C122">
    <cfRule type="expression" dxfId="218" priority="27">
      <formula>$A$122="nvt"</formula>
    </cfRule>
  </conditionalFormatting>
  <conditionalFormatting sqref="B125:C136">
    <cfRule type="expression" dxfId="217" priority="42">
      <formula>$A$122="nvt"</formula>
    </cfRule>
  </conditionalFormatting>
  <conditionalFormatting sqref="B139:C139">
    <cfRule type="expression" dxfId="216" priority="25">
      <formula>$A$139="nvt"</formula>
    </cfRule>
  </conditionalFormatting>
  <conditionalFormatting sqref="B155:C155">
    <cfRule type="expression" dxfId="215" priority="23">
      <formula>$A$155="nvt"</formula>
    </cfRule>
  </conditionalFormatting>
  <conditionalFormatting sqref="B179:C179">
    <cfRule type="expression" dxfId="214" priority="21">
      <formula>$A$179="nvt"</formula>
    </cfRule>
  </conditionalFormatting>
  <conditionalFormatting sqref="B197:C208">
    <cfRule type="expression" dxfId="213" priority="39">
      <formula>$A$194="nvt"</formula>
    </cfRule>
  </conditionalFormatting>
  <conditionalFormatting sqref="B211:C211">
    <cfRule type="expression" dxfId="212" priority="17">
      <formula>$A$211="nvt"</formula>
    </cfRule>
  </conditionalFormatting>
  <conditionalFormatting sqref="B234:C234">
    <cfRule type="expression" dxfId="211" priority="15">
      <formula>$A$234="nvt"</formula>
    </cfRule>
  </conditionalFormatting>
  <conditionalFormatting sqref="B17:D27">
    <cfRule type="expression" dxfId="210" priority="36">
      <formula>$A17=0</formula>
    </cfRule>
  </conditionalFormatting>
  <conditionalFormatting sqref="B37:E53">
    <cfRule type="expression" dxfId="209" priority="45">
      <formula>$A$34="nvt"</formula>
    </cfRule>
  </conditionalFormatting>
  <conditionalFormatting sqref="B103:E119">
    <cfRule type="expression" dxfId="208" priority="5">
      <formula>$A$100="nvt"</formula>
    </cfRule>
  </conditionalFormatting>
  <conditionalFormatting sqref="B194:E194">
    <cfRule type="expression" dxfId="207" priority="11">
      <formula>$A$194="nvt"</formula>
    </cfRule>
  </conditionalFormatting>
  <conditionalFormatting sqref="B214:E231">
    <cfRule type="expression" dxfId="206" priority="38">
      <formula>$A$211="nvt"</formula>
    </cfRule>
  </conditionalFormatting>
  <conditionalFormatting sqref="B59:F75">
    <cfRule type="expression" dxfId="205" priority="44">
      <formula>$A$56="nvt"</formula>
    </cfRule>
  </conditionalFormatting>
  <conditionalFormatting sqref="B81:F97">
    <cfRule type="expression" dxfId="204" priority="43">
      <formula>$A$78="nvt"</formula>
    </cfRule>
  </conditionalFormatting>
  <conditionalFormatting sqref="B237:F253">
    <cfRule type="expression" dxfId="203" priority="37">
      <formula>$A$234="nvt"</formula>
    </cfRule>
  </conditionalFormatting>
  <conditionalFormatting sqref="B30:I30">
    <cfRule type="expression" dxfId="202" priority="46">
      <formula>LEFT($C$30,3)="Let"</formula>
    </cfRule>
  </conditionalFormatting>
  <conditionalFormatting sqref="B142:I152">
    <cfRule type="expression" dxfId="201" priority="6">
      <formula>$A$139="nvt"</formula>
    </cfRule>
  </conditionalFormatting>
  <conditionalFormatting sqref="B158:I176">
    <cfRule type="expression" dxfId="200" priority="8">
      <formula>$A$155="nvt"</formula>
    </cfRule>
  </conditionalFormatting>
  <conditionalFormatting sqref="B182:I191">
    <cfRule type="expression" dxfId="199" priority="40">
      <formula>$A$179="nvt"</formula>
    </cfRule>
  </conditionalFormatting>
  <conditionalFormatting sqref="C272">
    <cfRule type="cellIs" dxfId="198" priority="35" operator="notEqual">
      <formula>"JA"</formula>
    </cfRule>
  </conditionalFormatting>
  <conditionalFormatting sqref="C295">
    <cfRule type="cellIs" dxfId="197" priority="13" operator="notEqual">
      <formula>"JA"</formula>
    </cfRule>
  </conditionalFormatting>
  <conditionalFormatting sqref="D268">
    <cfRule type="expression" dxfId="196" priority="10">
      <formula>C272&lt;&gt;"JA"</formula>
    </cfRule>
  </conditionalFormatting>
  <dataValidations count="4">
    <dataValidation type="list" allowBlank="1" showInputMessage="1" showErrorMessage="1" sqref="C178" xr:uid="{C5BDA866-EAAD-47B6-8563-F4CF44281706}">
      <formula1>#REF!</formula1>
    </dataValidation>
    <dataValidation type="list" allowBlank="1" showInputMessage="1" showErrorMessage="1" sqref="C7" xr:uid="{50EA1CB6-7159-4299-AB2E-98BB08D816DF}">
      <formula1>K_Omvang</formula1>
    </dataValidation>
    <dataValidation type="list" allowBlank="1" showInputMessage="1" showErrorMessage="1" sqref="C6" xr:uid="{C97F7231-9C3D-49F9-9ED8-DBB720540952}">
      <formula1>K_Type</formula1>
    </dataValidation>
    <dataValidation type="list" allowBlank="1" showInputMessage="1" showErrorMessage="1" sqref="B82:B96 B38:B52 B159:B175 B143:B151 B60:B74 B183:B190 B215:B230 B238:B252 B104:B118" xr:uid="{143D35EA-5A36-464A-99E6-AB2EC7DA0DA1}">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30" max="16383" man="1"/>
    <brk id="255" max="16383" man="1"/>
    <brk id="273"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1DE95-C76C-4719-9CA7-1F9946C00C58}">
  <sheetPr>
    <tabColor rgb="FF92D050"/>
    <pageSetUpPr fitToPage="1"/>
  </sheetPr>
  <dimension ref="A1:L797"/>
  <sheetViews>
    <sheetView showGridLines="0" workbookViewId="0">
      <selection activeCell="B24" sqref="B24:E24"/>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31</v>
      </c>
    </row>
    <row r="2" spans="1:9" ht="18.75" x14ac:dyDescent="0.3">
      <c r="B2" s="30" t="s">
        <v>162</v>
      </c>
      <c r="C2" s="260"/>
      <c r="D2" s="260"/>
      <c r="E2" s="260"/>
      <c r="I2" s="54" t="s">
        <v>30</v>
      </c>
    </row>
    <row r="3" spans="1:9" x14ac:dyDescent="0.3">
      <c r="B3" s="28"/>
      <c r="C3" s="29"/>
      <c r="D3" s="29"/>
      <c r="I3" s="69" t="s">
        <v>32</v>
      </c>
    </row>
    <row r="4" spans="1:9" ht="16.5" x14ac:dyDescent="0.3">
      <c r="B4" s="32" t="s">
        <v>80</v>
      </c>
      <c r="C4" s="90"/>
      <c r="D4"/>
      <c r="H4" s="68"/>
    </row>
    <row r="5" spans="1:9" ht="16.5" x14ac:dyDescent="0.3">
      <c r="B5" s="32" t="s">
        <v>103</v>
      </c>
      <c r="C5" s="91"/>
      <c r="D5"/>
      <c r="H5" s="68"/>
    </row>
    <row r="6" spans="1:9" ht="16.5" x14ac:dyDescent="0.3">
      <c r="B6" s="32" t="s">
        <v>78</v>
      </c>
      <c r="C6" s="264"/>
      <c r="D6" s="264"/>
      <c r="F6"/>
      <c r="G6"/>
      <c r="H6"/>
    </row>
    <row r="7" spans="1:9" ht="16.5" x14ac:dyDescent="0.3">
      <c r="B7" s="32" t="s">
        <v>79</v>
      </c>
      <c r="C7" s="92"/>
      <c r="D7"/>
      <c r="E7"/>
      <c r="F7"/>
      <c r="G7"/>
      <c r="H7"/>
    </row>
    <row r="8" spans="1:9" ht="16.5" x14ac:dyDescent="0.3">
      <c r="B8" s="32"/>
      <c r="C8" s="130"/>
      <c r="D8" s="130"/>
      <c r="E8" s="130"/>
      <c r="F8"/>
      <c r="G8"/>
      <c r="H8"/>
    </row>
    <row r="9" spans="1:9" x14ac:dyDescent="0.3">
      <c r="B9" s="3"/>
      <c r="C9" s="4"/>
      <c r="D9"/>
      <c r="E9"/>
      <c r="F9"/>
      <c r="G9"/>
      <c r="H9"/>
    </row>
    <row r="10" spans="1:9" ht="9" customHeight="1" x14ac:dyDescent="0.3">
      <c r="B10" s="20"/>
      <c r="C10" s="4"/>
      <c r="D10"/>
      <c r="E10"/>
      <c r="F10"/>
      <c r="G10"/>
      <c r="H10"/>
    </row>
    <row r="11" spans="1:9" ht="75" customHeight="1" x14ac:dyDescent="0.25">
      <c r="B11" s="265"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5"/>
      <c r="D11" s="265"/>
      <c r="E11" s="265"/>
      <c r="F11" s="265"/>
      <c r="G11" s="265"/>
      <c r="H11" s="265"/>
      <c r="I11" s="265"/>
    </row>
    <row r="12" spans="1:9" ht="15" customHeight="1" thickBot="1" x14ac:dyDescent="0.3">
      <c r="B12" s="36"/>
      <c r="C12" s="36"/>
      <c r="D12" s="36"/>
      <c r="E12" s="36"/>
      <c r="F12" s="36"/>
      <c r="G12" s="36"/>
      <c r="H12" s="36"/>
      <c r="I12" s="36"/>
    </row>
    <row r="13" spans="1:9" ht="6.75" customHeight="1" thickTop="1" x14ac:dyDescent="0.25">
      <c r="B13" s="87"/>
      <c r="C13" s="87"/>
      <c r="D13" s="87"/>
      <c r="E13" s="87"/>
      <c r="F13" s="87"/>
      <c r="G13" s="87"/>
      <c r="H13" s="85"/>
      <c r="I13" s="85"/>
    </row>
    <row r="14" spans="1:9" ht="42.75" customHeight="1" x14ac:dyDescent="0.25">
      <c r="B14" s="262" t="s">
        <v>127</v>
      </c>
      <c r="C14" s="262"/>
      <c r="D14" s="262"/>
      <c r="E14" s="262"/>
      <c r="F14" s="262"/>
      <c r="G14" s="262"/>
      <c r="H14" s="262"/>
      <c r="I14" s="85"/>
    </row>
    <row r="15" spans="1:9" ht="9.75" customHeight="1" thickBot="1" x14ac:dyDescent="0.35">
      <c r="B15" s="88"/>
      <c r="C15" s="89"/>
      <c r="D15" s="85"/>
      <c r="E15" s="85"/>
      <c r="F15" s="85"/>
      <c r="G15" s="85"/>
      <c r="H15" s="85"/>
      <c r="I15" s="85"/>
    </row>
    <row r="16" spans="1:9" ht="18.75" x14ac:dyDescent="0.3">
      <c r="A16" s="143">
        <f>IF(OR(COUNTA(C2:D8)&lt;5,Projectinformatie!B24=""),0,1)</f>
        <v>0</v>
      </c>
      <c r="B16" s="60" t="s">
        <v>58</v>
      </c>
      <c r="C16" s="61"/>
      <c r="D16" s="62" t="s">
        <v>0</v>
      </c>
      <c r="E16" s="85"/>
      <c r="F16" s="60" t="s">
        <v>2</v>
      </c>
      <c r="G16" s="61"/>
      <c r="H16" s="62" t="s">
        <v>0</v>
      </c>
      <c r="I16" s="85"/>
    </row>
    <row r="17" spans="1:12" x14ac:dyDescent="0.25">
      <c r="A17" s="143" t="str">
        <f>IFERROR(HLOOKUP(VLOOKUP(Projectinformatie!$B$24,Keuzeopties[#All],3,FALSE)&amp;IF($C$6="Kennisinstelling","K",""),Keuze_Kostensoort[#All],2,FALSE),0)</f>
        <v>Uurtarief € 60</v>
      </c>
      <c r="B17" s="144" t="str">
        <f>Hulpblad!G2</f>
        <v>Uurtarief € 60</v>
      </c>
      <c r="C17" s="63"/>
      <c r="D17" s="150">
        <f>IF(A17=0,0,SUM($E$38:$E$52))</f>
        <v>0</v>
      </c>
      <c r="E17" s="85"/>
      <c r="F17" s="144" t="str">
        <f>Hulpblad!V2</f>
        <v xml:space="preserve"> </v>
      </c>
      <c r="G17" s="63"/>
      <c r="H17" s="150" t="str">
        <f>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5"/>
    </row>
    <row r="18" spans="1:12" x14ac:dyDescent="0.25">
      <c r="A18" s="143" t="str">
        <f>IFERROR(HLOOKUP(VLOOKUP(Projectinformatie!$B$24,Keuzeopties[#All],3,FALSE)&amp;IF($C$6="Kennisinstelling","K",""),Keuze_Kostensoort[#All],3,FALSE),0)</f>
        <v>Maandbedrag € 8.600</v>
      </c>
      <c r="B18" s="144" t="str">
        <f>Hulpblad!G3</f>
        <v>Maandbedrag € 8.600</v>
      </c>
      <c r="C18" s="63"/>
      <c r="D18" s="150">
        <f>IF(A18=0,0,SUM($F$60:$F$74))</f>
        <v>0</v>
      </c>
      <c r="E18" s="85"/>
      <c r="F18" s="144" t="str">
        <f>Hulpblad!V3</f>
        <v xml:space="preserve"> </v>
      </c>
      <c r="G18" s="63"/>
      <c r="H18" s="150" t="str">
        <f t="shared" ref="H18:H26" si="0">IF(OR(F18="",F18=" "),"",SUMIFS($E$104:$E$118,$B$104:$B$118,F18)+SUMIFS($E$38:$E$52,$B$38:$B$52,F18)+SUMIFS($F$60:$F$74,$B$60:$B$74,F18)+SUMIFS($F$82:$F$96,$B$82:$B$96,F18)+SUMIFS($C$126:$C$135,$B$126:$B$135,F18)+SUMIFS($I$183:$I$190,$B$183:$B$190,F18)+SUMIFS($E$143:$E$151,$B$143:$B$151,F18)+SUMIFS($F$159:$F$175,$B$159:$B$175,F18)+SUMIFS($C$198:$C$207,$B$198:$B$207,F18)+SUMIFS($E$215:$E$230,$B$215:$B$230,F18)+SUMIFS($F$238:$F$252,$B$238:$B$252,F18))</f>
        <v/>
      </c>
      <c r="I18" s="85"/>
    </row>
    <row r="19" spans="1:12" x14ac:dyDescent="0.25">
      <c r="A19" s="143">
        <f>IFERROR(HLOOKUP(VLOOKUP(Projectinformatie!$B$24,Keuzeopties[#All],3,FALSE)&amp;IF($C$6="Kennisinstelling","K",""),Keuze_Kostensoort[#All],4,FALSE),0)</f>
        <v>0</v>
      </c>
      <c r="B19" s="144" t="str">
        <f>Hulpblad!G4</f>
        <v>IKS voor kennisinstellingen</v>
      </c>
      <c r="C19" s="63"/>
      <c r="D19" s="150">
        <f>IF(A19=0,0,SUM($F$82:$F$96))</f>
        <v>0</v>
      </c>
      <c r="E19" s="85"/>
      <c r="F19" s="144" t="str">
        <f>Hulpblad!V4</f>
        <v xml:space="preserve"> </v>
      </c>
      <c r="G19" s="63"/>
      <c r="H19" s="150" t="str">
        <f t="shared" si="0"/>
        <v/>
      </c>
      <c r="I19" s="85"/>
    </row>
    <row r="20" spans="1:12" x14ac:dyDescent="0.25">
      <c r="A20" s="143" t="str">
        <f>IFERROR(HLOOKUP(VLOOKUP(Projectinformatie!$B$24,Keuzeopties[#All],3,FALSE)&amp;IF($C$6="Kennisinstelling","K",""),Keuze_Kostensoort[#All],5,FALSE),0)</f>
        <v>Loonverletkosten</v>
      </c>
      <c r="B20" s="144" t="str">
        <f>Hulpblad!G5</f>
        <v>Loonverletkosten</v>
      </c>
      <c r="C20" s="63"/>
      <c r="D20" s="150">
        <f>IF(A20=0,0,SUM($E$104:$E$118))</f>
        <v>0</v>
      </c>
      <c r="E20" s="85"/>
      <c r="F20" s="144" t="str">
        <f>Hulpblad!V5</f>
        <v xml:space="preserve"> </v>
      </c>
      <c r="G20" s="63"/>
      <c r="H20" s="150" t="str">
        <f t="shared" si="0"/>
        <v/>
      </c>
      <c r="I20" s="85"/>
    </row>
    <row r="21" spans="1:12" x14ac:dyDescent="0.25">
      <c r="A21" s="143">
        <f>IFERROR(HLOOKUP(VLOOKUP(Projectinformatie!$B$24,Keuzeopties[#All],3,FALSE)&amp;IF($C$6="Kennisinstelling","K",""),Keuze_Kostensoort[#All],6,FALSE),0)</f>
        <v>0</v>
      </c>
      <c r="B21" s="144" t="str">
        <f>Hulpblad!G6</f>
        <v>Forfait 23% over overige directe kosten</v>
      </c>
      <c r="C21" s="63"/>
      <c r="D21" s="150">
        <f>IF(A21=0,0,SUM($C$126:$C$135))</f>
        <v>0</v>
      </c>
      <c r="E21" s="85"/>
      <c r="F21" s="144" t="str">
        <f>Hulpblad!V6</f>
        <v xml:space="preserve"> </v>
      </c>
      <c r="G21" s="63"/>
      <c r="H21" s="150" t="str">
        <f t="shared" si="0"/>
        <v/>
      </c>
      <c r="I21" s="85"/>
    </row>
    <row r="22" spans="1:12" x14ac:dyDescent="0.25">
      <c r="A22" s="143" t="str">
        <f>IFERROR(HLOOKUP(VLOOKUP(Projectinformatie!$B$24,Keuzeopties[#All],3,FALSE)&amp;IF($C$6="Kennisinstelling","K",""),Keuze_Kostensoort[#All],7,FALSE),0)</f>
        <v>Afschrijvingskosten</v>
      </c>
      <c r="B22" s="144" t="str">
        <f>Hulpblad!G7</f>
        <v>Afschrijvingskosten</v>
      </c>
      <c r="C22" s="63"/>
      <c r="D22" s="150">
        <f>IF(A22=0,0,SUM($I$183:$I$190))</f>
        <v>0</v>
      </c>
      <c r="E22" s="85"/>
      <c r="F22" s="144" t="str">
        <f>Hulpblad!V7</f>
        <v xml:space="preserve"> </v>
      </c>
      <c r="G22" s="63"/>
      <c r="H22" s="150" t="str">
        <f t="shared" si="0"/>
        <v/>
      </c>
      <c r="I22" s="85"/>
    </row>
    <row r="23" spans="1:12" x14ac:dyDescent="0.25">
      <c r="A23" s="143" t="str">
        <f>IFERROR(HLOOKUP(VLOOKUP(Projectinformatie!$B$24,Keuzeopties[#All],3,FALSE)&amp;IF($C$6="Kennisinstelling","K",""),Keuze_Kostensoort[#All],8,FALSE),0)</f>
        <v>Bijdragen in natura</v>
      </c>
      <c r="B23" s="144" t="str">
        <f>Hulpblad!G8</f>
        <v>Bijdragen in natura</v>
      </c>
      <c r="C23" s="63"/>
      <c r="D23" s="150">
        <f>IF(A23=0,0,SUM($E$143:$E$151))</f>
        <v>0</v>
      </c>
      <c r="E23" s="85"/>
      <c r="F23" s="144" t="str">
        <f>Hulpblad!V8</f>
        <v xml:space="preserve"> </v>
      </c>
      <c r="G23" s="63"/>
      <c r="H23" s="150" t="str">
        <f t="shared" si="0"/>
        <v/>
      </c>
      <c r="I23" s="85"/>
      <c r="L23" s="10"/>
    </row>
    <row r="24" spans="1:12" x14ac:dyDescent="0.25">
      <c r="A24" s="143" t="str">
        <f>IFERROR(HLOOKUP(VLOOKUP(Projectinformatie!$B$24,Keuzeopties[#All],3,FALSE)&amp;IF($C$6="Kennisinstelling","K",""),Keuze_Kostensoort[#All],9,FALSE),0)</f>
        <v>Overige kosten derden</v>
      </c>
      <c r="B24" s="144" t="str">
        <f>Hulpblad!G9</f>
        <v>Overige kosten derden</v>
      </c>
      <c r="C24" s="63"/>
      <c r="D24" s="150">
        <f>IF(A24=0,0,SUM($F$159:$F$175))</f>
        <v>0</v>
      </c>
      <c r="E24" s="85"/>
      <c r="F24" s="144" t="str">
        <f>Hulpblad!V9</f>
        <v xml:space="preserve"> </v>
      </c>
      <c r="G24" s="63"/>
      <c r="H24" s="150" t="str">
        <f t="shared" si="0"/>
        <v/>
      </c>
      <c r="I24" s="85"/>
    </row>
    <row r="25" spans="1:12" x14ac:dyDescent="0.25">
      <c r="A25" s="143" t="str">
        <f>IFERROR(HLOOKUP(VLOOKUP(Projectinformatie!$B$24,Keuzeopties[#All],3,FALSE)&amp;IF(C15="Kennisinstelling","K",""),Keuze_Kostensoort[#All],10,FALSE),0)</f>
        <v>Forfait kleine uitgaven &lt; € 250 (1% Overige kosten derden)</v>
      </c>
      <c r="B25" s="145" t="str">
        <f>Hulpblad!G10</f>
        <v>Forfait kleine uitgaven &lt; € 250 (1% Overige kosten derden)</v>
      </c>
      <c r="C25" s="142"/>
      <c r="D25" s="150">
        <f>IF(A25=0,0,SUM($C$198:$C$207))</f>
        <v>0</v>
      </c>
      <c r="E25" s="85"/>
      <c r="F25" s="148" t="str">
        <f>Hulpblad!V10</f>
        <v xml:space="preserve"> </v>
      </c>
      <c r="G25" s="137"/>
      <c r="H25" s="150" t="str">
        <f t="shared" si="0"/>
        <v/>
      </c>
      <c r="I25" s="85"/>
    </row>
    <row r="26" spans="1:12" x14ac:dyDescent="0.25">
      <c r="A26" s="143">
        <f>IFERROR(HLOOKUP(VLOOKUP(Projectinformatie!$B$24,Keuzeopties[#All],3,FALSE)&amp;IF(C16="Kennisinstelling","K",""),Keuze_Kostensoort[#All],11,FALSE),0)</f>
        <v>0</v>
      </c>
      <c r="B26" s="146" t="str">
        <f>Hulpblad!G11</f>
        <v>Uurtarief € 73</v>
      </c>
      <c r="C26" s="64"/>
      <c r="D26" s="150">
        <f>IF(A26=0,0,SUM($E$215:$E$230))</f>
        <v>0</v>
      </c>
      <c r="E26" s="85"/>
      <c r="F26" s="146" t="str">
        <f>Hulpblad!V11</f>
        <v xml:space="preserve"> </v>
      </c>
      <c r="G26" s="64"/>
      <c r="H26" s="150" t="str">
        <f t="shared" si="0"/>
        <v/>
      </c>
      <c r="I26" s="85"/>
    </row>
    <row r="27" spans="1:12" ht="16.5" thickBot="1" x14ac:dyDescent="0.3">
      <c r="A27" s="143">
        <f>IFERROR(HLOOKUP(VLOOKUP(Projectinformatie!$B$24,Keuzeopties[#All],3,FALSE)&amp;IF(C17="Kennisinstelling","K",""),Keuze_Kostensoort[#All],12,FALSE),0)</f>
        <v>0</v>
      </c>
      <c r="B27" s="147" t="str">
        <f>Hulpblad!G12</f>
        <v>Maandbedrag € 10.400</v>
      </c>
      <c r="C27" s="65"/>
      <c r="D27" s="151">
        <f>IF(A27=0,0,SUM($F$238:$F$252))</f>
        <v>0</v>
      </c>
      <c r="E27" s="85"/>
      <c r="F27" s="149"/>
      <c r="G27" s="65"/>
      <c r="H27" s="151"/>
      <c r="I27" s="85"/>
    </row>
    <row r="28" spans="1:12" ht="20.25" thickTop="1" thickBot="1" x14ac:dyDescent="0.35">
      <c r="B28" s="66" t="s">
        <v>90</v>
      </c>
      <c r="C28" s="67"/>
      <c r="D28" s="152">
        <f>SUM(D17:D27)</f>
        <v>0</v>
      </c>
      <c r="E28" s="85"/>
      <c r="F28" s="66" t="s">
        <v>90</v>
      </c>
      <c r="G28" s="67"/>
      <c r="H28" s="152">
        <f>SUM(H17:H27)</f>
        <v>0</v>
      </c>
      <c r="I28" s="85"/>
    </row>
    <row r="29" spans="1:12" ht="9" customHeight="1" x14ac:dyDescent="0.3">
      <c r="B29" s="82"/>
      <c r="C29" s="83"/>
      <c r="D29" s="84"/>
      <c r="E29" s="85"/>
      <c r="F29" s="82"/>
      <c r="G29" s="83"/>
      <c r="H29" s="84"/>
      <c r="I29" s="85"/>
    </row>
    <row r="30" spans="1:12" ht="49.5" customHeight="1" thickBot="1" x14ac:dyDescent="0.3">
      <c r="B30" s="86" t="s">
        <v>100</v>
      </c>
      <c r="C30" s="263"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3"/>
      <c r="E30" s="263"/>
      <c r="F30" s="263"/>
      <c r="G30" s="263"/>
      <c r="H30" s="263"/>
      <c r="I30" s="140"/>
    </row>
    <row r="31" spans="1:12" ht="13.5" customHeight="1" thickTop="1" x14ac:dyDescent="0.25">
      <c r="B31" s="38"/>
      <c r="C31" s="38"/>
      <c r="D31" s="38"/>
      <c r="E31" s="38"/>
      <c r="F31" s="38"/>
      <c r="G31" s="38"/>
      <c r="H31" s="38"/>
    </row>
    <row r="32" spans="1:12" ht="25.5" customHeight="1" x14ac:dyDescent="0.25">
      <c r="B32" s="266" t="s">
        <v>101</v>
      </c>
      <c r="C32" s="266"/>
      <c r="D32" s="266"/>
      <c r="E32" s="266"/>
      <c r="F32" s="266"/>
      <c r="G32" s="266"/>
      <c r="H32" s="266"/>
    </row>
    <row r="33" spans="1:8" ht="18.75" x14ac:dyDescent="0.3">
      <c r="B33" s="33"/>
      <c r="C33" s="34"/>
      <c r="D33" s="35"/>
      <c r="E33"/>
      <c r="F33" s="33"/>
      <c r="G33" s="34"/>
      <c r="H33" s="35"/>
    </row>
    <row r="34" spans="1:8" ht="21" x14ac:dyDescent="0.35">
      <c r="A34" s="143" t="str">
        <f>IF($A$16=0,"",IF(COUNTIFS($A$17:$A$27,B34)=1,1,"nvt"))</f>
        <v/>
      </c>
      <c r="B34" s="153" t="str">
        <f>B17</f>
        <v>Uurtarief € 60</v>
      </c>
      <c r="C34" s="50"/>
      <c r="D34"/>
      <c r="E34"/>
      <c r="F34"/>
      <c r="G34"/>
      <c r="H34"/>
    </row>
    <row r="35" spans="1:8" ht="15" customHeight="1" x14ac:dyDescent="0.25">
      <c r="B35" s="261" t="str">
        <f>IF(A34="nvt",VLOOKUP(A34,Alle_Kostensoorten[],2,FALSE),VLOOKUP(B34,Alle_Kostensoorten[],2,FALSE))</f>
        <v>Toelichting: Geen bijzonderheden</v>
      </c>
      <c r="C35" s="261"/>
      <c r="D35" s="261"/>
      <c r="E35" s="261"/>
      <c r="F35"/>
      <c r="G35"/>
      <c r="H35"/>
    </row>
    <row r="36" spans="1:8" ht="7.5" customHeight="1" x14ac:dyDescent="0.3">
      <c r="B36" s="3"/>
      <c r="C36" s="4"/>
      <c r="D36"/>
      <c r="E36"/>
      <c r="F36"/>
      <c r="G36"/>
      <c r="H36"/>
    </row>
    <row r="37" spans="1:8" ht="31.5" customHeight="1" thickBot="1" x14ac:dyDescent="0.35">
      <c r="B37" s="186" t="s">
        <v>2</v>
      </c>
      <c r="C37" s="133" t="s">
        <v>111</v>
      </c>
      <c r="D37" s="133" t="s">
        <v>72</v>
      </c>
      <c r="E37" s="184" t="s">
        <v>0</v>
      </c>
      <c r="F37"/>
      <c r="G37" s="10"/>
      <c r="H37"/>
    </row>
    <row r="38" spans="1:8" ht="15.75" customHeight="1" thickTop="1" x14ac:dyDescent="0.3">
      <c r="B38" s="241"/>
      <c r="C38" s="224"/>
      <c r="D38" s="227"/>
      <c r="E38" s="192">
        <f>IF($A$34=1,$D38*60,0)</f>
        <v>0</v>
      </c>
      <c r="F38"/>
      <c r="G38"/>
      <c r="H38"/>
    </row>
    <row r="39" spans="1:8" ht="15.75" customHeight="1" x14ac:dyDescent="0.3">
      <c r="B39" s="210"/>
      <c r="C39" s="107"/>
      <c r="D39" s="200"/>
      <c r="E39" s="195">
        <f>IF($A$34=1,$D39*60,0)</f>
        <v>0</v>
      </c>
      <c r="F39"/>
      <c r="G39"/>
      <c r="H39"/>
    </row>
    <row r="40" spans="1:8" ht="15.75" customHeight="1" x14ac:dyDescent="0.3">
      <c r="B40" s="210"/>
      <c r="C40" s="107"/>
      <c r="D40" s="200"/>
      <c r="E40" s="195">
        <f>IF($A$34=1,$D40*60,0)</f>
        <v>0</v>
      </c>
      <c r="F40"/>
      <c r="G40"/>
      <c r="H40"/>
    </row>
    <row r="41" spans="1:8" ht="15.75" customHeight="1" x14ac:dyDescent="0.3">
      <c r="B41" s="210"/>
      <c r="C41" s="107"/>
      <c r="D41" s="200"/>
      <c r="E41" s="195">
        <f>IF($A$34=1,$D41*60,0)</f>
        <v>0</v>
      </c>
      <c r="F41"/>
      <c r="G41"/>
      <c r="H41"/>
    </row>
    <row r="42" spans="1:8" ht="15.75" customHeight="1" x14ac:dyDescent="0.3">
      <c r="B42" s="210"/>
      <c r="C42" s="107"/>
      <c r="D42" s="200"/>
      <c r="E42" s="195">
        <f>IF($A$34=1,$D42*60,0)</f>
        <v>0</v>
      </c>
      <c r="F42"/>
      <c r="G42"/>
      <c r="H42"/>
    </row>
    <row r="43" spans="1:8" ht="15.75" customHeight="1" x14ac:dyDescent="0.3">
      <c r="B43" s="210"/>
      <c r="C43" s="107"/>
      <c r="D43" s="200"/>
      <c r="E43" s="195">
        <f>IF($A$34=1,$D43*60,0)</f>
        <v>0</v>
      </c>
      <c r="F43"/>
      <c r="G43"/>
      <c r="H43"/>
    </row>
    <row r="44" spans="1:8" ht="15.75" customHeight="1" x14ac:dyDescent="0.3">
      <c r="B44" s="210"/>
      <c r="C44" s="107"/>
      <c r="D44" s="200"/>
      <c r="E44" s="195">
        <f>IF($A$34=1,$D44*60,0)</f>
        <v>0</v>
      </c>
      <c r="F44"/>
      <c r="G44"/>
      <c r="H44"/>
    </row>
    <row r="45" spans="1:8" ht="15.75" customHeight="1" x14ac:dyDescent="0.3">
      <c r="B45" s="210"/>
      <c r="C45" s="107"/>
      <c r="D45" s="200"/>
      <c r="E45" s="195">
        <f>IF($A$34=1,$D45*60,0)</f>
        <v>0</v>
      </c>
      <c r="F45"/>
      <c r="G45"/>
      <c r="H45"/>
    </row>
    <row r="46" spans="1:8" ht="15.75" customHeight="1" x14ac:dyDescent="0.3">
      <c r="B46" s="210"/>
      <c r="C46" s="107"/>
      <c r="D46" s="200"/>
      <c r="E46" s="195">
        <f>IF($A$34=1,$D46*60,0)</f>
        <v>0</v>
      </c>
      <c r="F46"/>
      <c r="G46"/>
      <c r="H46"/>
    </row>
    <row r="47" spans="1:8" ht="15.75" customHeight="1" x14ac:dyDescent="0.3">
      <c r="B47" s="210"/>
      <c r="C47" s="107"/>
      <c r="D47" s="200"/>
      <c r="E47" s="195">
        <f>IF($A$34=1,$D47*60,0)</f>
        <v>0</v>
      </c>
      <c r="F47"/>
      <c r="G47"/>
      <c r="H47"/>
    </row>
    <row r="48" spans="1:8" ht="15.75" customHeight="1" x14ac:dyDescent="0.3">
      <c r="B48" s="210"/>
      <c r="C48" s="107"/>
      <c r="D48" s="200"/>
      <c r="E48" s="195">
        <f>IF($A$34=1,$D48*60,0)</f>
        <v>0</v>
      </c>
      <c r="F48"/>
      <c r="G48"/>
      <c r="H48"/>
    </row>
    <row r="49" spans="1:8" ht="15.75" customHeight="1" x14ac:dyDescent="0.3">
      <c r="B49" s="210"/>
      <c r="C49" s="107"/>
      <c r="D49" s="200"/>
      <c r="E49" s="195">
        <f>IF($A$34=1,$D49*60,0)</f>
        <v>0</v>
      </c>
      <c r="F49"/>
      <c r="G49"/>
      <c r="H49"/>
    </row>
    <row r="50" spans="1:8" ht="15.75" customHeight="1" x14ac:dyDescent="0.3">
      <c r="B50" s="210"/>
      <c r="C50" s="107"/>
      <c r="D50" s="200"/>
      <c r="E50" s="195">
        <f>IF($A$34=1,$D50*60,0)</f>
        <v>0</v>
      </c>
      <c r="F50"/>
      <c r="G50"/>
      <c r="H50"/>
    </row>
    <row r="51" spans="1:8" ht="15.75" customHeight="1" x14ac:dyDescent="0.3">
      <c r="B51" s="210"/>
      <c r="C51" s="107"/>
      <c r="D51" s="200"/>
      <c r="E51" s="195">
        <f>IF($A$34=1,$D51*60,0)</f>
        <v>0</v>
      </c>
      <c r="F51"/>
      <c r="G51"/>
      <c r="H51"/>
    </row>
    <row r="52" spans="1:8" ht="15.75" customHeight="1" thickBot="1" x14ac:dyDescent="0.35">
      <c r="B52" s="93"/>
      <c r="C52" s="94"/>
      <c r="D52" s="141"/>
      <c r="E52" s="155">
        <f>IF($A$34=1,$D52*60,0)</f>
        <v>0</v>
      </c>
      <c r="F52"/>
      <c r="G52"/>
      <c r="H52"/>
    </row>
    <row r="53" spans="1:8" ht="16.5" thickTop="1" x14ac:dyDescent="0.3">
      <c r="B53" s="76" t="s">
        <v>90</v>
      </c>
      <c r="C53" s="76"/>
      <c r="D53" s="214"/>
      <c r="E53" s="163">
        <f>SUM(E38:E52)</f>
        <v>0</v>
      </c>
      <c r="F53" s="8"/>
      <c r="G53"/>
      <c r="H53"/>
    </row>
    <row r="54" spans="1:8" x14ac:dyDescent="0.3">
      <c r="B54" s="1"/>
      <c r="C54" s="1"/>
      <c r="D54" s="1"/>
      <c r="E54" s="1"/>
      <c r="F54" s="7"/>
      <c r="G54" s="8"/>
      <c r="H54"/>
    </row>
    <row r="55" spans="1:8" x14ac:dyDescent="0.3">
      <c r="B55" s="1"/>
      <c r="C55" s="1"/>
      <c r="D55" s="1"/>
      <c r="E55" s="1"/>
      <c r="F55" s="7"/>
      <c r="G55" s="8"/>
      <c r="H55"/>
    </row>
    <row r="56" spans="1:8" ht="21" x14ac:dyDescent="0.35">
      <c r="A56" s="143" t="str">
        <f>IF($A$16=0,"",IF(COUNTIFS($A$17:$A$27,B56)=1,1,"nvt"))</f>
        <v/>
      </c>
      <c r="B56" s="153" t="str">
        <f>B18</f>
        <v>Maandbedrag € 8.600</v>
      </c>
      <c r="C56" s="50"/>
      <c r="D56" s="1"/>
      <c r="E56" s="1"/>
      <c r="F56" s="7"/>
      <c r="G56" s="8"/>
      <c r="H56"/>
    </row>
    <row r="57" spans="1:8" ht="15" customHeight="1" x14ac:dyDescent="0.25">
      <c r="B57" s="261" t="str">
        <f>IF(A56="nvt",VLOOKUP(A56,Alle_Kostensoorten[],2,FALSE),VLOOKUP(B56,Alle_Kostensoorten[],2,FALSE))</f>
        <v>Toelichting: Geen bijzonderheden</v>
      </c>
      <c r="C57" s="261"/>
      <c r="D57" s="261"/>
      <c r="E57" s="261"/>
      <c r="F57" s="261"/>
      <c r="G57"/>
      <c r="H57"/>
    </row>
    <row r="58" spans="1:8" ht="9" customHeight="1" x14ac:dyDescent="0.3">
      <c r="B58" s="1"/>
      <c r="C58" s="1"/>
      <c r="D58" s="1"/>
      <c r="E58" s="1"/>
      <c r="F58" s="7"/>
      <c r="G58" s="8"/>
      <c r="H58"/>
    </row>
    <row r="59" spans="1:8" ht="45.75" thickBot="1" x14ac:dyDescent="0.35">
      <c r="B59" s="186" t="s">
        <v>2</v>
      </c>
      <c r="C59" s="133" t="s">
        <v>111</v>
      </c>
      <c r="D59" s="133" t="s">
        <v>132</v>
      </c>
      <c r="E59" s="133" t="s">
        <v>175</v>
      </c>
      <c r="F59" s="184" t="s">
        <v>0</v>
      </c>
      <c r="G59"/>
      <c r="H59"/>
    </row>
    <row r="60" spans="1:8" ht="15.75" customHeight="1" thickTop="1" x14ac:dyDescent="0.3">
      <c r="B60" s="223"/>
      <c r="C60" s="224"/>
      <c r="D60" s="227"/>
      <c r="E60" s="232"/>
      <c r="F60" s="192">
        <f>IF($A$56=1,$D60*$E60*8600,0)</f>
        <v>0</v>
      </c>
      <c r="G60"/>
      <c r="H60"/>
    </row>
    <row r="61" spans="1:8" ht="15.75" customHeight="1" x14ac:dyDescent="0.3">
      <c r="B61" s="197"/>
      <c r="C61" s="107"/>
      <c r="D61" s="200"/>
      <c r="E61" s="201"/>
      <c r="F61" s="195">
        <f>IF($A$56=1,$D61*$E61*8600,0)</f>
        <v>0</v>
      </c>
      <c r="G61"/>
      <c r="H61"/>
    </row>
    <row r="62" spans="1:8" ht="15.75" customHeight="1" x14ac:dyDescent="0.3">
      <c r="B62" s="197"/>
      <c r="C62" s="107"/>
      <c r="D62" s="200"/>
      <c r="E62" s="201"/>
      <c r="F62" s="195">
        <f>IF($A$56=1,$D62*$E62*8600,0)</f>
        <v>0</v>
      </c>
      <c r="G62"/>
      <c r="H62"/>
    </row>
    <row r="63" spans="1:8" ht="15.75" customHeight="1" x14ac:dyDescent="0.3">
      <c r="B63" s="197"/>
      <c r="C63" s="107"/>
      <c r="D63" s="200"/>
      <c r="E63" s="201"/>
      <c r="F63" s="195">
        <f>IF($A$56=1,$D63*$E63*8600,0)</f>
        <v>0</v>
      </c>
      <c r="G63"/>
      <c r="H63"/>
    </row>
    <row r="64" spans="1:8" ht="15.75" customHeight="1" x14ac:dyDescent="0.3">
      <c r="B64" s="197"/>
      <c r="C64" s="107"/>
      <c r="D64" s="200"/>
      <c r="E64" s="201"/>
      <c r="F64" s="195">
        <f>IF($A$56=1,$D64*$E64*8600,0)</f>
        <v>0</v>
      </c>
      <c r="G64"/>
      <c r="H64"/>
    </row>
    <row r="65" spans="1:8" ht="15.75" customHeight="1" x14ac:dyDescent="0.3">
      <c r="B65" s="197"/>
      <c r="C65" s="107"/>
      <c r="D65" s="200"/>
      <c r="E65" s="201"/>
      <c r="F65" s="195">
        <f>IF($A$56=1,$D65*$E65*8600,0)</f>
        <v>0</v>
      </c>
      <c r="G65"/>
      <c r="H65"/>
    </row>
    <row r="66" spans="1:8" ht="15.75" customHeight="1" x14ac:dyDescent="0.3">
      <c r="B66" s="197"/>
      <c r="C66" s="107"/>
      <c r="D66" s="200"/>
      <c r="E66" s="201"/>
      <c r="F66" s="195">
        <f>IF($A$56=1,$D66*$E66*8600,0)</f>
        <v>0</v>
      </c>
      <c r="G66"/>
      <c r="H66"/>
    </row>
    <row r="67" spans="1:8" ht="15.75" customHeight="1" x14ac:dyDescent="0.3">
      <c r="B67" s="197"/>
      <c r="C67" s="107"/>
      <c r="D67" s="200"/>
      <c r="E67" s="201"/>
      <c r="F67" s="195">
        <f>IF($A$56=1,$D67*$E67*8600,0)</f>
        <v>0</v>
      </c>
      <c r="G67"/>
      <c r="H67"/>
    </row>
    <row r="68" spans="1:8" ht="15.75" customHeight="1" x14ac:dyDescent="0.3">
      <c r="B68" s="197"/>
      <c r="C68" s="107"/>
      <c r="D68" s="200"/>
      <c r="E68" s="201"/>
      <c r="F68" s="195">
        <f>IF($A$56=1,$D68*$E68*8600,0)</f>
        <v>0</v>
      </c>
      <c r="G68"/>
      <c r="H68"/>
    </row>
    <row r="69" spans="1:8" ht="15.75" customHeight="1" x14ac:dyDescent="0.3">
      <c r="B69" s="197"/>
      <c r="C69" s="107"/>
      <c r="D69" s="200"/>
      <c r="E69" s="201"/>
      <c r="F69" s="195">
        <f>IF($A$56=1,$D69*$E69*8600,0)</f>
        <v>0</v>
      </c>
      <c r="G69"/>
      <c r="H69"/>
    </row>
    <row r="70" spans="1:8" ht="15.75" customHeight="1" x14ac:dyDescent="0.3">
      <c r="B70" s="197"/>
      <c r="C70" s="107"/>
      <c r="D70" s="200"/>
      <c r="E70" s="201"/>
      <c r="F70" s="195">
        <f>IF($A$56=1,$D70*$E70*8600,0)</f>
        <v>0</v>
      </c>
      <c r="G70"/>
      <c r="H70"/>
    </row>
    <row r="71" spans="1:8" ht="15.75" customHeight="1" x14ac:dyDescent="0.3">
      <c r="B71" s="197"/>
      <c r="C71" s="107"/>
      <c r="D71" s="200"/>
      <c r="E71" s="201"/>
      <c r="F71" s="195">
        <f>IF($A$56=1,$D71*$E71*8600,0)</f>
        <v>0</v>
      </c>
      <c r="G71"/>
      <c r="H71"/>
    </row>
    <row r="72" spans="1:8" ht="15.75" customHeight="1" x14ac:dyDescent="0.3">
      <c r="B72" s="197"/>
      <c r="C72" s="107"/>
      <c r="D72" s="200"/>
      <c r="E72" s="201"/>
      <c r="F72" s="195">
        <f>IF($A$56=1,$D72*$E72*8600,0)</f>
        <v>0</v>
      </c>
      <c r="G72"/>
      <c r="H72"/>
    </row>
    <row r="73" spans="1:8" ht="15.75" customHeight="1" x14ac:dyDescent="0.3">
      <c r="B73" s="197"/>
      <c r="C73" s="107"/>
      <c r="D73" s="200"/>
      <c r="E73" s="201"/>
      <c r="F73" s="195">
        <f>IF($A$56=1,$D73*$E73*8600,0)</f>
        <v>0</v>
      </c>
      <c r="G73"/>
      <c r="H73"/>
    </row>
    <row r="74" spans="1:8" ht="15.75" customHeight="1" thickBot="1" x14ac:dyDescent="0.35">
      <c r="B74" s="95"/>
      <c r="C74" s="207"/>
      <c r="D74" s="208"/>
      <c r="E74" s="209"/>
      <c r="F74" s="155">
        <f>IF($A$56=1,$D74*$E74*8600,0)</f>
        <v>0</v>
      </c>
      <c r="G74"/>
      <c r="H74"/>
    </row>
    <row r="75" spans="1:8" ht="16.5" thickTop="1" x14ac:dyDescent="0.3">
      <c r="B75" s="76" t="s">
        <v>90</v>
      </c>
      <c r="C75" s="76"/>
      <c r="D75" s="214"/>
      <c r="E75" s="215"/>
      <c r="F75" s="163">
        <f>SUM(F60:F74)</f>
        <v>0</v>
      </c>
      <c r="G75"/>
      <c r="H75"/>
    </row>
    <row r="76" spans="1:8" x14ac:dyDescent="0.3">
      <c r="B76" s="6"/>
      <c r="C76" s="6"/>
      <c r="D76" s="6"/>
      <c r="E76" s="19"/>
      <c r="F76" s="19"/>
      <c r="G76" s="19"/>
      <c r="H76"/>
    </row>
    <row r="77" spans="1:8" x14ac:dyDescent="0.3">
      <c r="B77" s="1"/>
      <c r="C77" s="1"/>
      <c r="D77" s="1"/>
      <c r="E77" s="1"/>
      <c r="F77" s="7"/>
      <c r="G77" s="8"/>
      <c r="H77"/>
    </row>
    <row r="78" spans="1:8" ht="21" x14ac:dyDescent="0.35">
      <c r="A78" s="143" t="str">
        <f>IF($A$16=0,"",IF(COUNTIFS($A$17:$A$27,B78)=1,1,"nvt"))</f>
        <v/>
      </c>
      <c r="B78" s="153" t="str">
        <f>B19</f>
        <v>IKS voor kennisinstellingen</v>
      </c>
      <c r="C78" s="50"/>
      <c r="D78" s="1"/>
      <c r="E78" s="1"/>
      <c r="F78" s="7"/>
      <c r="G78" s="8"/>
      <c r="H78"/>
    </row>
    <row r="79" spans="1:8" ht="15" customHeight="1" x14ac:dyDescent="0.25">
      <c r="B79" s="261" t="e">
        <f>IF(A78=1,VLOOKUP(B78,Alle_Kostensoorten[],2,FALSE),VLOOKUP(A78,Alle_Kostensoorten[],2,FALSE))</f>
        <v>#N/A</v>
      </c>
      <c r="C79" s="261"/>
      <c r="D79" s="261"/>
      <c r="E79" s="261"/>
      <c r="F79" s="261"/>
      <c r="G79"/>
      <c r="H79"/>
    </row>
    <row r="80" spans="1:8" ht="11.25" customHeight="1" x14ac:dyDescent="0.3">
      <c r="B80" s="1"/>
      <c r="C80" s="1"/>
      <c r="D80" s="1"/>
      <c r="E80" s="1"/>
      <c r="F80" s="7"/>
      <c r="G80" s="8"/>
      <c r="H80"/>
    </row>
    <row r="81" spans="2:8" s="5" customFormat="1" ht="30.75" thickBot="1" x14ac:dyDescent="0.35">
      <c r="B81" s="186" t="s">
        <v>2</v>
      </c>
      <c r="C81" s="133" t="s">
        <v>176</v>
      </c>
      <c r="D81" s="133" t="s">
        <v>72</v>
      </c>
      <c r="E81" s="133" t="s">
        <v>53</v>
      </c>
      <c r="F81" s="184" t="s">
        <v>0</v>
      </c>
    </row>
    <row r="82" spans="2:8" ht="15.75" customHeight="1" thickTop="1" x14ac:dyDescent="0.3">
      <c r="B82" s="223"/>
      <c r="C82" s="224"/>
      <c r="D82" s="227"/>
      <c r="E82" s="242"/>
      <c r="F82" s="192">
        <f t="shared" ref="F82:F96" si="1">IF($A$78=1,$D82*$E82,0)</f>
        <v>0</v>
      </c>
      <c r="G82"/>
      <c r="H82"/>
    </row>
    <row r="83" spans="2:8" ht="15.75" customHeight="1" x14ac:dyDescent="0.3">
      <c r="B83" s="197"/>
      <c r="C83" s="107"/>
      <c r="D83" s="200"/>
      <c r="E83" s="242"/>
      <c r="F83" s="195">
        <f t="shared" si="1"/>
        <v>0</v>
      </c>
      <c r="G83"/>
      <c r="H83"/>
    </row>
    <row r="84" spans="2:8" ht="15.75" customHeight="1" x14ac:dyDescent="0.3">
      <c r="B84" s="197"/>
      <c r="C84" s="107"/>
      <c r="D84" s="200"/>
      <c r="E84" s="242"/>
      <c r="F84" s="195">
        <f t="shared" si="1"/>
        <v>0</v>
      </c>
      <c r="G84"/>
      <c r="H84"/>
    </row>
    <row r="85" spans="2:8" ht="15.75" customHeight="1" x14ac:dyDescent="0.3">
      <c r="B85" s="197"/>
      <c r="C85" s="107"/>
      <c r="D85" s="200"/>
      <c r="E85" s="242"/>
      <c r="F85" s="195">
        <f t="shared" si="1"/>
        <v>0</v>
      </c>
      <c r="G85"/>
      <c r="H85"/>
    </row>
    <row r="86" spans="2:8" ht="15.75" customHeight="1" x14ac:dyDescent="0.3">
      <c r="B86" s="197"/>
      <c r="C86" s="107"/>
      <c r="D86" s="200"/>
      <c r="E86" s="243"/>
      <c r="F86" s="195">
        <f t="shared" si="1"/>
        <v>0</v>
      </c>
      <c r="G86"/>
      <c r="H86"/>
    </row>
    <row r="87" spans="2:8" ht="15.75" customHeight="1" x14ac:dyDescent="0.3">
      <c r="B87" s="197"/>
      <c r="C87" s="107"/>
      <c r="D87" s="200"/>
      <c r="E87" s="243"/>
      <c r="F87" s="195">
        <f t="shared" si="1"/>
        <v>0</v>
      </c>
      <c r="G87"/>
      <c r="H87"/>
    </row>
    <row r="88" spans="2:8" ht="15.75" customHeight="1" x14ac:dyDescent="0.3">
      <c r="B88" s="197"/>
      <c r="C88" s="107"/>
      <c r="D88" s="200"/>
      <c r="E88" s="243"/>
      <c r="F88" s="195">
        <f t="shared" si="1"/>
        <v>0</v>
      </c>
      <c r="G88"/>
      <c r="H88"/>
    </row>
    <row r="89" spans="2:8" ht="15.75" customHeight="1" x14ac:dyDescent="0.3">
      <c r="B89" s="197"/>
      <c r="C89" s="107"/>
      <c r="D89" s="200"/>
      <c r="E89" s="243"/>
      <c r="F89" s="195">
        <f t="shared" si="1"/>
        <v>0</v>
      </c>
      <c r="G89"/>
      <c r="H89"/>
    </row>
    <row r="90" spans="2:8" ht="15.75" customHeight="1" x14ac:dyDescent="0.3">
      <c r="B90" s="197"/>
      <c r="C90" s="107"/>
      <c r="D90" s="200"/>
      <c r="E90" s="243"/>
      <c r="F90" s="195">
        <f t="shared" si="1"/>
        <v>0</v>
      </c>
      <c r="G90"/>
      <c r="H90"/>
    </row>
    <row r="91" spans="2:8" ht="15.75" customHeight="1" x14ac:dyDescent="0.3">
      <c r="B91" s="197"/>
      <c r="C91" s="107"/>
      <c r="D91" s="200"/>
      <c r="E91" s="243"/>
      <c r="F91" s="195">
        <f t="shared" si="1"/>
        <v>0</v>
      </c>
      <c r="G91"/>
      <c r="H91"/>
    </row>
    <row r="92" spans="2:8" ht="15.75" customHeight="1" x14ac:dyDescent="0.3">
      <c r="B92" s="197"/>
      <c r="C92" s="107"/>
      <c r="D92" s="200"/>
      <c r="E92" s="243"/>
      <c r="F92" s="195">
        <f t="shared" si="1"/>
        <v>0</v>
      </c>
      <c r="G92"/>
      <c r="H92"/>
    </row>
    <row r="93" spans="2:8" ht="15.75" customHeight="1" x14ac:dyDescent="0.3">
      <c r="B93" s="197"/>
      <c r="C93" s="107"/>
      <c r="D93" s="200"/>
      <c r="E93" s="243"/>
      <c r="F93" s="195">
        <f t="shared" si="1"/>
        <v>0</v>
      </c>
      <c r="G93"/>
      <c r="H93"/>
    </row>
    <row r="94" spans="2:8" ht="15.75" customHeight="1" x14ac:dyDescent="0.3">
      <c r="B94" s="197"/>
      <c r="C94" s="107"/>
      <c r="D94" s="200"/>
      <c r="E94" s="243"/>
      <c r="F94" s="195">
        <f t="shared" si="1"/>
        <v>0</v>
      </c>
      <c r="G94"/>
      <c r="H94"/>
    </row>
    <row r="95" spans="2:8" ht="15.75" customHeight="1" x14ac:dyDescent="0.3">
      <c r="B95" s="197"/>
      <c r="C95" s="107"/>
      <c r="D95" s="200"/>
      <c r="E95" s="243"/>
      <c r="F95" s="195">
        <f t="shared" si="1"/>
        <v>0</v>
      </c>
      <c r="G95"/>
      <c r="H95"/>
    </row>
    <row r="96" spans="2:8" ht="15.75" customHeight="1" thickBot="1" x14ac:dyDescent="0.35">
      <c r="B96" s="95"/>
      <c r="C96" s="207"/>
      <c r="D96" s="208"/>
      <c r="E96" s="96"/>
      <c r="F96" s="155">
        <f t="shared" si="1"/>
        <v>0</v>
      </c>
      <c r="G96"/>
      <c r="H96"/>
    </row>
    <row r="97" spans="1:8" ht="16.5" thickTop="1" x14ac:dyDescent="0.3">
      <c r="B97" s="76" t="s">
        <v>90</v>
      </c>
      <c r="C97" s="76"/>
      <c r="D97" s="214"/>
      <c r="E97" s="76"/>
      <c r="F97" s="163">
        <f>SUM(F82:F96)</f>
        <v>0</v>
      </c>
      <c r="G97"/>
      <c r="H97"/>
    </row>
    <row r="98" spans="1:8" x14ac:dyDescent="0.3">
      <c r="B98" s="1"/>
      <c r="C98" s="1"/>
      <c r="D98" s="1"/>
      <c r="E98" s="1"/>
      <c r="F98" s="7"/>
      <c r="G98" s="8"/>
      <c r="H98"/>
    </row>
    <row r="99" spans="1:8" x14ac:dyDescent="0.3">
      <c r="B99" s="1"/>
      <c r="C99" s="1"/>
      <c r="D99" s="1"/>
      <c r="E99" s="1"/>
      <c r="F99" s="7"/>
      <c r="G99" s="8"/>
      <c r="H99"/>
    </row>
    <row r="100" spans="1:8" ht="21" x14ac:dyDescent="0.35">
      <c r="A100" s="143" t="str">
        <f>IF($A$16=0,"",IF(COUNTIFS($A$17:$A$27,B100)=1,1,"nvt"))</f>
        <v/>
      </c>
      <c r="B100" s="247" t="str">
        <f>B20</f>
        <v>Loonverletkosten</v>
      </c>
      <c r="C100" s="50"/>
      <c r="D100"/>
      <c r="E100"/>
      <c r="F100" s="7"/>
      <c r="G100" s="8"/>
      <c r="H100"/>
    </row>
    <row r="101" spans="1:8" x14ac:dyDescent="0.3">
      <c r="B101" s="261" t="str">
        <f>IF(A100="nvt",VLOOKUP(A100,Alle_Kostensoorten[],2,FALSE),VLOOKUP(B100,Alle_Kostensoorten[],2,FALSE))</f>
        <v>Toelichting: Geen bijzonderheden.</v>
      </c>
      <c r="C101" s="261"/>
      <c r="D101" s="261"/>
      <c r="E101" s="261"/>
      <c r="F101" s="7"/>
      <c r="G101" s="8"/>
      <c r="H101"/>
    </row>
    <row r="102" spans="1:8" x14ac:dyDescent="0.3">
      <c r="B102" s="3"/>
      <c r="C102" s="4"/>
      <c r="D102"/>
      <c r="E102"/>
      <c r="F102" s="7"/>
      <c r="G102" s="8"/>
      <c r="H102"/>
    </row>
    <row r="103" spans="1:8" ht="16.5" thickBot="1" x14ac:dyDescent="0.35">
      <c r="B103" s="186" t="s">
        <v>2</v>
      </c>
      <c r="C103" s="133" t="s">
        <v>111</v>
      </c>
      <c r="D103" s="133" t="s">
        <v>72</v>
      </c>
      <c r="E103" s="184" t="s">
        <v>0</v>
      </c>
      <c r="F103" s="7"/>
      <c r="G103" s="8"/>
      <c r="H103"/>
    </row>
    <row r="104" spans="1:8" ht="16.5" thickTop="1" x14ac:dyDescent="0.3">
      <c r="B104" s="241"/>
      <c r="C104" s="224"/>
      <c r="D104" s="227"/>
      <c r="E104" s="192">
        <f>IF($A$100=1,$D104*23.91,0)</f>
        <v>0</v>
      </c>
      <c r="F104" s="7"/>
      <c r="G104" s="8"/>
      <c r="H104"/>
    </row>
    <row r="105" spans="1:8" x14ac:dyDescent="0.3">
      <c r="B105" s="210"/>
      <c r="C105" s="107"/>
      <c r="D105" s="200"/>
      <c r="E105" s="195">
        <f t="shared" ref="E105:E118" si="2">IF($A$100=1,$D105*23.91,0)</f>
        <v>0</v>
      </c>
      <c r="F105" s="7"/>
      <c r="G105" s="8"/>
      <c r="H105"/>
    </row>
    <row r="106" spans="1:8" x14ac:dyDescent="0.3">
      <c r="B106" s="210"/>
      <c r="C106" s="107"/>
      <c r="D106" s="200"/>
      <c r="E106" s="195">
        <f t="shared" si="2"/>
        <v>0</v>
      </c>
      <c r="F106" s="7"/>
      <c r="G106" s="8"/>
      <c r="H106"/>
    </row>
    <row r="107" spans="1:8" x14ac:dyDescent="0.3">
      <c r="B107" s="210"/>
      <c r="C107" s="107"/>
      <c r="D107" s="200"/>
      <c r="E107" s="195">
        <f t="shared" si="2"/>
        <v>0</v>
      </c>
      <c r="F107" s="7"/>
      <c r="G107" s="8"/>
      <c r="H107"/>
    </row>
    <row r="108" spans="1:8" x14ac:dyDescent="0.3">
      <c r="B108" s="210"/>
      <c r="C108" s="107"/>
      <c r="D108" s="200"/>
      <c r="E108" s="195">
        <f t="shared" si="2"/>
        <v>0</v>
      </c>
      <c r="F108" s="7"/>
      <c r="G108" s="8"/>
      <c r="H108"/>
    </row>
    <row r="109" spans="1:8" x14ac:dyDescent="0.3">
      <c r="B109" s="210"/>
      <c r="C109" s="107"/>
      <c r="D109" s="200"/>
      <c r="E109" s="195">
        <f t="shared" si="2"/>
        <v>0</v>
      </c>
      <c r="F109" s="7"/>
      <c r="G109" s="8"/>
      <c r="H109"/>
    </row>
    <row r="110" spans="1:8" x14ac:dyDescent="0.3">
      <c r="B110" s="210"/>
      <c r="C110" s="107"/>
      <c r="D110" s="200"/>
      <c r="E110" s="195">
        <f t="shared" si="2"/>
        <v>0</v>
      </c>
      <c r="F110" s="7"/>
      <c r="G110" s="8"/>
      <c r="H110"/>
    </row>
    <row r="111" spans="1:8" x14ac:dyDescent="0.3">
      <c r="B111" s="210"/>
      <c r="C111" s="107"/>
      <c r="D111" s="200"/>
      <c r="E111" s="195">
        <f t="shared" si="2"/>
        <v>0</v>
      </c>
      <c r="F111" s="7"/>
      <c r="G111" s="8"/>
      <c r="H111"/>
    </row>
    <row r="112" spans="1:8" x14ac:dyDescent="0.3">
      <c r="B112" s="210"/>
      <c r="C112" s="107"/>
      <c r="D112" s="200"/>
      <c r="E112" s="195">
        <f t="shared" si="2"/>
        <v>0</v>
      </c>
      <c r="F112" s="7"/>
      <c r="G112" s="8"/>
      <c r="H112"/>
    </row>
    <row r="113" spans="1:8" x14ac:dyDescent="0.3">
      <c r="B113" s="210"/>
      <c r="C113" s="107"/>
      <c r="D113" s="200"/>
      <c r="E113" s="195">
        <f t="shared" si="2"/>
        <v>0</v>
      </c>
      <c r="F113" s="7"/>
      <c r="G113" s="8"/>
      <c r="H113"/>
    </row>
    <row r="114" spans="1:8" x14ac:dyDescent="0.3">
      <c r="B114" s="210"/>
      <c r="C114" s="107"/>
      <c r="D114" s="200"/>
      <c r="E114" s="195">
        <f t="shared" si="2"/>
        <v>0</v>
      </c>
      <c r="F114" s="7"/>
      <c r="G114" s="8"/>
      <c r="H114"/>
    </row>
    <row r="115" spans="1:8" x14ac:dyDescent="0.3">
      <c r="B115" s="210"/>
      <c r="C115" s="107"/>
      <c r="D115" s="200"/>
      <c r="E115" s="195">
        <f t="shared" si="2"/>
        <v>0</v>
      </c>
      <c r="F115" s="7"/>
      <c r="G115" s="8"/>
      <c r="H115"/>
    </row>
    <row r="116" spans="1:8" x14ac:dyDescent="0.3">
      <c r="B116" s="210"/>
      <c r="C116" s="107"/>
      <c r="D116" s="200"/>
      <c r="E116" s="195">
        <f t="shared" si="2"/>
        <v>0</v>
      </c>
      <c r="F116" s="7"/>
      <c r="G116" s="8"/>
      <c r="H116"/>
    </row>
    <row r="117" spans="1:8" x14ac:dyDescent="0.3">
      <c r="B117" s="210"/>
      <c r="C117" s="107"/>
      <c r="D117" s="200"/>
      <c r="E117" s="195">
        <f t="shared" si="2"/>
        <v>0</v>
      </c>
      <c r="F117" s="7"/>
      <c r="G117" s="8"/>
      <c r="H117"/>
    </row>
    <row r="118" spans="1:8" ht="16.5" thickBot="1" x14ac:dyDescent="0.35">
      <c r="B118" s="93"/>
      <c r="C118" s="94"/>
      <c r="D118" s="141"/>
      <c r="E118" s="155">
        <f t="shared" si="2"/>
        <v>0</v>
      </c>
      <c r="F118" s="7"/>
      <c r="G118" s="8"/>
      <c r="H118"/>
    </row>
    <row r="119" spans="1:8" ht="16.5" thickTop="1" x14ac:dyDescent="0.3">
      <c r="B119" s="76" t="s">
        <v>90</v>
      </c>
      <c r="C119" s="76"/>
      <c r="D119" s="214"/>
      <c r="E119" s="163">
        <f>SUM(E104:E118)</f>
        <v>0</v>
      </c>
      <c r="F119" s="7"/>
      <c r="G119" s="8"/>
      <c r="H119"/>
    </row>
    <row r="120" spans="1:8" x14ac:dyDescent="0.3">
      <c r="B120" s="1"/>
      <c r="C120" s="1"/>
      <c r="D120" s="1"/>
      <c r="E120" s="1"/>
      <c r="F120" s="7"/>
      <c r="G120" s="8"/>
      <c r="H120"/>
    </row>
    <row r="121" spans="1:8" x14ac:dyDescent="0.3">
      <c r="B121" s="1"/>
      <c r="C121" s="1"/>
      <c r="D121" s="1"/>
      <c r="E121" s="1"/>
      <c r="F121" s="7"/>
      <c r="G121" s="8"/>
      <c r="H121"/>
    </row>
    <row r="122" spans="1:8" ht="21" x14ac:dyDescent="0.35">
      <c r="A122" s="143" t="str">
        <f>IF($A$16=0,"",IF(COUNTIFS($A$17:$A$27,B122)=1,1,"nvt"))</f>
        <v/>
      </c>
      <c r="B122" s="153" t="str">
        <f>B21</f>
        <v>Forfait 23% over overige directe kosten</v>
      </c>
      <c r="C122" s="50"/>
      <c r="D122" s="1"/>
      <c r="E122" s="1"/>
      <c r="F122" s="7"/>
      <c r="G122" s="8"/>
      <c r="H122"/>
    </row>
    <row r="123" spans="1:8" ht="15" x14ac:dyDescent="0.25">
      <c r="B123" s="261" t="e">
        <f>IF(A122=1,VLOOKUP(B122,Alle_Kostensoorten[],2,FALSE),VLOOKUP(A122,Alle_Kostensoorten[],2,FALSE))</f>
        <v>#N/A</v>
      </c>
      <c r="C123" s="261"/>
      <c r="D123" s="261"/>
      <c r="E123" s="261"/>
      <c r="F123" s="261"/>
      <c r="G123" s="261"/>
      <c r="H123"/>
    </row>
    <row r="124" spans="1:8" ht="9.75" customHeight="1" x14ac:dyDescent="0.3">
      <c r="B124" s="1"/>
      <c r="C124" s="1"/>
      <c r="D124" s="1"/>
      <c r="E124" s="1"/>
      <c r="F124" s="7"/>
      <c r="G124" s="8"/>
      <c r="H124"/>
    </row>
    <row r="125" spans="1:8" ht="16.5" thickBot="1" x14ac:dyDescent="0.35">
      <c r="B125" s="70" t="s">
        <v>2</v>
      </c>
      <c r="C125" s="71" t="s">
        <v>0</v>
      </c>
      <c r="D125" s="1"/>
      <c r="E125" s="7"/>
      <c r="F125" s="8"/>
      <c r="G125"/>
      <c r="H125"/>
    </row>
    <row r="126" spans="1:8" ht="15.75" customHeight="1" thickTop="1" x14ac:dyDescent="0.3">
      <c r="B126" s="156" t="str">
        <f>Hulpblad!V2</f>
        <v xml:space="preserve"> </v>
      </c>
      <c r="C126" s="154">
        <f t="shared" ref="C126:C135" si="3">IF(AND($A$122=1,$B126&lt;&gt;"",$B126&lt;&gt;" "),(SUMIFS($E$143:$E$151,$B$143:$B$151,$B126)+SUMIFS($F$159:$F$175,$B$159:$B$175,$B126)+SUMIFS($I$183:$I$190,$B$183:$B$190,$B126)+SUMIFS($C$198:$C$207,$B$198:$B$207,$B126))*0.23,0)</f>
        <v>0</v>
      </c>
      <c r="D126" s="1"/>
      <c r="E126" s="7"/>
      <c r="F126" s="8"/>
      <c r="G126"/>
      <c r="H126"/>
    </row>
    <row r="127" spans="1:8" ht="15.75" customHeight="1" x14ac:dyDescent="0.3">
      <c r="B127" s="157" t="str">
        <f>Hulpblad!V3</f>
        <v xml:space="preserve"> </v>
      </c>
      <c r="C127" s="155">
        <f t="shared" si="3"/>
        <v>0</v>
      </c>
      <c r="D127" s="1"/>
      <c r="E127" s="7"/>
      <c r="F127" s="8"/>
      <c r="G127"/>
      <c r="H127"/>
    </row>
    <row r="128" spans="1:8" ht="15.75" customHeight="1" x14ac:dyDescent="0.3">
      <c r="B128" s="157" t="str">
        <f>Hulpblad!V4</f>
        <v xml:space="preserve"> </v>
      </c>
      <c r="C128" s="155">
        <f t="shared" si="3"/>
        <v>0</v>
      </c>
      <c r="D128" s="1"/>
      <c r="E128" s="7"/>
      <c r="F128" s="8"/>
      <c r="G128"/>
      <c r="H128"/>
    </row>
    <row r="129" spans="1:9" ht="15.75" customHeight="1" x14ac:dyDescent="0.3">
      <c r="B129" s="157" t="str">
        <f>Hulpblad!V5</f>
        <v xml:space="preserve"> </v>
      </c>
      <c r="C129" s="155">
        <f t="shared" si="3"/>
        <v>0</v>
      </c>
      <c r="D129" s="1"/>
      <c r="E129" s="7"/>
      <c r="F129" s="8"/>
      <c r="G129"/>
      <c r="H129"/>
    </row>
    <row r="130" spans="1:9" ht="15.75" customHeight="1" x14ac:dyDescent="0.3">
      <c r="B130" s="157" t="str">
        <f>Hulpblad!V6</f>
        <v xml:space="preserve"> </v>
      </c>
      <c r="C130" s="155">
        <f t="shared" si="3"/>
        <v>0</v>
      </c>
      <c r="D130" s="1"/>
      <c r="E130" s="7"/>
      <c r="F130" s="8"/>
      <c r="G130"/>
      <c r="H130"/>
    </row>
    <row r="131" spans="1:9" ht="15.75" customHeight="1" x14ac:dyDescent="0.3">
      <c r="B131" s="157" t="str">
        <f>Hulpblad!V7</f>
        <v xml:space="preserve"> </v>
      </c>
      <c r="C131" s="155">
        <f t="shared" si="3"/>
        <v>0</v>
      </c>
      <c r="D131" s="1"/>
      <c r="E131" s="7"/>
      <c r="F131" s="8"/>
      <c r="G131"/>
      <c r="H131"/>
    </row>
    <row r="132" spans="1:9" ht="15.75" customHeight="1" x14ac:dyDescent="0.3">
      <c r="B132" s="157" t="str">
        <f>Hulpblad!V8</f>
        <v xml:space="preserve"> </v>
      </c>
      <c r="C132" s="155">
        <f t="shared" si="3"/>
        <v>0</v>
      </c>
      <c r="D132" s="1"/>
      <c r="E132" s="7"/>
      <c r="F132" s="8"/>
      <c r="G132"/>
      <c r="H132"/>
    </row>
    <row r="133" spans="1:9" ht="15.75" customHeight="1" x14ac:dyDescent="0.3">
      <c r="B133" s="157" t="str">
        <f>Hulpblad!V9</f>
        <v xml:space="preserve"> </v>
      </c>
      <c r="C133" s="155">
        <f t="shared" si="3"/>
        <v>0</v>
      </c>
      <c r="D133" s="1"/>
      <c r="E133" s="7"/>
      <c r="F133" s="8"/>
      <c r="G133"/>
      <c r="H133"/>
    </row>
    <row r="134" spans="1:9" ht="15.75" customHeight="1" x14ac:dyDescent="0.3">
      <c r="B134" s="157" t="str">
        <f>Hulpblad!V10</f>
        <v xml:space="preserve"> </v>
      </c>
      <c r="C134" s="155">
        <f t="shared" si="3"/>
        <v>0</v>
      </c>
      <c r="D134" s="1"/>
      <c r="E134" s="7"/>
      <c r="F134" s="8"/>
      <c r="G134"/>
      <c r="H134"/>
    </row>
    <row r="135" spans="1:9" ht="15.75" customHeight="1" thickBot="1" x14ac:dyDescent="0.35">
      <c r="B135" s="157" t="str">
        <f>Hulpblad!V11</f>
        <v xml:space="preserve"> </v>
      </c>
      <c r="C135" s="155">
        <f t="shared" si="3"/>
        <v>0</v>
      </c>
      <c r="D135" s="1"/>
      <c r="E135" s="7"/>
      <c r="F135" s="8"/>
      <c r="G135"/>
      <c r="H135"/>
    </row>
    <row r="136" spans="1:9" ht="16.5" thickTop="1" x14ac:dyDescent="0.3">
      <c r="B136" s="76" t="s">
        <v>90</v>
      </c>
      <c r="C136" s="163">
        <f>SUM(C126:C135)</f>
        <v>0</v>
      </c>
      <c r="D136" s="1"/>
      <c r="E136" s="1"/>
      <c r="F136" s="7"/>
      <c r="G136" s="8"/>
      <c r="H136"/>
    </row>
    <row r="137" spans="1:9" x14ac:dyDescent="0.3">
      <c r="B137" s="1"/>
      <c r="C137" s="1"/>
      <c r="D137" s="1"/>
      <c r="E137" s="1"/>
      <c r="F137" s="7"/>
      <c r="G137" s="8"/>
      <c r="H137"/>
    </row>
    <row r="138" spans="1:9" x14ac:dyDescent="0.3">
      <c r="B138" s="1"/>
      <c r="C138" s="1"/>
      <c r="D138" s="1"/>
      <c r="E138" s="1"/>
      <c r="F138" s="7"/>
      <c r="G138" s="8"/>
      <c r="H138"/>
    </row>
    <row r="139" spans="1:9" ht="21" x14ac:dyDescent="0.35">
      <c r="A139" s="143" t="str">
        <f>IF($A$16=0,"",IF(COUNTIFS($A$17:$A$27,B139)=1,1,"nvt"))</f>
        <v/>
      </c>
      <c r="B139" s="153" t="str">
        <f>B23</f>
        <v>Bijdragen in natura</v>
      </c>
      <c r="C139" s="50"/>
      <c r="D139" s="12"/>
      <c r="E139" s="12"/>
      <c r="F139" s="9"/>
      <c r="G139"/>
      <c r="H139"/>
    </row>
    <row r="140" spans="1:9" ht="18" customHeight="1" x14ac:dyDescent="0.25">
      <c r="B140" s="261"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c r="G141"/>
      <c r="H141"/>
    </row>
    <row r="142" spans="1:9" ht="16.5" customHeight="1" thickBot="1" x14ac:dyDescent="0.35">
      <c r="B142" s="237" t="s">
        <v>2</v>
      </c>
      <c r="C142" s="238" t="s">
        <v>114</v>
      </c>
      <c r="D142" s="238" t="s">
        <v>6</v>
      </c>
      <c r="E142" s="239" t="s">
        <v>0</v>
      </c>
      <c r="F142" s="239" t="s">
        <v>48</v>
      </c>
      <c r="G142" s="240"/>
      <c r="H142" s="240"/>
      <c r="I142" s="240"/>
    </row>
    <row r="143" spans="1:9" ht="15.75" customHeight="1" thickTop="1" x14ac:dyDescent="0.3">
      <c r="B143" s="223"/>
      <c r="C143" s="224"/>
      <c r="D143" s="225"/>
      <c r="E143" s="192">
        <f t="shared" ref="E143:E151" si="4">IF($A$139=1,$D143,0)</f>
        <v>0</v>
      </c>
      <c r="F143" s="224"/>
      <c r="G143" s="226"/>
      <c r="H143" s="226"/>
      <c r="I143" s="226"/>
    </row>
    <row r="144" spans="1:9" ht="15.75" customHeight="1" x14ac:dyDescent="0.3">
      <c r="B144" s="197"/>
      <c r="C144" s="107"/>
      <c r="D144" s="225"/>
      <c r="E144" s="195">
        <f t="shared" si="4"/>
        <v>0</v>
      </c>
      <c r="F144" s="205"/>
      <c r="G144" s="206"/>
      <c r="H144" s="206"/>
      <c r="I144" s="206"/>
    </row>
    <row r="145" spans="1:9" ht="15.75" customHeight="1" x14ac:dyDescent="0.3">
      <c r="B145" s="197"/>
      <c r="C145" s="107"/>
      <c r="D145" s="225"/>
      <c r="E145" s="195">
        <f t="shared" si="4"/>
        <v>0</v>
      </c>
      <c r="F145" s="205"/>
      <c r="G145" s="206"/>
      <c r="H145" s="206"/>
      <c r="I145" s="206"/>
    </row>
    <row r="146" spans="1:9" ht="15.75" customHeight="1" x14ac:dyDescent="0.3">
      <c r="B146" s="197"/>
      <c r="C146" s="107"/>
      <c r="D146" s="225"/>
      <c r="E146" s="195">
        <f t="shared" si="4"/>
        <v>0</v>
      </c>
      <c r="F146" s="205"/>
      <c r="G146" s="206"/>
      <c r="H146" s="206"/>
      <c r="I146" s="206"/>
    </row>
    <row r="147" spans="1:9" ht="15.75" customHeight="1" x14ac:dyDescent="0.3">
      <c r="B147" s="197"/>
      <c r="C147" s="107"/>
      <c r="D147" s="225"/>
      <c r="E147" s="195">
        <f t="shared" si="4"/>
        <v>0</v>
      </c>
      <c r="F147" s="205"/>
      <c r="G147" s="206"/>
      <c r="H147" s="206"/>
      <c r="I147" s="206"/>
    </row>
    <row r="148" spans="1:9" ht="15.75" customHeight="1" x14ac:dyDescent="0.3">
      <c r="B148" s="197"/>
      <c r="C148" s="107"/>
      <c r="D148" s="202"/>
      <c r="E148" s="195">
        <f t="shared" si="4"/>
        <v>0</v>
      </c>
      <c r="F148" s="205"/>
      <c r="G148" s="206"/>
      <c r="H148" s="206"/>
      <c r="I148" s="206"/>
    </row>
    <row r="149" spans="1:9" ht="15.75" customHeight="1" x14ac:dyDescent="0.3">
      <c r="B149" s="197"/>
      <c r="C149" s="107"/>
      <c r="D149" s="202"/>
      <c r="E149" s="195">
        <f t="shared" si="4"/>
        <v>0</v>
      </c>
      <c r="F149" s="205"/>
      <c r="G149" s="206"/>
      <c r="H149" s="206"/>
      <c r="I149" s="206"/>
    </row>
    <row r="150" spans="1:9" ht="15.75" customHeight="1" x14ac:dyDescent="0.3">
      <c r="B150" s="197"/>
      <c r="C150" s="107"/>
      <c r="D150" s="202"/>
      <c r="E150" s="195">
        <f t="shared" si="4"/>
        <v>0</v>
      </c>
      <c r="F150" s="205"/>
      <c r="G150" s="206"/>
      <c r="H150" s="206"/>
      <c r="I150" s="206"/>
    </row>
    <row r="151" spans="1:9" ht="15.75" customHeight="1" thickBot="1" x14ac:dyDescent="0.35">
      <c r="B151" s="95"/>
      <c r="C151" s="94"/>
      <c r="D151" s="97"/>
      <c r="E151" s="155">
        <f t="shared" si="4"/>
        <v>0</v>
      </c>
      <c r="F151" s="98"/>
      <c r="G151" s="99"/>
      <c r="H151" s="99"/>
      <c r="I151" s="99"/>
    </row>
    <row r="152" spans="1:9" ht="16.5" thickTop="1" x14ac:dyDescent="0.3">
      <c r="B152" s="76" t="s">
        <v>90</v>
      </c>
      <c r="C152" s="76"/>
      <c r="D152" s="76"/>
      <c r="E152" s="163">
        <f>SUM(E143:E151)</f>
        <v>0</v>
      </c>
      <c r="F152" s="213"/>
      <c r="G152" s="213"/>
      <c r="H152" s="213"/>
      <c r="I152" s="213"/>
    </row>
    <row r="153" spans="1:9" x14ac:dyDescent="0.3">
      <c r="B153" s="6"/>
      <c r="C153" s="6"/>
      <c r="D153" s="6"/>
      <c r="E153" s="19"/>
      <c r="F153" s="19"/>
      <c r="G153" s="10"/>
      <c r="H153"/>
    </row>
    <row r="154" spans="1:9" x14ac:dyDescent="0.3">
      <c r="B154" s="1"/>
      <c r="C154" s="1"/>
      <c r="D154" s="1"/>
      <c r="E154" s="1"/>
      <c r="F154" s="9"/>
      <c r="G154" s="10"/>
      <c r="H154"/>
    </row>
    <row r="155" spans="1:9" ht="21" x14ac:dyDescent="0.35">
      <c r="A155" s="143" t="str">
        <f>IF($A$16=0,"",IF(COUNTIFS($A$17:$A$27,B155)=1,1,"nvt"))</f>
        <v/>
      </c>
      <c r="B155" s="153" t="str">
        <f>B24</f>
        <v>Overige kosten derden</v>
      </c>
      <c r="C155" s="50"/>
      <c r="D155" s="1"/>
      <c r="E155" s="1"/>
      <c r="F155" s="9"/>
      <c r="G155" s="10"/>
      <c r="H155"/>
    </row>
    <row r="156" spans="1:9" ht="18" customHeight="1" x14ac:dyDescent="0.25">
      <c r="B156" s="261"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c r="H157"/>
    </row>
    <row r="158" spans="1:9" ht="16.5" customHeight="1" thickBot="1" x14ac:dyDescent="0.35">
      <c r="B158" s="233" t="s">
        <v>2</v>
      </c>
      <c r="C158" s="235" t="s">
        <v>114</v>
      </c>
      <c r="D158" s="235" t="s">
        <v>177</v>
      </c>
      <c r="E158" s="234" t="s">
        <v>148</v>
      </c>
      <c r="F158" s="235" t="s">
        <v>0</v>
      </c>
      <c r="G158" s="234" t="s">
        <v>34</v>
      </c>
      <c r="H158" s="236"/>
      <c r="I158" s="236"/>
    </row>
    <row r="159" spans="1:9" ht="15.75" customHeight="1" thickTop="1" x14ac:dyDescent="0.3">
      <c r="B159" s="223"/>
      <c r="C159" s="224"/>
      <c r="D159" s="227"/>
      <c r="E159" s="225"/>
      <c r="F159" s="192">
        <f>IF($A$155=1,$D159*$E159,0)</f>
        <v>0</v>
      </c>
      <c r="G159" s="228"/>
      <c r="H159" s="229"/>
      <c r="I159" s="229"/>
    </row>
    <row r="160" spans="1:9" ht="15.75" customHeight="1" x14ac:dyDescent="0.3">
      <c r="B160" s="197"/>
      <c r="C160" s="107"/>
      <c r="D160" s="200"/>
      <c r="E160" s="202"/>
      <c r="F160" s="195">
        <f t="shared" ref="F160:F175" si="5">IF($A$155=1,$D160*$E160,0)</f>
        <v>0</v>
      </c>
      <c r="G160" s="203"/>
      <c r="H160" s="204"/>
      <c r="I160" s="204"/>
    </row>
    <row r="161" spans="2:9" ht="15.75" customHeight="1" x14ac:dyDescent="0.3">
      <c r="B161" s="197"/>
      <c r="C161" s="107"/>
      <c r="D161" s="200"/>
      <c r="E161" s="202"/>
      <c r="F161" s="195">
        <f t="shared" si="5"/>
        <v>0</v>
      </c>
      <c r="G161" s="203"/>
      <c r="H161" s="204"/>
      <c r="I161" s="204"/>
    </row>
    <row r="162" spans="2:9" ht="15.75" customHeight="1" x14ac:dyDescent="0.3">
      <c r="B162" s="197"/>
      <c r="C162" s="107"/>
      <c r="D162" s="200"/>
      <c r="E162" s="202"/>
      <c r="F162" s="195">
        <f t="shared" si="5"/>
        <v>0</v>
      </c>
      <c r="G162" s="203"/>
      <c r="H162" s="204"/>
      <c r="I162" s="204"/>
    </row>
    <row r="163" spans="2:9" ht="15.75" customHeight="1" x14ac:dyDescent="0.3">
      <c r="B163" s="197"/>
      <c r="C163" s="107"/>
      <c r="D163" s="200"/>
      <c r="E163" s="202"/>
      <c r="F163" s="195">
        <f t="shared" si="5"/>
        <v>0</v>
      </c>
      <c r="G163" s="203"/>
      <c r="H163" s="204"/>
      <c r="I163" s="204"/>
    </row>
    <row r="164" spans="2:9" ht="15.75" customHeight="1" x14ac:dyDescent="0.3">
      <c r="B164" s="197"/>
      <c r="C164" s="107"/>
      <c r="D164" s="200"/>
      <c r="E164" s="202"/>
      <c r="F164" s="195">
        <f t="shared" si="5"/>
        <v>0</v>
      </c>
      <c r="G164" s="203"/>
      <c r="H164" s="204"/>
      <c r="I164" s="204"/>
    </row>
    <row r="165" spans="2:9" ht="15.75" customHeight="1" x14ac:dyDescent="0.3">
      <c r="B165" s="197"/>
      <c r="C165" s="107"/>
      <c r="D165" s="200"/>
      <c r="E165" s="202"/>
      <c r="F165" s="195">
        <f t="shared" si="5"/>
        <v>0</v>
      </c>
      <c r="G165" s="203"/>
      <c r="H165" s="204"/>
      <c r="I165" s="204"/>
    </row>
    <row r="166" spans="2:9" ht="15.75" customHeight="1" x14ac:dyDescent="0.3">
      <c r="B166" s="197"/>
      <c r="C166" s="107"/>
      <c r="D166" s="200"/>
      <c r="E166" s="202"/>
      <c r="F166" s="195">
        <f t="shared" si="5"/>
        <v>0</v>
      </c>
      <c r="G166" s="203"/>
      <c r="H166" s="204"/>
      <c r="I166" s="204"/>
    </row>
    <row r="167" spans="2:9" ht="15.75" customHeight="1" x14ac:dyDescent="0.3">
      <c r="B167" s="197"/>
      <c r="C167" s="107"/>
      <c r="D167" s="200"/>
      <c r="E167" s="202"/>
      <c r="F167" s="195">
        <f t="shared" si="5"/>
        <v>0</v>
      </c>
      <c r="G167" s="203"/>
      <c r="H167" s="204"/>
      <c r="I167" s="204"/>
    </row>
    <row r="168" spans="2:9" ht="15.75" customHeight="1" x14ac:dyDescent="0.3">
      <c r="B168" s="197"/>
      <c r="C168" s="107"/>
      <c r="D168" s="200"/>
      <c r="E168" s="202"/>
      <c r="F168" s="195">
        <f t="shared" si="5"/>
        <v>0</v>
      </c>
      <c r="G168" s="203"/>
      <c r="H168" s="204"/>
      <c r="I168" s="204"/>
    </row>
    <row r="169" spans="2:9" ht="15.75" customHeight="1" x14ac:dyDescent="0.3">
      <c r="B169" s="197"/>
      <c r="C169" s="107"/>
      <c r="D169" s="200"/>
      <c r="E169" s="202"/>
      <c r="F169" s="195">
        <f t="shared" si="5"/>
        <v>0</v>
      </c>
      <c r="G169" s="203"/>
      <c r="H169" s="204"/>
      <c r="I169" s="204"/>
    </row>
    <row r="170" spans="2:9" ht="15.75" customHeight="1" x14ac:dyDescent="0.3">
      <c r="B170" s="197"/>
      <c r="C170" s="107"/>
      <c r="D170" s="200"/>
      <c r="E170" s="202"/>
      <c r="F170" s="195">
        <f t="shared" si="5"/>
        <v>0</v>
      </c>
      <c r="G170" s="203"/>
      <c r="H170" s="204"/>
      <c r="I170" s="204"/>
    </row>
    <row r="171" spans="2:9" ht="15.75" customHeight="1" x14ac:dyDescent="0.3">
      <c r="B171" s="197"/>
      <c r="C171" s="107"/>
      <c r="D171" s="200"/>
      <c r="E171" s="202"/>
      <c r="F171" s="195">
        <f t="shared" si="5"/>
        <v>0</v>
      </c>
      <c r="G171" s="203"/>
      <c r="H171" s="204"/>
      <c r="I171" s="204"/>
    </row>
    <row r="172" spans="2:9" ht="15.75" customHeight="1" x14ac:dyDescent="0.3">
      <c r="B172" s="197"/>
      <c r="C172" s="107"/>
      <c r="D172" s="200"/>
      <c r="E172" s="202"/>
      <c r="F172" s="195">
        <f t="shared" si="5"/>
        <v>0</v>
      </c>
      <c r="G172" s="203"/>
      <c r="H172" s="204"/>
      <c r="I172" s="204"/>
    </row>
    <row r="173" spans="2:9" ht="15.75" customHeight="1" x14ac:dyDescent="0.3">
      <c r="B173" s="197"/>
      <c r="C173" s="107"/>
      <c r="D173" s="200"/>
      <c r="E173" s="202"/>
      <c r="F173" s="195">
        <f t="shared" si="5"/>
        <v>0</v>
      </c>
      <c r="G173" s="203"/>
      <c r="H173" s="204"/>
      <c r="I173" s="204"/>
    </row>
    <row r="174" spans="2:9" ht="15.75" customHeight="1" x14ac:dyDescent="0.3">
      <c r="B174" s="197"/>
      <c r="C174" s="107"/>
      <c r="D174" s="200"/>
      <c r="E174" s="202"/>
      <c r="F174" s="195">
        <f t="shared" si="5"/>
        <v>0</v>
      </c>
      <c r="G174" s="203"/>
      <c r="H174" s="204"/>
      <c r="I174" s="204"/>
    </row>
    <row r="175" spans="2:9" ht="15.75" customHeight="1" thickBot="1" x14ac:dyDescent="0.35">
      <c r="B175" s="95"/>
      <c r="C175" s="94"/>
      <c r="D175" s="141"/>
      <c r="E175" s="97"/>
      <c r="F175" s="155">
        <f t="shared" si="5"/>
        <v>0</v>
      </c>
      <c r="G175" s="135"/>
      <c r="H175" s="136"/>
      <c r="I175" s="136"/>
    </row>
    <row r="176" spans="2:9" ht="16.149999999999999" customHeight="1" thickTop="1" x14ac:dyDescent="0.3">
      <c r="B176" s="76" t="s">
        <v>90</v>
      </c>
      <c r="C176" s="76"/>
      <c r="D176" s="76"/>
      <c r="E176" s="76"/>
      <c r="F176" s="163">
        <f>SUM(F159:F175)</f>
        <v>0</v>
      </c>
      <c r="G176" s="213"/>
      <c r="H176" s="213"/>
      <c r="I176" s="213"/>
    </row>
    <row r="177" spans="1:9" ht="16.149999999999999" customHeight="1" x14ac:dyDescent="0.3">
      <c r="B177" s="1"/>
      <c r="C177" s="4"/>
      <c r="D177" s="7"/>
      <c r="E177" s="7"/>
      <c r="F177" s="11"/>
      <c r="G177"/>
      <c r="H177"/>
    </row>
    <row r="178" spans="1:9" x14ac:dyDescent="0.3">
      <c r="B178" s="1"/>
      <c r="C178" s="1"/>
      <c r="D178" s="4"/>
      <c r="E178" s="13"/>
      <c r="F178" s="13"/>
      <c r="G178" s="9"/>
      <c r="H178"/>
    </row>
    <row r="179" spans="1:9" ht="21" x14ac:dyDescent="0.35">
      <c r="A179" s="143" t="str">
        <f>IF($A$16=0,"",IF(COUNTIFS($A$17:$A$27,B179)=1,1,"nvt"))</f>
        <v/>
      </c>
      <c r="B179" s="50" t="s">
        <v>22</v>
      </c>
      <c r="C179" s="50"/>
      <c r="D179" s="1"/>
      <c r="E179" s="1"/>
      <c r="F179" s="9"/>
      <c r="G179" s="8"/>
      <c r="H179"/>
    </row>
    <row r="180" spans="1:9" ht="15" customHeight="1" x14ac:dyDescent="0.25">
      <c r="B180" s="261"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c r="H181"/>
    </row>
    <row r="182" spans="1:9" ht="48.75" customHeight="1" thickBot="1" x14ac:dyDescent="0.35">
      <c r="B182" s="233" t="s">
        <v>2</v>
      </c>
      <c r="C182" s="234" t="s">
        <v>108</v>
      </c>
      <c r="D182" s="234" t="s">
        <v>3</v>
      </c>
      <c r="E182" s="234" t="s">
        <v>149</v>
      </c>
      <c r="F182" s="234" t="s">
        <v>4</v>
      </c>
      <c r="G182" s="234" t="s">
        <v>133</v>
      </c>
      <c r="H182" s="234" t="s">
        <v>5</v>
      </c>
      <c r="I182" s="234" t="s">
        <v>0</v>
      </c>
    </row>
    <row r="183" spans="1:9" ht="15.75" customHeight="1" thickTop="1" x14ac:dyDescent="0.3">
      <c r="B183" s="223"/>
      <c r="C183" s="230"/>
      <c r="D183" s="231"/>
      <c r="E183" s="231"/>
      <c r="F183" s="227"/>
      <c r="G183" s="227"/>
      <c r="H183" s="232"/>
      <c r="I183" s="192">
        <f>IFERROR(IF($A$179=1,(D183-E183)*(G183/F183)*H183,0),0)</f>
        <v>0</v>
      </c>
    </row>
    <row r="184" spans="1:9" ht="15.75" customHeight="1" x14ac:dyDescent="0.3">
      <c r="B184" s="197"/>
      <c r="C184" s="198"/>
      <c r="D184" s="199"/>
      <c r="E184" s="199"/>
      <c r="F184" s="200"/>
      <c r="G184" s="200"/>
      <c r="H184" s="201"/>
      <c r="I184" s="195">
        <f t="shared" ref="I184:I190" si="6">IFERROR(IF($A$179=1,(D184-E184)*(G184/F184)*H184,0),0)</f>
        <v>0</v>
      </c>
    </row>
    <row r="185" spans="1:9" ht="15.75" customHeight="1" x14ac:dyDescent="0.3">
      <c r="B185" s="197"/>
      <c r="C185" s="198"/>
      <c r="D185" s="199"/>
      <c r="E185" s="199"/>
      <c r="F185" s="200"/>
      <c r="G185" s="200"/>
      <c r="H185" s="201"/>
      <c r="I185" s="195">
        <f t="shared" si="6"/>
        <v>0</v>
      </c>
    </row>
    <row r="186" spans="1:9" ht="15.75" customHeight="1" x14ac:dyDescent="0.3">
      <c r="B186" s="197"/>
      <c r="C186" s="198"/>
      <c r="D186" s="199"/>
      <c r="E186" s="199"/>
      <c r="F186" s="200"/>
      <c r="G186" s="200"/>
      <c r="H186" s="201"/>
      <c r="I186" s="195">
        <f t="shared" si="6"/>
        <v>0</v>
      </c>
    </row>
    <row r="187" spans="1:9" ht="15.75" customHeight="1" x14ac:dyDescent="0.3">
      <c r="B187" s="197"/>
      <c r="C187" s="198"/>
      <c r="D187" s="199"/>
      <c r="E187" s="199"/>
      <c r="F187" s="200"/>
      <c r="G187" s="200"/>
      <c r="H187" s="201"/>
      <c r="I187" s="195">
        <f t="shared" si="6"/>
        <v>0</v>
      </c>
    </row>
    <row r="188" spans="1:9" ht="15.75" customHeight="1" x14ac:dyDescent="0.3">
      <c r="B188" s="197"/>
      <c r="C188" s="198"/>
      <c r="D188" s="199"/>
      <c r="E188" s="199"/>
      <c r="F188" s="200"/>
      <c r="G188" s="200"/>
      <c r="H188" s="201"/>
      <c r="I188" s="195">
        <f t="shared" si="6"/>
        <v>0</v>
      </c>
    </row>
    <row r="189" spans="1:9" ht="15.75" customHeight="1" x14ac:dyDescent="0.3">
      <c r="B189" s="197"/>
      <c r="C189" s="198"/>
      <c r="D189" s="199"/>
      <c r="E189" s="199"/>
      <c r="F189" s="200"/>
      <c r="G189" s="200"/>
      <c r="H189" s="201"/>
      <c r="I189" s="195">
        <f t="shared" si="6"/>
        <v>0</v>
      </c>
    </row>
    <row r="190" spans="1:9" ht="15.75" customHeight="1" thickBot="1" x14ac:dyDescent="0.35">
      <c r="B190" s="95"/>
      <c r="C190" s="100"/>
      <c r="D190" s="101"/>
      <c r="E190" s="101"/>
      <c r="F190" s="141"/>
      <c r="G190" s="141"/>
      <c r="H190" s="132"/>
      <c r="I190" s="155">
        <f t="shared" si="6"/>
        <v>0</v>
      </c>
    </row>
    <row r="191" spans="1:9" ht="16.5" thickTop="1" x14ac:dyDescent="0.3">
      <c r="B191" s="76" t="s">
        <v>90</v>
      </c>
      <c r="C191" s="76"/>
      <c r="D191" s="76"/>
      <c r="E191" s="76"/>
      <c r="F191" s="76"/>
      <c r="G191" s="76"/>
      <c r="H191" s="213"/>
      <c r="I191" s="163">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x14ac:dyDescent="0.35">
      <c r="A194" s="143" t="str">
        <f>IF($A$16=0,"",IF(COUNTIFS($A$17:$A$27,B194)=1,1,"nvt"))</f>
        <v/>
      </c>
      <c r="B194" s="153" t="str">
        <f>B25</f>
        <v>Forfait kleine uitgaven &lt; € 250 (1% Overige kosten derden)</v>
      </c>
      <c r="C194" s="50"/>
      <c r="D194" s="50"/>
      <c r="E194" s="50"/>
      <c r="F194" s="9"/>
      <c r="G194"/>
      <c r="H194"/>
    </row>
    <row r="195" spans="1:8" ht="15" customHeight="1" x14ac:dyDescent="0.25">
      <c r="B195" s="261" t="e">
        <f>IF(A194=1,VLOOKUP(B194,Alle_Kostensoorten[],2,FALSE),VLOOKUP(A194,Alle_Kostensoorten[],2,FALSE))</f>
        <v>#N/A</v>
      </c>
      <c r="C195" s="261"/>
      <c r="D195" s="261"/>
      <c r="E195" s="261"/>
      <c r="F195" s="261"/>
      <c r="G195" s="261"/>
      <c r="H195"/>
    </row>
    <row r="196" spans="1:8" ht="9.75" customHeight="1" x14ac:dyDescent="0.3">
      <c r="B196" s="3"/>
      <c r="C196" s="4"/>
      <c r="D196" s="12"/>
      <c r="E196" s="12"/>
      <c r="F196" s="9"/>
      <c r="G196"/>
      <c r="H196"/>
    </row>
    <row r="197" spans="1:8" ht="31.9" customHeight="1" thickBot="1" x14ac:dyDescent="0.35">
      <c r="B197" s="70" t="s">
        <v>2</v>
      </c>
      <c r="C197" s="72" t="s">
        <v>0</v>
      </c>
      <c r="D197"/>
      <c r="E197"/>
      <c r="F197"/>
      <c r="G197"/>
      <c r="H197"/>
    </row>
    <row r="198" spans="1:8" ht="15.75" customHeight="1" thickTop="1" x14ac:dyDescent="0.3">
      <c r="B198" s="156" t="str">
        <f>Hulpblad!V2</f>
        <v xml:space="preserve"> </v>
      </c>
      <c r="C198" s="154">
        <f t="shared" ref="C198:C207" si="7">IF(AND($A$194=1,B198&lt;&gt;"",B198&lt;&gt;" "),SUMIFS($F$159:$F$175,$B$159:$B$175,$B198)*0.01,0)</f>
        <v>0</v>
      </c>
      <c r="D198"/>
      <c r="E198"/>
      <c r="F198"/>
      <c r="G198"/>
      <c r="H198"/>
    </row>
    <row r="199" spans="1:8" ht="15.75" customHeight="1" x14ac:dyDescent="0.3">
      <c r="B199" s="157" t="str">
        <f>Hulpblad!V3</f>
        <v xml:space="preserve"> </v>
      </c>
      <c r="C199" s="155">
        <f t="shared" si="7"/>
        <v>0</v>
      </c>
      <c r="D199"/>
      <c r="E199"/>
      <c r="F199"/>
      <c r="G199"/>
      <c r="H199"/>
    </row>
    <row r="200" spans="1:8" ht="15.75" customHeight="1" x14ac:dyDescent="0.3">
      <c r="B200" s="157" t="str">
        <f>Hulpblad!V4</f>
        <v xml:space="preserve"> </v>
      </c>
      <c r="C200" s="155">
        <f t="shared" si="7"/>
        <v>0</v>
      </c>
      <c r="D200"/>
      <c r="E200"/>
      <c r="F200"/>
      <c r="G200"/>
      <c r="H200"/>
    </row>
    <row r="201" spans="1:8" ht="15.75" customHeight="1" x14ac:dyDescent="0.3">
      <c r="B201" s="157" t="str">
        <f>Hulpblad!V5</f>
        <v xml:space="preserve"> </v>
      </c>
      <c r="C201" s="155">
        <f t="shared" si="7"/>
        <v>0</v>
      </c>
      <c r="D201"/>
      <c r="E201"/>
      <c r="F201"/>
      <c r="G201"/>
      <c r="H201"/>
    </row>
    <row r="202" spans="1:8" ht="15.75" customHeight="1" x14ac:dyDescent="0.3">
      <c r="B202" s="157" t="str">
        <f>Hulpblad!V6</f>
        <v xml:space="preserve"> </v>
      </c>
      <c r="C202" s="155">
        <f t="shared" si="7"/>
        <v>0</v>
      </c>
      <c r="D202"/>
      <c r="E202"/>
      <c r="F202"/>
      <c r="G202"/>
      <c r="H202"/>
    </row>
    <row r="203" spans="1:8" ht="15.75" customHeight="1" x14ac:dyDescent="0.3">
      <c r="B203" s="157" t="str">
        <f>Hulpblad!V7</f>
        <v xml:space="preserve"> </v>
      </c>
      <c r="C203" s="155">
        <f t="shared" si="7"/>
        <v>0</v>
      </c>
      <c r="D203"/>
      <c r="E203"/>
      <c r="F203"/>
      <c r="G203"/>
      <c r="H203"/>
    </row>
    <row r="204" spans="1:8" ht="15.75" customHeight="1" x14ac:dyDescent="0.3">
      <c r="B204" s="157" t="str">
        <f>Hulpblad!V8</f>
        <v xml:space="preserve"> </v>
      </c>
      <c r="C204" s="155">
        <f t="shared" si="7"/>
        <v>0</v>
      </c>
      <c r="D204"/>
      <c r="E204"/>
      <c r="F204"/>
      <c r="G204"/>
      <c r="H204"/>
    </row>
    <row r="205" spans="1:8" ht="15.75" customHeight="1" x14ac:dyDescent="0.3">
      <c r="B205" s="157" t="str">
        <f>Hulpblad!V9</f>
        <v xml:space="preserve"> </v>
      </c>
      <c r="C205" s="155">
        <f t="shared" si="7"/>
        <v>0</v>
      </c>
      <c r="D205"/>
      <c r="E205"/>
      <c r="F205"/>
      <c r="G205"/>
      <c r="H205"/>
    </row>
    <row r="206" spans="1:8" ht="15.75" customHeight="1" x14ac:dyDescent="0.3">
      <c r="B206" s="157" t="str">
        <f>Hulpblad!V10</f>
        <v xml:space="preserve"> </v>
      </c>
      <c r="C206" s="155">
        <f t="shared" si="7"/>
        <v>0</v>
      </c>
      <c r="D206"/>
      <c r="E206"/>
      <c r="F206"/>
      <c r="G206"/>
      <c r="H206"/>
    </row>
    <row r="207" spans="1:8" ht="15.75" customHeight="1" thickBot="1" x14ac:dyDescent="0.35">
      <c r="B207" s="157" t="str">
        <f>Hulpblad!V11</f>
        <v xml:space="preserve"> </v>
      </c>
      <c r="C207" s="155">
        <f t="shared" si="7"/>
        <v>0</v>
      </c>
      <c r="D207"/>
      <c r="E207"/>
      <c r="F207"/>
      <c r="G207"/>
      <c r="H207"/>
    </row>
    <row r="208" spans="1:8" ht="16.5" thickTop="1" x14ac:dyDescent="0.3">
      <c r="B208" s="76" t="s">
        <v>90</v>
      </c>
      <c r="C208" s="163">
        <f>SUM(C198:C207)</f>
        <v>0</v>
      </c>
      <c r="D208" s="1"/>
      <c r="E208" s="1"/>
      <c r="F208" s="9"/>
      <c r="G208" s="10"/>
      <c r="H208"/>
    </row>
    <row r="209" spans="1:8" x14ac:dyDescent="0.3">
      <c r="B209" s="3"/>
      <c r="C209" s="1"/>
      <c r="D209" s="1"/>
      <c r="E209" s="1"/>
      <c r="F209" s="9"/>
      <c r="G209" s="10"/>
      <c r="H209"/>
    </row>
    <row r="210" spans="1:8" x14ac:dyDescent="0.3">
      <c r="B210" s="3"/>
      <c r="C210" s="1"/>
      <c r="D210" s="1"/>
      <c r="E210" s="1"/>
      <c r="F210" s="9"/>
      <c r="G210" s="10"/>
      <c r="H210"/>
    </row>
    <row r="211" spans="1:8" ht="21" x14ac:dyDescent="0.35">
      <c r="A211" s="143" t="str">
        <f>IF($A$16=0,"",IF(COUNTIFS($A$17:$A$27,B211)=1,1,"nvt"))</f>
        <v/>
      </c>
      <c r="B211" s="153" t="str">
        <f>B26</f>
        <v>Uurtarief € 73</v>
      </c>
      <c r="C211" s="50"/>
      <c r="D211"/>
      <c r="E211"/>
      <c r="F211"/>
      <c r="G211"/>
      <c r="H211"/>
    </row>
    <row r="212" spans="1:8" ht="14.25" customHeight="1" x14ac:dyDescent="0.25">
      <c r="B212" s="261" t="str">
        <f>IF(A211="nvt",VLOOKUP(A211,Alle_Kostensoorten[],2,FALSE),VLOOKUP(B211,Alle_Kostensoorten[],2,FALSE))</f>
        <v>Toelichting: Geen bijzonderheden</v>
      </c>
      <c r="C212" s="261"/>
      <c r="D212" s="261"/>
      <c r="E212" s="261"/>
      <c r="F212"/>
      <c r="G212"/>
      <c r="H212"/>
    </row>
    <row r="213" spans="1:8" ht="9" customHeight="1" x14ac:dyDescent="0.3">
      <c r="B213" s="3"/>
      <c r="C213" s="4"/>
      <c r="D213"/>
      <c r="E213"/>
      <c r="F213"/>
      <c r="G213"/>
      <c r="H213"/>
    </row>
    <row r="214" spans="1:8" ht="16.5" thickBot="1" x14ac:dyDescent="0.35">
      <c r="B214" s="186" t="s">
        <v>2</v>
      </c>
      <c r="C214" s="133" t="s">
        <v>111</v>
      </c>
      <c r="D214" s="133" t="s">
        <v>72</v>
      </c>
      <c r="E214" s="184" t="s">
        <v>0</v>
      </c>
      <c r="F214"/>
      <c r="G214"/>
      <c r="H214"/>
    </row>
    <row r="215" spans="1:8" ht="15.75" customHeight="1" thickTop="1" x14ac:dyDescent="0.3">
      <c r="B215" s="241"/>
      <c r="C215" s="224"/>
      <c r="D215" s="227"/>
      <c r="E215" s="192">
        <f>IF($A$211=1,$D215*73,0)</f>
        <v>0</v>
      </c>
      <c r="F215"/>
      <c r="G215"/>
      <c r="H215"/>
    </row>
    <row r="216" spans="1:8" ht="15.75" customHeight="1" x14ac:dyDescent="0.3">
      <c r="B216" s="210"/>
      <c r="C216" s="107"/>
      <c r="D216" s="227"/>
      <c r="E216" s="195">
        <f>IF($A$211=1,$D216*73,0)</f>
        <v>0</v>
      </c>
      <c r="F216"/>
      <c r="G216"/>
      <c r="H216"/>
    </row>
    <row r="217" spans="1:8" ht="15.75" customHeight="1" x14ac:dyDescent="0.3">
      <c r="B217" s="210"/>
      <c r="C217" s="107"/>
      <c r="D217" s="227"/>
      <c r="E217" s="195">
        <f>IF($A$211=1,$D217*73,0)</f>
        <v>0</v>
      </c>
      <c r="F217"/>
      <c r="G217"/>
      <c r="H217"/>
    </row>
    <row r="218" spans="1:8" ht="15.75" customHeight="1" x14ac:dyDescent="0.3">
      <c r="B218" s="210"/>
      <c r="C218" s="107"/>
      <c r="D218" s="227"/>
      <c r="E218" s="195">
        <f>IF($A$211=1,$D218*73,0)</f>
        <v>0</v>
      </c>
      <c r="F218"/>
      <c r="G218"/>
      <c r="H218"/>
    </row>
    <row r="219" spans="1:8" ht="15.75" customHeight="1" x14ac:dyDescent="0.3">
      <c r="B219" s="210"/>
      <c r="C219" s="107"/>
      <c r="D219" s="227"/>
      <c r="E219" s="195">
        <f>IF($A$211=1,$D219*73,0)</f>
        <v>0</v>
      </c>
      <c r="F219"/>
      <c r="G219"/>
      <c r="H219"/>
    </row>
    <row r="220" spans="1:8" ht="15.75" customHeight="1" x14ac:dyDescent="0.3">
      <c r="B220" s="210"/>
      <c r="C220" s="107"/>
      <c r="D220" s="227"/>
      <c r="E220" s="195">
        <f>IF($A$211=1,$D220*73,0)</f>
        <v>0</v>
      </c>
      <c r="F220"/>
      <c r="G220"/>
      <c r="H220"/>
    </row>
    <row r="221" spans="1:8" ht="15.75" customHeight="1" x14ac:dyDescent="0.3">
      <c r="B221" s="210"/>
      <c r="C221" s="107"/>
      <c r="D221" s="200"/>
      <c r="E221" s="195">
        <f>IF($A$211=1,$D221*73,0)</f>
        <v>0</v>
      </c>
      <c r="F221"/>
      <c r="G221"/>
      <c r="H221"/>
    </row>
    <row r="222" spans="1:8" ht="15.75" customHeight="1" x14ac:dyDescent="0.3">
      <c r="B222" s="210"/>
      <c r="C222" s="107"/>
      <c r="D222" s="200"/>
      <c r="E222" s="195">
        <f>IF($A$211=1,$D222*73,0)</f>
        <v>0</v>
      </c>
      <c r="F222"/>
      <c r="G222"/>
      <c r="H222"/>
    </row>
    <row r="223" spans="1:8" ht="15.75" customHeight="1" x14ac:dyDescent="0.3">
      <c r="B223" s="210"/>
      <c r="C223" s="107"/>
      <c r="D223" s="200"/>
      <c r="E223" s="195">
        <f>IF($A$211=1,$D223*73,0)</f>
        <v>0</v>
      </c>
      <c r="F223"/>
      <c r="G223"/>
      <c r="H223"/>
    </row>
    <row r="224" spans="1:8" ht="15.75" customHeight="1" x14ac:dyDescent="0.3">
      <c r="B224" s="210"/>
      <c r="C224" s="107"/>
      <c r="D224" s="200"/>
      <c r="E224" s="195">
        <f>IF($A$211=1,$D224*73,0)</f>
        <v>0</v>
      </c>
      <c r="F224"/>
      <c r="G224"/>
      <c r="H224"/>
    </row>
    <row r="225" spans="1:8" ht="15.75" customHeight="1" x14ac:dyDescent="0.3">
      <c r="B225" s="210"/>
      <c r="C225" s="107"/>
      <c r="D225" s="200"/>
      <c r="E225" s="195">
        <f>IF($A$211=1,$D225*73,0)</f>
        <v>0</v>
      </c>
      <c r="F225"/>
      <c r="G225"/>
      <c r="H225"/>
    </row>
    <row r="226" spans="1:8" ht="15.75" customHeight="1" x14ac:dyDescent="0.3">
      <c r="B226" s="210"/>
      <c r="C226" s="107"/>
      <c r="D226" s="200"/>
      <c r="E226" s="195">
        <f>IF($A$211=1,$D226*73,0)</f>
        <v>0</v>
      </c>
      <c r="F226"/>
      <c r="G226"/>
      <c r="H226"/>
    </row>
    <row r="227" spans="1:8" ht="15.75" customHeight="1" x14ac:dyDescent="0.3">
      <c r="B227" s="210"/>
      <c r="C227" s="107"/>
      <c r="D227" s="200"/>
      <c r="E227" s="195">
        <f>IF($A$211=1,$D227*73,0)</f>
        <v>0</v>
      </c>
      <c r="F227"/>
      <c r="G227"/>
      <c r="H227"/>
    </row>
    <row r="228" spans="1:8" ht="15.75" customHeight="1" x14ac:dyDescent="0.3">
      <c r="B228" s="210"/>
      <c r="C228" s="107"/>
      <c r="D228" s="200"/>
      <c r="E228" s="195">
        <f>IF($A$211=1,$D228*73,0)</f>
        <v>0</v>
      </c>
      <c r="F228"/>
      <c r="G228"/>
      <c r="H228"/>
    </row>
    <row r="229" spans="1:8" ht="15.75" customHeight="1" x14ac:dyDescent="0.3">
      <c r="B229" s="210"/>
      <c r="C229" s="107"/>
      <c r="D229" s="200"/>
      <c r="E229" s="195">
        <f>IF($A$211=1,$D229*73,0)</f>
        <v>0</v>
      </c>
      <c r="F229"/>
      <c r="G229"/>
      <c r="H229"/>
    </row>
    <row r="230" spans="1:8" ht="15.75" customHeight="1" thickBot="1" x14ac:dyDescent="0.35">
      <c r="B230" s="93"/>
      <c r="C230" s="94"/>
      <c r="D230" s="141"/>
      <c r="E230" s="155">
        <f>IF($A$211=1,$D230*73,0)</f>
        <v>0</v>
      </c>
      <c r="F230"/>
      <c r="G230"/>
      <c r="H230"/>
    </row>
    <row r="231" spans="1:8" ht="16.5" thickTop="1" x14ac:dyDescent="0.3">
      <c r="B231" s="211" t="s">
        <v>90</v>
      </c>
      <c r="C231" s="211"/>
      <c r="D231" s="212"/>
      <c r="E231" s="163">
        <f>SUM(E215:E230)</f>
        <v>0</v>
      </c>
      <c r="F231" s="8"/>
      <c r="G231"/>
      <c r="H231"/>
    </row>
    <row r="232" spans="1:8" x14ac:dyDescent="0.3">
      <c r="B232" s="1"/>
      <c r="C232" s="1"/>
      <c r="D232" s="1"/>
      <c r="E232" s="1"/>
      <c r="F232" s="7"/>
      <c r="G232" s="8"/>
      <c r="H232"/>
    </row>
    <row r="233" spans="1:8" x14ac:dyDescent="0.3">
      <c r="B233" s="1"/>
      <c r="C233" s="1"/>
      <c r="D233" s="1"/>
      <c r="E233" s="1"/>
      <c r="F233" s="7"/>
      <c r="G233" s="8"/>
      <c r="H233"/>
    </row>
    <row r="234" spans="1:8" ht="21" x14ac:dyDescent="0.35">
      <c r="A234" s="143" t="str">
        <f>IF($A$16=0,"",IF(COUNTIFS($A$17:$A$27,B234)=1,1,"nvt"))</f>
        <v/>
      </c>
      <c r="B234" s="153" t="str">
        <f>B27</f>
        <v>Maandbedrag € 10.400</v>
      </c>
      <c r="C234" s="50"/>
      <c r="D234" s="1"/>
      <c r="E234" s="1"/>
      <c r="F234" s="7"/>
      <c r="G234" s="8"/>
      <c r="H234"/>
    </row>
    <row r="235" spans="1:8" ht="14.25" customHeight="1" x14ac:dyDescent="0.25">
      <c r="B235" s="261" t="str">
        <f>IF(A234="nvt",VLOOKUP(A234,Alle_Kostensoorten[],2,FALSE),VLOOKUP(B234,Alle_Kostensoorten[],2,FALSE))</f>
        <v>Toelichting: Geen bijzonderheden</v>
      </c>
      <c r="C235" s="261"/>
      <c r="D235" s="261"/>
      <c r="E235" s="261"/>
      <c r="F235" s="261"/>
      <c r="G235"/>
      <c r="H235"/>
    </row>
    <row r="236" spans="1:8" ht="9.75" customHeight="1" x14ac:dyDescent="0.3">
      <c r="B236" s="1"/>
      <c r="C236" s="1"/>
      <c r="D236" s="1"/>
      <c r="E236" s="1"/>
      <c r="F236" s="7"/>
      <c r="G236" s="8"/>
      <c r="H236"/>
    </row>
    <row r="237" spans="1:8" ht="45.75" thickBot="1" x14ac:dyDescent="0.35">
      <c r="B237" s="186" t="s">
        <v>2</v>
      </c>
      <c r="C237" s="133" t="s">
        <v>111</v>
      </c>
      <c r="D237" s="133" t="s">
        <v>132</v>
      </c>
      <c r="E237" s="133" t="s">
        <v>175</v>
      </c>
      <c r="F237" s="184" t="s">
        <v>0</v>
      </c>
      <c r="G237"/>
      <c r="H237"/>
    </row>
    <row r="238" spans="1:8" ht="15.75" customHeight="1" thickTop="1" x14ac:dyDescent="0.3">
      <c r="B238" s="223"/>
      <c r="C238" s="224"/>
      <c r="D238" s="227"/>
      <c r="E238" s="232"/>
      <c r="F238" s="192">
        <f>IF($A$234=1,$D238*$E238*10400,0)</f>
        <v>0</v>
      </c>
      <c r="G238"/>
      <c r="H238"/>
    </row>
    <row r="239" spans="1:8" ht="15.75" customHeight="1" x14ac:dyDescent="0.3">
      <c r="B239" s="197"/>
      <c r="C239" s="107"/>
      <c r="D239" s="227"/>
      <c r="E239" s="201"/>
      <c r="F239" s="195">
        <f>IF($A$234=1,$D239*$E239*10400,0)</f>
        <v>0</v>
      </c>
      <c r="G239"/>
      <c r="H239"/>
    </row>
    <row r="240" spans="1:8" ht="15.75" customHeight="1" x14ac:dyDescent="0.3">
      <c r="B240" s="197"/>
      <c r="C240" s="107"/>
      <c r="D240" s="227"/>
      <c r="E240" s="201"/>
      <c r="F240" s="195">
        <f>IF($A$234=1,$D240*$E240*10400,0)</f>
        <v>0</v>
      </c>
      <c r="G240"/>
      <c r="H240"/>
    </row>
    <row r="241" spans="2:9" ht="15.75" customHeight="1" x14ac:dyDescent="0.3">
      <c r="B241" s="197"/>
      <c r="C241" s="107"/>
      <c r="D241" s="227"/>
      <c r="E241" s="201"/>
      <c r="F241" s="195">
        <f>IF($A$234=1,$D241*$E241*10400,0)</f>
        <v>0</v>
      </c>
      <c r="G241"/>
      <c r="H241"/>
    </row>
    <row r="242" spans="2:9" ht="15.75" customHeight="1" x14ac:dyDescent="0.3">
      <c r="B242" s="197"/>
      <c r="C242" s="107"/>
      <c r="D242" s="227"/>
      <c r="E242" s="201"/>
      <c r="F242" s="195">
        <f>IF($A$234=1,$D242*$E242*10400,0)</f>
        <v>0</v>
      </c>
      <c r="G242"/>
      <c r="H242"/>
    </row>
    <row r="243" spans="2:9" ht="15.75" customHeight="1" x14ac:dyDescent="0.3">
      <c r="B243" s="197"/>
      <c r="C243" s="107"/>
      <c r="D243" s="200"/>
      <c r="E243" s="201"/>
      <c r="F243" s="195">
        <f>IF($A$234=1,$D243*$E243*10400,0)</f>
        <v>0</v>
      </c>
      <c r="G243"/>
      <c r="H243"/>
    </row>
    <row r="244" spans="2:9" ht="15.75" customHeight="1" x14ac:dyDescent="0.3">
      <c r="B244" s="197"/>
      <c r="C244" s="107"/>
      <c r="D244" s="200"/>
      <c r="E244" s="201"/>
      <c r="F244" s="195">
        <f>IF($A$234=1,$D244*$E244*10400,0)</f>
        <v>0</v>
      </c>
      <c r="G244"/>
      <c r="H244"/>
    </row>
    <row r="245" spans="2:9" ht="15.75" customHeight="1" x14ac:dyDescent="0.3">
      <c r="B245" s="197"/>
      <c r="C245" s="107"/>
      <c r="D245" s="200"/>
      <c r="E245" s="201"/>
      <c r="F245" s="195">
        <f>IF($A$234=1,$D245*$E245*10400,0)</f>
        <v>0</v>
      </c>
      <c r="G245"/>
      <c r="H245"/>
    </row>
    <row r="246" spans="2:9" ht="15.75" customHeight="1" x14ac:dyDescent="0.3">
      <c r="B246" s="197"/>
      <c r="C246" s="107"/>
      <c r="D246" s="200"/>
      <c r="E246" s="201"/>
      <c r="F246" s="195">
        <f>IF($A$234=1,$D246*$E246*10400,0)</f>
        <v>0</v>
      </c>
      <c r="G246"/>
      <c r="H246"/>
    </row>
    <row r="247" spans="2:9" ht="15.75" customHeight="1" x14ac:dyDescent="0.3">
      <c r="B247" s="197"/>
      <c r="C247" s="107"/>
      <c r="D247" s="200"/>
      <c r="E247" s="201"/>
      <c r="F247" s="195">
        <f>IF($A$234=1,$D247*$E247*10400,0)</f>
        <v>0</v>
      </c>
      <c r="G247"/>
      <c r="H247"/>
    </row>
    <row r="248" spans="2:9" ht="15.75" customHeight="1" x14ac:dyDescent="0.3">
      <c r="B248" s="197"/>
      <c r="C248" s="107"/>
      <c r="D248" s="200"/>
      <c r="E248" s="201"/>
      <c r="F248" s="195">
        <f>IF($A$234=1,$D248*$E248*10400,0)</f>
        <v>0</v>
      </c>
      <c r="G248"/>
      <c r="H248"/>
    </row>
    <row r="249" spans="2:9" ht="15.75" customHeight="1" x14ac:dyDescent="0.3">
      <c r="B249" s="197"/>
      <c r="C249" s="107"/>
      <c r="D249" s="200"/>
      <c r="E249" s="201"/>
      <c r="F249" s="195">
        <f>IF($A$234=1,$D249*$E249*10400,0)</f>
        <v>0</v>
      </c>
      <c r="G249"/>
      <c r="H249"/>
    </row>
    <row r="250" spans="2:9" ht="15.75" customHeight="1" x14ac:dyDescent="0.3">
      <c r="B250" s="197"/>
      <c r="C250" s="107"/>
      <c r="D250" s="200"/>
      <c r="E250" s="201"/>
      <c r="F250" s="195">
        <f>IF($A$234=1,$D250*$E250*10400,0)</f>
        <v>0</v>
      </c>
      <c r="G250"/>
      <c r="H250"/>
    </row>
    <row r="251" spans="2:9" ht="15.75" customHeight="1" x14ac:dyDescent="0.3">
      <c r="B251" s="197"/>
      <c r="C251" s="107"/>
      <c r="D251" s="200"/>
      <c r="E251" s="201"/>
      <c r="F251" s="195">
        <f>IF($A$234=1,$D251*$E251*10400,0)</f>
        <v>0</v>
      </c>
      <c r="G251"/>
      <c r="H251"/>
    </row>
    <row r="252" spans="2:9" ht="15.75" customHeight="1" thickBot="1" x14ac:dyDescent="0.35">
      <c r="B252" s="95"/>
      <c r="C252" s="207"/>
      <c r="D252" s="208"/>
      <c r="E252" s="209"/>
      <c r="F252" s="155">
        <f>IF($A$234=1,$D252*$E252*10400,0)</f>
        <v>0</v>
      </c>
      <c r="G252"/>
      <c r="H252"/>
    </row>
    <row r="253" spans="2:9" ht="16.5" thickTop="1" x14ac:dyDescent="0.3">
      <c r="B253" s="211" t="s">
        <v>90</v>
      </c>
      <c r="C253" s="211"/>
      <c r="D253" s="212"/>
      <c r="E253" s="211"/>
      <c r="F253" s="163">
        <f>SUM(F238:F252)</f>
        <v>0</v>
      </c>
      <c r="G253"/>
      <c r="H253"/>
    </row>
    <row r="254" spans="2:9" x14ac:dyDescent="0.3">
      <c r="B254" s="3"/>
      <c r="C254" s="1"/>
      <c r="D254" s="1"/>
      <c r="E254" s="1"/>
      <c r="F254" s="9"/>
      <c r="G254" s="10"/>
      <c r="H254"/>
    </row>
    <row r="255" spans="2:9" ht="16.5" thickBot="1" x14ac:dyDescent="0.35">
      <c r="B255" s="39"/>
      <c r="C255" s="40"/>
      <c r="D255" s="40"/>
      <c r="E255" s="40"/>
      <c r="F255" s="41"/>
      <c r="G255" s="42"/>
      <c r="H255" s="42"/>
      <c r="I255" s="42"/>
    </row>
    <row r="256" spans="2:9" ht="7.5" customHeight="1" thickTop="1" x14ac:dyDescent="0.3">
      <c r="B256" s="3"/>
      <c r="C256" s="1"/>
      <c r="D256" s="1"/>
      <c r="E256" s="1"/>
      <c r="F256" s="9"/>
      <c r="G256" s="10"/>
      <c r="H256"/>
    </row>
    <row r="257" spans="2:9" ht="23.25" x14ac:dyDescent="0.25">
      <c r="B257" s="266" t="s">
        <v>55</v>
      </c>
      <c r="C257" s="266"/>
      <c r="D257" s="266"/>
      <c r="E257" s="266"/>
      <c r="F257" s="266"/>
      <c r="G257" s="266"/>
      <c r="H257" s="266"/>
    </row>
    <row r="258" spans="2:9" x14ac:dyDescent="0.3">
      <c r="B258" s="3"/>
      <c r="C258" s="1"/>
      <c r="D258" s="1"/>
      <c r="E258" s="1"/>
      <c r="F258" s="9"/>
      <c r="G258" s="10"/>
      <c r="H258"/>
    </row>
    <row r="259" spans="2:9" ht="21" x14ac:dyDescent="0.35">
      <c r="B259" s="50" t="s">
        <v>43</v>
      </c>
      <c r="C259" s="10"/>
      <c r="D259" s="10"/>
      <c r="E259" s="10"/>
      <c r="F259" s="9"/>
      <c r="G259" s="10"/>
      <c r="H259"/>
    </row>
    <row r="260" spans="2:9" ht="153.75" customHeight="1" x14ac:dyDescent="0.25">
      <c r="B260" s="267" t="s">
        <v>134</v>
      </c>
      <c r="C260" s="267"/>
      <c r="D260" s="267"/>
      <c r="E260" s="267"/>
      <c r="F260" s="267"/>
      <c r="G260" s="267"/>
      <c r="H260" s="267"/>
      <c r="I260" s="267"/>
    </row>
    <row r="261" spans="2:9" x14ac:dyDescent="0.3">
      <c r="B261" s="3"/>
      <c r="C261" s="10"/>
      <c r="D261" s="10"/>
      <c r="E261" s="10"/>
      <c r="F261" s="9"/>
      <c r="G261" s="10"/>
      <c r="H261"/>
    </row>
    <row r="262" spans="2:9" ht="15.6" customHeight="1" thickBot="1" x14ac:dyDescent="0.35">
      <c r="B262" s="51" t="s">
        <v>44</v>
      </c>
      <c r="C262" s="52" t="s">
        <v>6</v>
      </c>
      <c r="D262" s="52" t="s">
        <v>41</v>
      </c>
      <c r="E262" s="139" t="s">
        <v>56</v>
      </c>
      <c r="F262" s="138"/>
      <c r="G262" s="138"/>
      <c r="H262" s="138"/>
      <c r="I262" s="138"/>
    </row>
    <row r="263" spans="2:9" ht="15.75" customHeight="1" thickTop="1" x14ac:dyDescent="0.3">
      <c r="B263" s="57" t="s">
        <v>51</v>
      </c>
      <c r="C263" s="102"/>
      <c r="D263" s="158">
        <f>IFERROR(C263/$C$270,0)</f>
        <v>0</v>
      </c>
      <c r="E263" s="104"/>
      <c r="F263" s="105"/>
      <c r="G263" s="105"/>
      <c r="H263" s="105"/>
      <c r="I263" s="106"/>
    </row>
    <row r="264" spans="2:9" ht="15.75" customHeight="1" x14ac:dyDescent="0.3">
      <c r="B264" s="57" t="s">
        <v>104</v>
      </c>
      <c r="C264" s="102"/>
      <c r="D264" s="158">
        <f t="shared" ref="D264:D268" si="8">IFERROR(C264/$C$270,0)</f>
        <v>0</v>
      </c>
      <c r="E264" s="107"/>
      <c r="F264" s="108"/>
      <c r="G264" s="108"/>
      <c r="H264" s="108"/>
      <c r="I264" s="109"/>
    </row>
    <row r="265" spans="2:9" ht="15.75" customHeight="1" x14ac:dyDescent="0.3">
      <c r="B265" s="57" t="s">
        <v>105</v>
      </c>
      <c r="C265" s="102"/>
      <c r="D265" s="158">
        <f t="shared" si="8"/>
        <v>0</v>
      </c>
      <c r="E265" s="107"/>
      <c r="F265" s="108"/>
      <c r="G265" s="108"/>
      <c r="H265" s="108"/>
      <c r="I265" s="109"/>
    </row>
    <row r="266" spans="2:9" ht="15.75" customHeight="1" x14ac:dyDescent="0.3">
      <c r="B266" s="57" t="s">
        <v>45</v>
      </c>
      <c r="C266" s="102"/>
      <c r="D266" s="158">
        <f t="shared" si="8"/>
        <v>0</v>
      </c>
      <c r="E266" s="107"/>
      <c r="F266" s="108"/>
      <c r="G266" s="108"/>
      <c r="H266" s="108"/>
      <c r="I266" s="109"/>
    </row>
    <row r="267" spans="2:9" ht="15.75" customHeight="1" thickBot="1" x14ac:dyDescent="0.35">
      <c r="B267" s="58" t="s">
        <v>46</v>
      </c>
      <c r="C267" s="103"/>
      <c r="D267" s="159">
        <f t="shared" si="8"/>
        <v>0</v>
      </c>
      <c r="E267" s="110"/>
      <c r="F267" s="111"/>
      <c r="G267" s="111"/>
      <c r="H267" s="111"/>
      <c r="I267" s="112"/>
    </row>
    <row r="268" spans="2:9" ht="17.25" thickTop="1" thickBot="1" x14ac:dyDescent="0.35">
      <c r="B268" s="77" t="s">
        <v>1</v>
      </c>
      <c r="C268" s="160">
        <f>SUM(C263:C267)</f>
        <v>0</v>
      </c>
      <c r="D268" s="161">
        <f t="shared" si="8"/>
        <v>0</v>
      </c>
      <c r="E268" s="80"/>
      <c r="F268" s="80"/>
      <c r="G268" s="80"/>
      <c r="H268" s="77"/>
      <c r="I268" s="81"/>
    </row>
    <row r="269" spans="2:9" ht="13.5" customHeight="1" thickTop="1" x14ac:dyDescent="0.3">
      <c r="B269" s="10"/>
      <c r="C269" s="10"/>
      <c r="D269" s="10"/>
      <c r="E269" s="10"/>
      <c r="F269" s="9"/>
      <c r="G269" s="10"/>
      <c r="H269"/>
    </row>
    <row r="270" spans="2:9" ht="16.5" thickBot="1" x14ac:dyDescent="0.35">
      <c r="B270" s="51" t="s">
        <v>0</v>
      </c>
      <c r="C270" s="162">
        <f>D28</f>
        <v>0</v>
      </c>
      <c r="D270" s="10"/>
      <c r="E270" s="10"/>
      <c r="F270" s="9"/>
      <c r="G270" s="10"/>
      <c r="H270"/>
    </row>
    <row r="271" spans="2:9" ht="16.5" thickTop="1" x14ac:dyDescent="0.3">
      <c r="B271" s="3"/>
      <c r="C271" s="1"/>
      <c r="D271" s="1"/>
      <c r="E271" s="1"/>
      <c r="F271" s="9"/>
      <c r="G271" s="10"/>
      <c r="H271"/>
    </row>
    <row r="272" spans="2:9" ht="16.5" thickBot="1" x14ac:dyDescent="0.35">
      <c r="B272" s="51" t="s">
        <v>92</v>
      </c>
      <c r="C272" s="162" t="str">
        <f>IF(ROUND(C268,2)-ROUND(C270,2)=0,"JA",C268-C270)</f>
        <v>JA</v>
      </c>
      <c r="D272" s="1"/>
      <c r="E272" s="1"/>
      <c r="F272" s="9"/>
      <c r="G272" s="10"/>
      <c r="H272"/>
    </row>
    <row r="273" spans="2:9" ht="17.25" thickTop="1" thickBot="1" x14ac:dyDescent="0.35">
      <c r="B273" s="43"/>
      <c r="C273" s="44"/>
      <c r="D273" s="45"/>
      <c r="E273" s="45"/>
      <c r="F273" s="45"/>
      <c r="G273" s="45"/>
      <c r="H273" s="45"/>
      <c r="I273" s="45"/>
    </row>
    <row r="274" spans="2:9" ht="6.75" customHeight="1" thickTop="1" x14ac:dyDescent="0.3">
      <c r="B274" s="15"/>
      <c r="C274" s="16"/>
      <c r="D274"/>
      <c r="E274"/>
      <c r="F274"/>
      <c r="G274"/>
      <c r="H274"/>
    </row>
    <row r="275" spans="2:9" ht="23.25" x14ac:dyDescent="0.25">
      <c r="B275" s="266" t="s">
        <v>54</v>
      </c>
      <c r="C275" s="266"/>
      <c r="D275" s="266"/>
      <c r="E275" s="266"/>
      <c r="F275" s="266"/>
      <c r="G275" s="266"/>
      <c r="H275" s="266"/>
    </row>
    <row r="276" spans="2:9" ht="15" x14ac:dyDescent="0.25">
      <c r="B276" s="10"/>
      <c r="C276"/>
      <c r="D276"/>
      <c r="E276"/>
      <c r="F276"/>
      <c r="G276" s="10"/>
      <c r="H276"/>
    </row>
    <row r="277" spans="2:9" ht="21" x14ac:dyDescent="0.35">
      <c r="B277" s="50" t="s">
        <v>99</v>
      </c>
      <c r="C277" s="50"/>
      <c r="D277"/>
      <c r="E277"/>
      <c r="F277"/>
      <c r="G277" s="10"/>
      <c r="H277"/>
    </row>
    <row r="278" spans="2:9" ht="154.5" customHeight="1" x14ac:dyDescent="0.25">
      <c r="B278" s="267" t="s">
        <v>182</v>
      </c>
      <c r="C278" s="267"/>
      <c r="D278" s="267"/>
      <c r="E278" s="267"/>
      <c r="F278" s="267"/>
      <c r="G278" s="267"/>
      <c r="H278" s="267"/>
      <c r="I278" s="267"/>
    </row>
    <row r="279" spans="2:9" ht="15" x14ac:dyDescent="0.25">
      <c r="B279" s="10"/>
      <c r="C279"/>
      <c r="D279"/>
      <c r="E279"/>
      <c r="F279"/>
      <c r="G279" s="10"/>
      <c r="H279"/>
    </row>
    <row r="280" spans="2:9" ht="16.5" thickBot="1" x14ac:dyDescent="0.35">
      <c r="B280" s="134" t="s">
        <v>2</v>
      </c>
      <c r="C280" s="184" t="s">
        <v>37</v>
      </c>
      <c r="D280" s="184" t="s">
        <v>112</v>
      </c>
      <c r="E280" s="133" t="s">
        <v>0</v>
      </c>
      <c r="F280" s="185" t="s">
        <v>38</v>
      </c>
      <c r="G280" s="184" t="s">
        <v>56</v>
      </c>
      <c r="H280" s="186"/>
      <c r="I280" s="186"/>
    </row>
    <row r="281" spans="2:9" ht="15.75" customHeight="1" thickTop="1" x14ac:dyDescent="0.3">
      <c r="B281" s="187" t="str">
        <f>Hulpblad!V2</f>
        <v xml:space="preserve"> </v>
      </c>
      <c r="C281" s="248"/>
      <c r="D281" s="191"/>
      <c r="E281" s="192">
        <f>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92">
        <f t="shared" ref="F281:F290" si="9">E281*D281</f>
        <v>0</v>
      </c>
      <c r="G281" s="193"/>
      <c r="H281" s="188"/>
      <c r="I281" s="188"/>
    </row>
    <row r="282" spans="2:9" ht="15.75" customHeight="1" x14ac:dyDescent="0.3">
      <c r="B282" s="189" t="str">
        <f>Hulpblad!V3</f>
        <v xml:space="preserve"> </v>
      </c>
      <c r="C282" s="249"/>
      <c r="D282" s="194"/>
      <c r="E282" s="195">
        <f t="shared" ref="E282:E290" si="10">IF(OR(B282="",B282=" "),0,SUMIFS($E$104:$E$118,$B$104:$B$118,$B282)+SUMIFS($E$38:$E$52,$B$38:$B$52,$B282)+SUMIFS($F$60:$F$74,$B$60:$B$74,$B282)+SUMIFS($F$82:$F$96,$B$82:$B$96,$B282)+SUMIFS($C$126:$C$135,$B$126:$B$135,$B282)+SUMIFS($I$183:$I$190,$B$183:$B$190,$B282)+SUMIFS($E$143:$E$151,$B$143:$B$151,$B282)+SUMIFS($F$159:$F$175,$B$159:$B$175,$B282)+SUMIFS($C$198:$C$207,$B$198:$B$207,$B282)+SUMIFS($E$215:$E$230,$B$215:$B$230,$B282)+SUMIFS($F$238:$F$252,$B$238:$B$252,$B282))</f>
        <v>0</v>
      </c>
      <c r="F282" s="195">
        <f t="shared" si="9"/>
        <v>0</v>
      </c>
      <c r="G282" s="196"/>
      <c r="H282" s="190"/>
      <c r="I282" s="190"/>
    </row>
    <row r="283" spans="2:9" ht="15.75" customHeight="1" x14ac:dyDescent="0.3">
      <c r="B283" s="189" t="str">
        <f>Hulpblad!V4</f>
        <v xml:space="preserve"> </v>
      </c>
      <c r="C283" s="250"/>
      <c r="D283" s="194"/>
      <c r="E283" s="195">
        <f t="shared" si="10"/>
        <v>0</v>
      </c>
      <c r="F283" s="195">
        <f t="shared" si="9"/>
        <v>0</v>
      </c>
      <c r="G283" s="196"/>
      <c r="H283" s="190"/>
      <c r="I283" s="190"/>
    </row>
    <row r="284" spans="2:9" ht="15.75" customHeight="1" x14ac:dyDescent="0.3">
      <c r="B284" s="189" t="str">
        <f>Hulpblad!V5</f>
        <v xml:space="preserve"> </v>
      </c>
      <c r="C284" s="250"/>
      <c r="D284" s="194"/>
      <c r="E284" s="195">
        <f t="shared" si="10"/>
        <v>0</v>
      </c>
      <c r="F284" s="195">
        <f t="shared" si="9"/>
        <v>0</v>
      </c>
      <c r="G284" s="196"/>
      <c r="H284" s="190"/>
      <c r="I284" s="190"/>
    </row>
    <row r="285" spans="2:9" ht="15.75" customHeight="1" x14ac:dyDescent="0.3">
      <c r="B285" s="189" t="str">
        <f>Hulpblad!V6</f>
        <v xml:space="preserve"> </v>
      </c>
      <c r="C285" s="249"/>
      <c r="D285" s="194"/>
      <c r="E285" s="195">
        <f t="shared" si="10"/>
        <v>0</v>
      </c>
      <c r="F285" s="195">
        <f t="shared" si="9"/>
        <v>0</v>
      </c>
      <c r="G285" s="196"/>
      <c r="H285" s="190"/>
      <c r="I285" s="190"/>
    </row>
    <row r="286" spans="2:9" ht="15.75" customHeight="1" x14ac:dyDescent="0.3">
      <c r="B286" s="189" t="str">
        <f>Hulpblad!V7</f>
        <v xml:space="preserve"> </v>
      </c>
      <c r="C286" s="249"/>
      <c r="D286" s="194"/>
      <c r="E286" s="195">
        <f t="shared" si="10"/>
        <v>0</v>
      </c>
      <c r="F286" s="195">
        <f t="shared" si="9"/>
        <v>0</v>
      </c>
      <c r="G286" s="196"/>
      <c r="H286" s="190"/>
      <c r="I286" s="190"/>
    </row>
    <row r="287" spans="2:9" ht="15.75" customHeight="1" x14ac:dyDescent="0.3">
      <c r="B287" s="189" t="str">
        <f>Hulpblad!V8</f>
        <v xml:space="preserve"> </v>
      </c>
      <c r="C287" s="249"/>
      <c r="D287" s="194"/>
      <c r="E287" s="195">
        <f t="shared" si="10"/>
        <v>0</v>
      </c>
      <c r="F287" s="195">
        <f t="shared" si="9"/>
        <v>0</v>
      </c>
      <c r="G287" s="196"/>
      <c r="H287" s="190"/>
      <c r="I287" s="190"/>
    </row>
    <row r="288" spans="2:9" ht="15.75" customHeight="1" x14ac:dyDescent="0.3">
      <c r="B288" s="189" t="str">
        <f>Hulpblad!V9</f>
        <v xml:space="preserve"> </v>
      </c>
      <c r="C288" s="250"/>
      <c r="D288" s="194"/>
      <c r="E288" s="195">
        <f t="shared" si="10"/>
        <v>0</v>
      </c>
      <c r="F288" s="195">
        <f t="shared" si="9"/>
        <v>0</v>
      </c>
      <c r="G288" s="196"/>
      <c r="H288" s="190"/>
      <c r="I288" s="190"/>
    </row>
    <row r="289" spans="2:9" ht="15.75" customHeight="1" x14ac:dyDescent="0.3">
      <c r="B289" s="189" t="str">
        <f>Hulpblad!V10</f>
        <v xml:space="preserve"> </v>
      </c>
      <c r="C289" s="250"/>
      <c r="D289" s="194"/>
      <c r="E289" s="195">
        <f t="shared" si="10"/>
        <v>0</v>
      </c>
      <c r="F289" s="195">
        <f t="shared" si="9"/>
        <v>0</v>
      </c>
      <c r="G289" s="196"/>
      <c r="H289" s="190"/>
      <c r="I289" s="190"/>
    </row>
    <row r="290" spans="2:9" ht="15.75" customHeight="1" thickBot="1" x14ac:dyDescent="0.35">
      <c r="B290" s="164" t="str">
        <f>Hulpblad!V11</f>
        <v xml:space="preserve"> </v>
      </c>
      <c r="C290" s="251"/>
      <c r="D290" s="178"/>
      <c r="E290" s="155">
        <f t="shared" si="10"/>
        <v>0</v>
      </c>
      <c r="F290" s="155">
        <f t="shared" si="9"/>
        <v>0</v>
      </c>
      <c r="G290" s="113"/>
      <c r="H290" s="113"/>
      <c r="I290" s="113"/>
    </row>
    <row r="291" spans="2:9" ht="16.5" thickTop="1" x14ac:dyDescent="0.3">
      <c r="B291" s="76" t="s">
        <v>90</v>
      </c>
      <c r="C291" s="78"/>
      <c r="D291" s="78"/>
      <c r="E291" s="163">
        <f>SUBTOTAL(109,$E$281:$E$290)</f>
        <v>0</v>
      </c>
      <c r="F291" s="163">
        <f>SUBTOTAL(109,$F$281:$F$290)</f>
        <v>0</v>
      </c>
      <c r="G291" s="79"/>
      <c r="H291" s="79"/>
      <c r="I291" s="79"/>
    </row>
    <row r="292" spans="2:9" x14ac:dyDescent="0.3">
      <c r="B292" s="15"/>
      <c r="C292" s="16"/>
      <c r="D292" s="10"/>
      <c r="E292" s="18"/>
      <c r="F292" s="18"/>
      <c r="G292" s="18"/>
      <c r="H292" s="10"/>
    </row>
    <row r="293" spans="2:9" ht="16.5" thickBot="1" x14ac:dyDescent="0.35">
      <c r="B293" s="51" t="s">
        <v>115</v>
      </c>
      <c r="C293" s="162">
        <f>C263+C266</f>
        <v>0</v>
      </c>
      <c r="D293" s="10"/>
      <c r="E293" s="10"/>
      <c r="F293" s="10"/>
      <c r="G293" s="10"/>
      <c r="H293" s="10"/>
    </row>
    <row r="294" spans="2:9" thickTop="1" x14ac:dyDescent="0.25">
      <c r="B294" s="10"/>
      <c r="C294" s="10"/>
      <c r="D294" s="10"/>
      <c r="E294" s="10"/>
      <c r="F294" s="10"/>
      <c r="G294" s="10"/>
      <c r="H294" s="10"/>
    </row>
    <row r="295" spans="2:9" ht="16.5" thickBot="1" x14ac:dyDescent="0.35">
      <c r="B295" s="51" t="s">
        <v>116</v>
      </c>
      <c r="C295" s="162" t="str">
        <f>IF(ROUND($F$291,2)&gt;=ROUND(C263+C266,2),"JA",$F$291-C263-C266)</f>
        <v>JA</v>
      </c>
      <c r="D295" s="10"/>
      <c r="E295" s="10"/>
      <c r="F295" s="10"/>
      <c r="G295" s="10"/>
      <c r="H295" s="10"/>
    </row>
    <row r="296" spans="2:9" thickTop="1" x14ac:dyDescent="0.25">
      <c r="B296" s="10"/>
      <c r="C296" s="10"/>
      <c r="D296" s="10"/>
      <c r="E296" s="10"/>
      <c r="F296" s="10"/>
      <c r="G296" s="10"/>
      <c r="H296" s="10"/>
    </row>
    <row r="297" spans="2:9" ht="15" x14ac:dyDescent="0.25">
      <c r="B297" s="10"/>
      <c r="C297" s="10"/>
      <c r="D297" s="10"/>
      <c r="E297" s="10"/>
      <c r="F297" s="10"/>
      <c r="G297" s="10"/>
      <c r="H297" s="10"/>
    </row>
    <row r="298" spans="2:9" ht="15" x14ac:dyDescent="0.25">
      <c r="B298" s="10"/>
      <c r="C298" s="10"/>
      <c r="D298" s="10"/>
      <c r="E298" s="10"/>
      <c r="F298" s="10"/>
      <c r="G298" s="10"/>
      <c r="H298" s="10"/>
    </row>
    <row r="299" spans="2:9" ht="15" x14ac:dyDescent="0.25">
      <c r="B299" s="10"/>
      <c r="C299" s="10"/>
      <c r="D299" s="10"/>
      <c r="E299" s="10"/>
      <c r="F299" s="10"/>
      <c r="G299" s="10"/>
      <c r="H299" s="10"/>
    </row>
    <row r="300" spans="2:9" ht="15" x14ac:dyDescent="0.25">
      <c r="B300" s="10"/>
      <c r="C300" s="10"/>
      <c r="D300" s="10"/>
      <c r="E300" s="10"/>
      <c r="F300" s="10"/>
      <c r="G300" s="10"/>
      <c r="H300" s="10"/>
    </row>
    <row r="301" spans="2:9" ht="15" x14ac:dyDescent="0.25">
      <c r="B301" s="10"/>
      <c r="C301" s="10"/>
      <c r="D301" s="10"/>
      <c r="E301" s="10"/>
      <c r="F301" s="10"/>
      <c r="G301" s="10"/>
      <c r="H301" s="10"/>
    </row>
    <row r="302" spans="2:9" ht="15" x14ac:dyDescent="0.25">
      <c r="B302" s="10"/>
      <c r="C302" s="10"/>
      <c r="D302" s="10"/>
      <c r="E302" s="10"/>
      <c r="F302" s="10"/>
      <c r="G302" s="10"/>
      <c r="H302" s="10"/>
    </row>
    <row r="303" spans="2:9" ht="15" x14ac:dyDescent="0.25">
      <c r="B303" s="10"/>
      <c r="C303" s="10"/>
      <c r="D303" s="10"/>
      <c r="E303" s="10"/>
      <c r="F303" s="10"/>
      <c r="G303" s="10"/>
      <c r="H303" s="10"/>
    </row>
    <row r="304" spans="2:9"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ht="15" x14ac:dyDescent="0.25">
      <c r="B463" s="10"/>
      <c r="C463" s="10"/>
      <c r="D463" s="10"/>
      <c r="E463" s="10"/>
      <c r="F463" s="10"/>
      <c r="G463" s="10"/>
      <c r="H463" s="10"/>
    </row>
    <row r="464" spans="2:8" ht="15" x14ac:dyDescent="0.25">
      <c r="B464" s="10"/>
      <c r="C464" s="10"/>
      <c r="D464" s="10"/>
      <c r="E464" s="10"/>
      <c r="F464" s="10"/>
      <c r="G464" s="10"/>
      <c r="H464" s="10"/>
    </row>
    <row r="465" spans="2:8" ht="15" x14ac:dyDescent="0.25">
      <c r="B465" s="10"/>
      <c r="C465" s="10"/>
      <c r="D465" s="10"/>
      <c r="E465" s="10"/>
      <c r="F465" s="10"/>
      <c r="G465" s="10"/>
      <c r="H465" s="10"/>
    </row>
    <row r="466" spans="2:8" ht="15" x14ac:dyDescent="0.25">
      <c r="B466" s="10"/>
      <c r="C466" s="10"/>
      <c r="D466" s="10"/>
      <c r="E466" s="10"/>
      <c r="F466" s="10"/>
      <c r="G466" s="10"/>
      <c r="H466" s="10"/>
    </row>
    <row r="467" spans="2:8" ht="15" x14ac:dyDescent="0.25">
      <c r="B467" s="10"/>
      <c r="C467" s="10"/>
      <c r="D467" s="10"/>
      <c r="E467" s="10"/>
      <c r="F467" s="10"/>
      <c r="G467" s="10"/>
      <c r="H467" s="10"/>
    </row>
    <row r="468" spans="2:8" ht="15" x14ac:dyDescent="0.25">
      <c r="B468" s="10"/>
      <c r="C468" s="10"/>
      <c r="D468" s="10"/>
      <c r="E468" s="10"/>
      <c r="F468" s="10"/>
      <c r="G468" s="10"/>
      <c r="H468" s="10"/>
    </row>
    <row r="469" spans="2:8" ht="15" x14ac:dyDescent="0.25">
      <c r="B469" s="10"/>
      <c r="C469" s="10"/>
      <c r="D469" s="10"/>
      <c r="E469" s="10"/>
      <c r="F469" s="10"/>
      <c r="G469" s="10"/>
      <c r="H469" s="10"/>
    </row>
    <row r="470" spans="2:8" ht="15" x14ac:dyDescent="0.25">
      <c r="B470" s="10"/>
      <c r="C470" s="10"/>
      <c r="D470" s="10"/>
      <c r="E470" s="10"/>
      <c r="F470" s="10"/>
      <c r="G470" s="10"/>
      <c r="H470" s="10"/>
    </row>
    <row r="471" spans="2:8" ht="15" x14ac:dyDescent="0.25">
      <c r="B471" s="10"/>
      <c r="C471" s="10"/>
      <c r="D471" s="10"/>
      <c r="E471" s="10"/>
      <c r="F471" s="10"/>
      <c r="G471" s="10"/>
      <c r="H471" s="10"/>
    </row>
    <row r="472" spans="2:8" ht="15" x14ac:dyDescent="0.25">
      <c r="B472" s="10"/>
      <c r="C472" s="10"/>
      <c r="D472" s="10"/>
      <c r="E472" s="10"/>
      <c r="F472" s="10"/>
      <c r="G472" s="10"/>
      <c r="H472" s="10"/>
    </row>
    <row r="473" spans="2:8" ht="15" x14ac:dyDescent="0.25">
      <c r="B473" s="10"/>
      <c r="C473" s="10"/>
      <c r="D473" s="10"/>
      <c r="E473" s="10"/>
      <c r="F473" s="10"/>
      <c r="G473" s="10"/>
      <c r="H473" s="10"/>
    </row>
    <row r="474" spans="2:8" ht="15" x14ac:dyDescent="0.25">
      <c r="B474" s="10"/>
      <c r="C474" s="10"/>
      <c r="D474" s="10"/>
      <c r="E474" s="10"/>
      <c r="F474" s="10"/>
      <c r="G474" s="10"/>
      <c r="H474" s="10"/>
    </row>
    <row r="475" spans="2:8" ht="15" x14ac:dyDescent="0.25">
      <c r="B475" s="10"/>
      <c r="C475" s="10"/>
      <c r="D475" s="10"/>
      <c r="E475" s="10"/>
      <c r="F475" s="10"/>
      <c r="G475" s="10"/>
      <c r="H475" s="10"/>
    </row>
    <row r="476" spans="2:8" ht="15" x14ac:dyDescent="0.25">
      <c r="B476" s="10"/>
      <c r="C476" s="10"/>
      <c r="D476" s="10"/>
      <c r="E476" s="10"/>
      <c r="F476" s="10"/>
      <c r="G476" s="10"/>
      <c r="H476" s="10"/>
    </row>
    <row r="477" spans="2:8" ht="15" x14ac:dyDescent="0.25">
      <c r="B477" s="10"/>
      <c r="C477" s="10"/>
      <c r="D477" s="10"/>
      <c r="E477" s="10"/>
      <c r="F477" s="10"/>
      <c r="G477" s="10"/>
      <c r="H477" s="10"/>
    </row>
    <row r="478" spans="2:8" ht="15" x14ac:dyDescent="0.25">
      <c r="B478" s="10"/>
      <c r="C478" s="10"/>
      <c r="D478" s="10"/>
      <c r="E478" s="10"/>
      <c r="F478" s="10"/>
      <c r="G478" s="10"/>
      <c r="H478" s="10"/>
    </row>
    <row r="479" spans="2:8" ht="15" x14ac:dyDescent="0.25">
      <c r="B479" s="10"/>
      <c r="C479" s="10"/>
      <c r="D479" s="10"/>
      <c r="E479" s="10"/>
      <c r="F479" s="10"/>
      <c r="G479" s="10"/>
      <c r="H479" s="10"/>
    </row>
    <row r="480" spans="2:8" ht="15" x14ac:dyDescent="0.25">
      <c r="B480" s="10"/>
      <c r="C480" s="10"/>
      <c r="D480" s="10"/>
      <c r="E480" s="10"/>
      <c r="F480" s="10"/>
      <c r="G480" s="10"/>
      <c r="H480" s="10"/>
    </row>
    <row r="481" spans="2:8" ht="15" x14ac:dyDescent="0.25">
      <c r="B481" s="10"/>
      <c r="C481" s="10"/>
      <c r="D481" s="10"/>
      <c r="E481" s="10"/>
      <c r="F481" s="10"/>
      <c r="G481" s="10"/>
      <c r="H481" s="10"/>
    </row>
    <row r="482" spans="2:8" ht="15" x14ac:dyDescent="0.25">
      <c r="B482" s="10"/>
      <c r="C482" s="10"/>
      <c r="D482" s="10"/>
      <c r="E482" s="10"/>
      <c r="F482" s="10"/>
      <c r="G482" s="10"/>
      <c r="H482" s="10"/>
    </row>
    <row r="483" spans="2:8" ht="15" x14ac:dyDescent="0.25">
      <c r="B483" s="10"/>
      <c r="C483" s="10"/>
      <c r="D483" s="10"/>
      <c r="E483" s="10"/>
      <c r="F483" s="10"/>
      <c r="G483" s="10"/>
      <c r="H483" s="10"/>
    </row>
    <row r="484" spans="2:8" ht="15" x14ac:dyDescent="0.25">
      <c r="B484" s="10"/>
      <c r="C484" s="10"/>
      <c r="D484" s="10"/>
      <c r="E484" s="10"/>
      <c r="F484" s="10"/>
      <c r="G484" s="10"/>
      <c r="H484" s="10"/>
    </row>
    <row r="485" spans="2:8" ht="15" x14ac:dyDescent="0.25">
      <c r="B485" s="10"/>
      <c r="C485" s="10"/>
      <c r="D485" s="10"/>
      <c r="E485" s="10"/>
      <c r="F485" s="10"/>
      <c r="G485" s="10"/>
      <c r="H485" s="10"/>
    </row>
    <row r="486" spans="2:8" ht="15"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140:I140"/>
    <mergeCell ref="C2:E2"/>
    <mergeCell ref="C6:D6"/>
    <mergeCell ref="B11:I11"/>
    <mergeCell ref="B14:H14"/>
    <mergeCell ref="C30:H30"/>
    <mergeCell ref="B32:H32"/>
    <mergeCell ref="B35:E35"/>
    <mergeCell ref="B57:F57"/>
    <mergeCell ref="B79:F79"/>
    <mergeCell ref="B101:E101"/>
    <mergeCell ref="B123:G123"/>
    <mergeCell ref="B260:I260"/>
    <mergeCell ref="B275:H275"/>
    <mergeCell ref="B278:I278"/>
    <mergeCell ref="B156:I156"/>
    <mergeCell ref="B180:I180"/>
    <mergeCell ref="B195:G195"/>
    <mergeCell ref="B212:E212"/>
    <mergeCell ref="B235:F235"/>
    <mergeCell ref="B257:H257"/>
  </mergeCells>
  <conditionalFormatting sqref="A12:I295">
    <cfRule type="expression" dxfId="195" priority="1" stopIfTrue="1">
      <formula>$A$16=0</formula>
    </cfRule>
  </conditionalFormatting>
  <conditionalFormatting sqref="B34:C34">
    <cfRule type="expression" dxfId="194" priority="31">
      <formula>$A$34="nvt"</formula>
    </cfRule>
  </conditionalFormatting>
  <conditionalFormatting sqref="B56:C56">
    <cfRule type="expression" dxfId="193" priority="32">
      <formula>$A$56="nvt"</formula>
    </cfRule>
  </conditionalFormatting>
  <conditionalFormatting sqref="B78:C78">
    <cfRule type="expression" dxfId="192" priority="29">
      <formula>$A$78="nvt"</formula>
    </cfRule>
  </conditionalFormatting>
  <conditionalFormatting sqref="B100:C100">
    <cfRule type="expression" dxfId="191" priority="3">
      <formula>$A$100="nvt"</formula>
    </cfRule>
  </conditionalFormatting>
  <conditionalFormatting sqref="B122:C122">
    <cfRule type="expression" dxfId="190" priority="27">
      <formula>$A$122="nvt"</formula>
    </cfRule>
  </conditionalFormatting>
  <conditionalFormatting sqref="B125:C136">
    <cfRule type="expression" dxfId="189" priority="42">
      <formula>$A$122="nvt"</formula>
    </cfRule>
  </conditionalFormatting>
  <conditionalFormatting sqref="B139:C139">
    <cfRule type="expression" dxfId="188" priority="25">
      <formula>$A$139="nvt"</formula>
    </cfRule>
  </conditionalFormatting>
  <conditionalFormatting sqref="B155:C155">
    <cfRule type="expression" dxfId="187" priority="23">
      <formula>$A$155="nvt"</formula>
    </cfRule>
  </conditionalFormatting>
  <conditionalFormatting sqref="B179:C179">
    <cfRule type="expression" dxfId="186" priority="21">
      <formula>$A$179="nvt"</formula>
    </cfRule>
  </conditionalFormatting>
  <conditionalFormatting sqref="B197:C208">
    <cfRule type="expression" dxfId="185" priority="39">
      <formula>$A$194="nvt"</formula>
    </cfRule>
  </conditionalFormatting>
  <conditionalFormatting sqref="B211:C211">
    <cfRule type="expression" dxfId="184" priority="17">
      <formula>$A$211="nvt"</formula>
    </cfRule>
  </conditionalFormatting>
  <conditionalFormatting sqref="B234:C234">
    <cfRule type="expression" dxfId="183" priority="15">
      <formula>$A$234="nvt"</formula>
    </cfRule>
  </conditionalFormatting>
  <conditionalFormatting sqref="B17:D27">
    <cfRule type="expression" dxfId="182" priority="36">
      <formula>$A17=0</formula>
    </cfRule>
  </conditionalFormatting>
  <conditionalFormatting sqref="B37:E53">
    <cfRule type="expression" dxfId="181" priority="45">
      <formula>$A$34="nvt"</formula>
    </cfRule>
  </conditionalFormatting>
  <conditionalFormatting sqref="B103:E119">
    <cfRule type="expression" dxfId="180" priority="5">
      <formula>$A$100="nvt"</formula>
    </cfRule>
  </conditionalFormatting>
  <conditionalFormatting sqref="B194:E194">
    <cfRule type="expression" dxfId="179" priority="11">
      <formula>$A$194="nvt"</formula>
    </cfRule>
  </conditionalFormatting>
  <conditionalFormatting sqref="B214:E231">
    <cfRule type="expression" dxfId="178" priority="38">
      <formula>$A$211="nvt"</formula>
    </cfRule>
  </conditionalFormatting>
  <conditionalFormatting sqref="B59:F75">
    <cfRule type="expression" dxfId="177" priority="44">
      <formula>$A$56="nvt"</formula>
    </cfRule>
  </conditionalFormatting>
  <conditionalFormatting sqref="B81:F97">
    <cfRule type="expression" dxfId="176" priority="43">
      <formula>$A$78="nvt"</formula>
    </cfRule>
  </conditionalFormatting>
  <conditionalFormatting sqref="B237:F253">
    <cfRule type="expression" dxfId="175" priority="37">
      <formula>$A$234="nvt"</formula>
    </cfRule>
  </conditionalFormatting>
  <conditionalFormatting sqref="B30:I30">
    <cfRule type="expression" dxfId="174" priority="46">
      <formula>LEFT($C$30,3)="Let"</formula>
    </cfRule>
  </conditionalFormatting>
  <conditionalFormatting sqref="B142:I152">
    <cfRule type="expression" dxfId="173" priority="6">
      <formula>$A$139="nvt"</formula>
    </cfRule>
  </conditionalFormatting>
  <conditionalFormatting sqref="B158:I176">
    <cfRule type="expression" dxfId="172" priority="8">
      <formula>$A$155="nvt"</formula>
    </cfRule>
  </conditionalFormatting>
  <conditionalFormatting sqref="B182:I191">
    <cfRule type="expression" dxfId="171" priority="40">
      <formula>$A$179="nvt"</formula>
    </cfRule>
  </conditionalFormatting>
  <conditionalFormatting sqref="C272">
    <cfRule type="cellIs" dxfId="170" priority="35" operator="notEqual">
      <formula>"JA"</formula>
    </cfRule>
  </conditionalFormatting>
  <conditionalFormatting sqref="C295">
    <cfRule type="cellIs" dxfId="169" priority="13" operator="notEqual">
      <formula>"JA"</formula>
    </cfRule>
  </conditionalFormatting>
  <conditionalFormatting sqref="D268">
    <cfRule type="expression" dxfId="168" priority="10">
      <formula>C272&lt;&gt;"JA"</formula>
    </cfRule>
  </conditionalFormatting>
  <dataValidations count="4">
    <dataValidation type="list" allowBlank="1" showInputMessage="1" showErrorMessage="1" sqref="C178" xr:uid="{5EC9C0DF-6941-49EC-8150-B180DC8BD8C8}">
      <formula1>#REF!</formula1>
    </dataValidation>
    <dataValidation type="list" allowBlank="1" showInputMessage="1" showErrorMessage="1" sqref="C7" xr:uid="{C0874AB5-8CE4-4A33-97A8-C946BF256502}">
      <formula1>K_Omvang</formula1>
    </dataValidation>
    <dataValidation type="list" allowBlank="1" showInputMessage="1" showErrorMessage="1" sqref="C6" xr:uid="{8DCB9A4C-416E-4922-BA77-DA1AD42FFEAA}">
      <formula1>K_Type</formula1>
    </dataValidation>
    <dataValidation type="list" allowBlank="1" showInputMessage="1" showErrorMessage="1" sqref="B82:B96 B38:B52 B159:B175 B143:B151 B60:B74 B183:B190 B215:B230 B238:B252 B104:B118" xr:uid="{554A1B06-1D4F-4455-86D0-938CD5E64DAC}">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30" max="16383" man="1"/>
    <brk id="255" max="16383" man="1"/>
    <brk id="27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ED050-AABC-4EA6-89AE-83F1E1262145}">
  <sheetPr>
    <tabColor rgb="FF0070C0"/>
    <pageSetUpPr fitToPage="1"/>
  </sheetPr>
  <dimension ref="A2:W214"/>
  <sheetViews>
    <sheetView showGridLines="0" topLeftCell="A11" workbookViewId="0">
      <selection activeCell="B26" sqref="B26"/>
    </sheetView>
  </sheetViews>
  <sheetFormatPr defaultColWidth="9.140625" defaultRowHeight="15" x14ac:dyDescent="0.25"/>
  <cols>
    <col min="1" max="1" width="2.7109375" style="5" customWidth="1"/>
    <col min="2" max="2" width="45.28515625" customWidth="1"/>
    <col min="3" max="4" width="17.85546875" customWidth="1"/>
    <col min="5" max="18" width="18.140625" customWidth="1"/>
    <col min="19" max="23" width="17.28515625" bestFit="1" customWidth="1"/>
  </cols>
  <sheetData>
    <row r="2" spans="2:23" ht="21.75" customHeight="1" thickBot="1" x14ac:dyDescent="0.4">
      <c r="B2" s="55" t="s">
        <v>40</v>
      </c>
      <c r="C2" s="3"/>
      <c r="D2" s="256" t="s">
        <v>42</v>
      </c>
      <c r="E2" s="256"/>
      <c r="F2" s="256"/>
      <c r="G2" s="256"/>
      <c r="H2" s="256"/>
    </row>
    <row r="3" spans="2:23" ht="15.75" thickTop="1" x14ac:dyDescent="0.25"/>
    <row r="4" spans="2:23" ht="16.5" thickBot="1" x14ac:dyDescent="0.35">
      <c r="B4" s="56"/>
      <c r="C4" s="56" t="s">
        <v>52</v>
      </c>
      <c r="D4" s="51" t="s">
        <v>29</v>
      </c>
      <c r="E4" s="51" t="s">
        <v>20</v>
      </c>
      <c r="F4" s="51" t="s">
        <v>19</v>
      </c>
      <c r="G4" s="51" t="s">
        <v>18</v>
      </c>
      <c r="H4" s="51" t="s">
        <v>17</v>
      </c>
      <c r="I4" s="51" t="s">
        <v>16</v>
      </c>
      <c r="J4" s="51" t="s">
        <v>15</v>
      </c>
      <c r="K4" s="51" t="s">
        <v>14</v>
      </c>
      <c r="L4" s="51" t="s">
        <v>13</v>
      </c>
      <c r="M4" s="51" t="s">
        <v>12</v>
      </c>
      <c r="N4" s="51" t="s">
        <v>11</v>
      </c>
      <c r="O4" s="51" t="s">
        <v>10</v>
      </c>
      <c r="P4" s="51" t="s">
        <v>9</v>
      </c>
      <c r="Q4" s="51" t="s">
        <v>8</v>
      </c>
      <c r="R4" s="51" t="s">
        <v>7</v>
      </c>
      <c r="S4" s="51" t="s">
        <v>65</v>
      </c>
      <c r="T4" s="51" t="s">
        <v>66</v>
      </c>
      <c r="U4" s="51" t="s">
        <v>67</v>
      </c>
      <c r="V4" s="51" t="s">
        <v>68</v>
      </c>
      <c r="W4" s="51" t="s">
        <v>69</v>
      </c>
    </row>
    <row r="5" spans="2:23" ht="17.25" thickTop="1" thickBot="1" x14ac:dyDescent="0.35">
      <c r="B5" s="56" t="s">
        <v>2</v>
      </c>
      <c r="C5" s="56"/>
      <c r="D5" s="179" t="str">
        <f>IFERROR(IF(Penvoerder!$C$2="","",Penvoerder!$C$2),"")</f>
        <v/>
      </c>
      <c r="E5" s="179" t="str">
        <f>IFERROR(IF('PP2'!$C$2="","",'PP2'!$C$2),"")</f>
        <v/>
      </c>
      <c r="F5" s="179" t="str">
        <f>IFERROR(IF('PP3'!$C$2="","",'PP3'!$C$2),"")</f>
        <v/>
      </c>
      <c r="G5" s="179" t="str">
        <f>IFERROR(IF('PP4'!$C$2="","",'PP4'!$C$2),"")</f>
        <v/>
      </c>
      <c r="H5" s="179" t="str">
        <f>IFERROR(IF('PP5'!$C$2="","",'PP5'!$C$2),"")</f>
        <v/>
      </c>
      <c r="I5" s="179" t="str">
        <f>IFERROR(IF('PP6'!$C$2="","",'PP6'!$C$2),"")</f>
        <v/>
      </c>
      <c r="J5" s="179" t="str">
        <f>IFERROR(IF('PP7'!$C$2="","",'PP7'!$C$2),"")</f>
        <v/>
      </c>
      <c r="K5" s="179" t="str">
        <f>IFERROR(IF('PP8'!$C$2="","",'PP8'!$C$2),"")</f>
        <v/>
      </c>
      <c r="L5" s="179" t="str">
        <f>IFERROR(IF('PP9'!$C$2="","",'PP9'!$C$2),"")</f>
        <v/>
      </c>
      <c r="M5" s="179" t="str">
        <f>IFERROR(IF('PP10'!$C$2="","",'PP10'!$C$2),"")</f>
        <v/>
      </c>
      <c r="N5" s="179" t="str">
        <f>IFERROR(IF('PP11'!$C$2="","",'PP11'!$C$2),"")</f>
        <v/>
      </c>
      <c r="O5" s="179" t="str">
        <f>IFERROR(IF('PP12'!$C$2="","",'PP12'!$C$2),"")</f>
        <v/>
      </c>
      <c r="P5" s="179" t="str">
        <f>IFERROR(IF('PP13'!$C$2="","",'PP13'!$C$2),"")</f>
        <v/>
      </c>
      <c r="Q5" s="179" t="str">
        <f>IFERROR(IF('PP14'!$C$2="","",'PP14'!$C$2),"")</f>
        <v/>
      </c>
      <c r="R5" s="179" t="str">
        <f>IFERROR(IF('PP15'!$C$2="","",'PP15'!$C$2),"")</f>
        <v/>
      </c>
      <c r="S5" s="179" t="str">
        <f>IFERROR(IF('PP16'!$C$2="","",'PP16'!$C$2),"")</f>
        <v/>
      </c>
      <c r="T5" s="179" t="str">
        <f>IFERROR(IF('PP17'!$C$2="","",'PP17'!$C$2),"")</f>
        <v/>
      </c>
      <c r="U5" s="179" t="str">
        <f>IFERROR(IF('PP18'!$C$2="","",'PP18'!$C$2),"")</f>
        <v/>
      </c>
      <c r="V5" s="179" t="str">
        <f>IFERROR(IF('PP19'!$C$2="","",'PP19'!$C$2),"")</f>
        <v/>
      </c>
      <c r="W5" s="179" t="str">
        <f>IFERROR(IF('PP20'!$C$2="","",'PP20'!$C$2),"")</f>
        <v/>
      </c>
    </row>
    <row r="6" spans="2:23" ht="16.5" thickTop="1" x14ac:dyDescent="0.3">
      <c r="B6" s="166" t="str">
        <f>Hulpblad!V2</f>
        <v xml:space="preserve"> </v>
      </c>
      <c r="C6" s="167" t="str">
        <f>IF(OR($B6="",$B6=" "),"",SUM(D6:W6))</f>
        <v/>
      </c>
      <c r="D6" s="168" t="str">
        <f>IF(OR($B6="",$B6=" "),"",SUMIFS(Penvoerder!$E$281:$E$290,Penvoerder!$B$281:$B$290,$B6))</f>
        <v/>
      </c>
      <c r="E6" s="23" t="str">
        <f>IF(OR($B6="",$B6=" "),"",SUMIFS('PP2'!$E$281:$E$290,'PP2'!$B$281:$B$290,$B6))</f>
        <v/>
      </c>
      <c r="F6" s="23" t="str">
        <f>IF(OR($B6="",$B6=" "),"",SUMIFS('PP3'!$E$281:$E$290,'PP3'!$B$281:$B$290,$B6))</f>
        <v/>
      </c>
      <c r="G6" s="23" t="str">
        <f>IF(OR($B6="",$B6=" "),"",SUMIFS('PP4'!$E$281:$E$290,'PP4'!$B$281:$B$290,$B6))</f>
        <v/>
      </c>
      <c r="H6" s="23" t="str">
        <f>IF(OR($B6="",$B6=" "),"",SUMIFS('PP5'!$E$281:$E$290,'PP5'!$B$281:$B$290,$B6))</f>
        <v/>
      </c>
      <c r="I6" s="23" t="str">
        <f>IF(OR($B6="",$B6=" "),"",SUMIFS('PP6'!$E$281:$E$290,'PP6'!$B$281:$B$290,$B6))</f>
        <v/>
      </c>
      <c r="J6" s="23" t="str">
        <f>IF(OR($B6="",$B6=" "),"",SUMIFS('PP7'!$E$281:$E$290,'PP7'!$B$281:$B$290,$B6))</f>
        <v/>
      </c>
      <c r="K6" s="23" t="str">
        <f>IF(OR($B6="",$B6=" "),"",SUMIFS('PP8'!$E$281:$E$290,'PP8'!$B$281:$B$290,$B6))</f>
        <v/>
      </c>
      <c r="L6" s="23" t="str">
        <f>IF(OR($B6="",$B6=" "),"",SUMIFS('PP9'!$E$281:$E$290,'PP9'!$B$281:$B$290,$B6))</f>
        <v/>
      </c>
      <c r="M6" s="23" t="str">
        <f>IF(OR($B6="",$B6=" "),"",SUMIFS('PP10'!$E$281:$E$290,'PP10'!$B$281:$B$290,$B6))</f>
        <v/>
      </c>
      <c r="N6" s="23" t="str">
        <f>IF(OR($B6="",$B6=" "),"",SUMIFS('PP11'!$E$281:$E$290,'PP11'!$B$281:$B$290,$B6))</f>
        <v/>
      </c>
      <c r="O6" s="23" t="str">
        <f>IF(OR($B6="",$B6=" "),"",SUMIFS('PP12'!$E$281:$E$290,'PP12'!$B$281:$B$290,$B6))</f>
        <v/>
      </c>
      <c r="P6" s="23" t="str">
        <f>IF(OR($B6="",$B6=" "),"",SUMIFS('PP13'!$E$281:$E$290,'PP13'!$B$281:$B$290,$B6))</f>
        <v/>
      </c>
      <c r="Q6" s="23" t="str">
        <f>IF(OR($B6="",$B6=" "),"",SUMIFS('PP14'!$E$281:$E$290,'PP14'!$B$281:$B$290,$B6))</f>
        <v/>
      </c>
      <c r="R6" s="23" t="str">
        <f>IF(OR($B6="",$B6=" "),"",SUMIFS('PP15'!$E$281:$E$290,'PP15'!$B$281:$B$290,$B6))</f>
        <v/>
      </c>
      <c r="S6" s="23" t="str">
        <f>IF(OR($B6="",$B6=" "),"",SUMIFS('PP16'!$E$281:$E$290,'PP16'!$B$281:$B$290,$B6))</f>
        <v/>
      </c>
      <c r="T6" s="23" t="str">
        <f>IF(OR($B6="",$B6=" "),"",SUMIFS('PP17'!$E$281:$E$290,'PP17'!$B$281:$B$290,$B6))</f>
        <v/>
      </c>
      <c r="U6" s="23" t="str">
        <f>IF(OR($B6="",$B6=" "),"",SUMIFS('PP18'!$E$281:$E$290,'PP18'!$B$281:$B$290,$B6))</f>
        <v/>
      </c>
      <c r="V6" s="23" t="str">
        <f>IF(OR($B6="",$B6=" "),"",SUMIFS('PP19'!$E$281:$E$290,'PP19'!$B$281:$B$290,$B6))</f>
        <v/>
      </c>
      <c r="W6" s="23" t="str">
        <f>IF(OR($B6="",$B6=" "),"",SUMIFS('PP20'!$E$281:$E$290,'PP20'!$B$281:$B$290,$B6))</f>
        <v/>
      </c>
    </row>
    <row r="7" spans="2:23" ht="15.75" x14ac:dyDescent="0.3">
      <c r="B7" s="169" t="str">
        <f>Hulpblad!V3</f>
        <v xml:space="preserve"> </v>
      </c>
      <c r="C7" s="167" t="str">
        <f t="shared" ref="C7:C15" si="0">IF(OR($B7="",$B7=" "),"",SUM(D7:W7))</f>
        <v/>
      </c>
      <c r="D7" s="168" t="str">
        <f>IF(OR($B7="",$B7=" "),"",SUMIFS(Penvoerder!$E$281:$E$290,Penvoerder!$B$281:$B$290,$B7))</f>
        <v/>
      </c>
      <c r="E7" s="23" t="str">
        <f>IF(OR($B7="",$B7=" "),"",SUMIFS('PP2'!$E$281:$E$290,'PP2'!$B$281:$B$290,$B7))</f>
        <v/>
      </c>
      <c r="F7" s="23" t="str">
        <f>IF(OR($B7="",$B7=" "),"",SUMIFS('PP3'!$E$281:$E$290,'PP3'!$B$281:$B$290,$B7))</f>
        <v/>
      </c>
      <c r="G7" s="23" t="str">
        <f>IF(OR($B7="",$B7=" "),"",SUMIFS('PP4'!$E$281:$E$290,'PP4'!$B$281:$B$290,$B7))</f>
        <v/>
      </c>
      <c r="H7" s="23" t="str">
        <f>IF(OR($B7="",$B7=" "),"",SUMIFS('PP5'!$E$281:$E$290,'PP5'!$B$281:$B$290,$B7))</f>
        <v/>
      </c>
      <c r="I7" s="23" t="str">
        <f>IF(OR($B7="",$B7=" "),"",SUMIFS('PP6'!$E$281:$E$290,'PP6'!$B$281:$B$290,$B7))</f>
        <v/>
      </c>
      <c r="J7" s="23" t="str">
        <f>IF(OR($B7="",$B7=" "),"",SUMIFS('PP7'!$E$281:$E$290,'PP7'!$B$281:$B$290,$B7))</f>
        <v/>
      </c>
      <c r="K7" s="23" t="str">
        <f>IF(OR($B7="",$B7=" "),"",SUMIFS('PP8'!$E$281:$E$290,'PP8'!$B$281:$B$290,$B7))</f>
        <v/>
      </c>
      <c r="L7" s="23" t="str">
        <f>IF(OR($B7="",$B7=" "),"",SUMIFS('PP9'!$E$281:$E$290,'PP9'!$B$281:$B$290,$B7))</f>
        <v/>
      </c>
      <c r="M7" s="23" t="str">
        <f>IF(OR($B7="",$B7=" "),"",SUMIFS('PP10'!$E$281:$E$290,'PP10'!$B$281:$B$290,$B7))</f>
        <v/>
      </c>
      <c r="N7" s="23" t="str">
        <f>IF(OR($B7="",$B7=" "),"",SUMIFS('PP11'!$E$281:$E$290,'PP11'!$B$281:$B$290,$B7))</f>
        <v/>
      </c>
      <c r="O7" s="23" t="str">
        <f>IF(OR($B7="",$B7=" "),"",SUMIFS('PP12'!$E$281:$E$290,'PP12'!$B$281:$B$290,$B7))</f>
        <v/>
      </c>
      <c r="P7" s="23" t="str">
        <f>IF(OR($B7="",$B7=" "),"",SUMIFS('PP13'!$E$281:$E$290,'PP13'!$B$281:$B$290,$B7))</f>
        <v/>
      </c>
      <c r="Q7" s="23" t="str">
        <f>IF(OR($B7="",$B7=" "),"",SUMIFS('PP14'!$E$281:$E$290,'PP14'!$B$281:$B$290,$B7))</f>
        <v/>
      </c>
      <c r="R7" s="23" t="str">
        <f>IF(OR($B7="",$B7=" "),"",SUMIFS('PP15'!$E$281:$E$290,'PP15'!$B$281:$B$290,$B7))</f>
        <v/>
      </c>
      <c r="S7" s="23" t="str">
        <f>IF(OR($B7="",$B7=" "),"",SUMIFS('PP16'!$E$281:$E$290,'PP16'!$B$281:$B$290,$B7))</f>
        <v/>
      </c>
      <c r="T7" s="23" t="str">
        <f>IF(OR($B7="",$B7=" "),"",SUMIFS('PP17'!$E$281:$E$290,'PP17'!$B$281:$B$290,$B7))</f>
        <v/>
      </c>
      <c r="U7" s="23" t="str">
        <f>IF(OR($B7="",$B7=" "),"",SUMIFS('PP18'!$E$281:$E$290,'PP18'!$B$281:$B$290,$B7))</f>
        <v/>
      </c>
      <c r="V7" s="23" t="str">
        <f>IF(OR($B7="",$B7=" "),"",SUMIFS('PP19'!$E$281:$E$290,'PP19'!$B$281:$B$290,$B7))</f>
        <v/>
      </c>
      <c r="W7" s="23" t="str">
        <f>IF(OR($B7="",$B7=" "),"",SUMIFS('PP20'!$E$281:$E$290,'PP20'!$B$281:$B$290,$B7))</f>
        <v/>
      </c>
    </row>
    <row r="8" spans="2:23" ht="15.75" x14ac:dyDescent="0.3">
      <c r="B8" s="169" t="str">
        <f>Hulpblad!V4</f>
        <v xml:space="preserve"> </v>
      </c>
      <c r="C8" s="167" t="str">
        <f t="shared" si="0"/>
        <v/>
      </c>
      <c r="D8" s="168" t="str">
        <f>IF(OR($B8="",$B8=" "),"",SUMIFS(Penvoerder!$E$281:$E$290,Penvoerder!$B$281:$B$290,$B8))</f>
        <v/>
      </c>
      <c r="E8" s="23" t="str">
        <f>IF(OR($B8="",$B8=" "),"",SUMIFS('PP2'!$E$281:$E$290,'PP2'!$B$281:$B$290,$B8))</f>
        <v/>
      </c>
      <c r="F8" s="23" t="str">
        <f>IF(OR($B8="",$B8=" "),"",SUMIFS('PP3'!$E$281:$E$290,'PP3'!$B$281:$B$290,$B8))</f>
        <v/>
      </c>
      <c r="G8" s="23" t="str">
        <f>IF(OR($B8="",$B8=" "),"",SUMIFS('PP4'!$E$281:$E$290,'PP4'!$B$281:$B$290,$B8))</f>
        <v/>
      </c>
      <c r="H8" s="23" t="str">
        <f>IF(OR($B8="",$B8=" "),"",SUMIFS('PP5'!$E$281:$E$290,'PP5'!$B$281:$B$290,$B8))</f>
        <v/>
      </c>
      <c r="I8" s="23" t="str">
        <f>IF(OR($B8="",$B8=" "),"",SUMIFS('PP6'!$E$281:$E$290,'PP6'!$B$281:$B$290,$B8))</f>
        <v/>
      </c>
      <c r="J8" s="23" t="str">
        <f>IF(OR($B8="",$B8=" "),"",SUMIFS('PP7'!$E$281:$E$290,'PP7'!$B$281:$B$290,$B8))</f>
        <v/>
      </c>
      <c r="K8" s="23" t="str">
        <f>IF(OR($B8="",$B8=" "),"",SUMIFS('PP8'!$E$281:$E$290,'PP8'!$B$281:$B$290,$B8))</f>
        <v/>
      </c>
      <c r="L8" s="23" t="str">
        <f>IF(OR($B8="",$B8=" "),"",SUMIFS('PP9'!$E$281:$E$290,'PP9'!$B$281:$B$290,$B8))</f>
        <v/>
      </c>
      <c r="M8" s="23" t="str">
        <f>IF(OR($B8="",$B8=" "),"",SUMIFS('PP10'!$E$281:$E$290,'PP10'!$B$281:$B$290,$B8))</f>
        <v/>
      </c>
      <c r="N8" s="23" t="str">
        <f>IF(OR($B8="",$B8=" "),"",SUMIFS('PP11'!$E$281:$E$290,'PP11'!$B$281:$B$290,$B8))</f>
        <v/>
      </c>
      <c r="O8" s="23" t="str">
        <f>IF(OR($B8="",$B8=" "),"",SUMIFS('PP12'!$E$281:$E$290,'PP12'!$B$281:$B$290,$B8))</f>
        <v/>
      </c>
      <c r="P8" s="23" t="str">
        <f>IF(OR($B8="",$B8=" "),"",SUMIFS('PP13'!$E$281:$E$290,'PP13'!$B$281:$B$290,$B8))</f>
        <v/>
      </c>
      <c r="Q8" s="23" t="str">
        <f>IF(OR($B8="",$B8=" "),"",SUMIFS('PP14'!$E$281:$E$290,'PP14'!$B$281:$B$290,$B8))</f>
        <v/>
      </c>
      <c r="R8" s="23" t="str">
        <f>IF(OR($B8="",$B8=" "),"",SUMIFS('PP15'!$E$281:$E$290,'PP15'!$B$281:$B$290,$B8))</f>
        <v/>
      </c>
      <c r="S8" s="23" t="str">
        <f>IF(OR($B8="",$B8=" "),"",SUMIFS('PP16'!$E$281:$E$290,'PP16'!$B$281:$B$290,$B8))</f>
        <v/>
      </c>
      <c r="T8" s="23" t="str">
        <f>IF(OR($B8="",$B8=" "),"",SUMIFS('PP17'!$E$281:$E$290,'PP17'!$B$281:$B$290,$B8))</f>
        <v/>
      </c>
      <c r="U8" s="23" t="str">
        <f>IF(OR($B8="",$B8=" "),"",SUMIFS('PP18'!$E$281:$E$290,'PP18'!$B$281:$B$290,$B8))</f>
        <v/>
      </c>
      <c r="V8" s="23" t="str">
        <f>IF(OR($B8="",$B8=" "),"",SUMIFS('PP19'!$E$281:$E$290,'PP19'!$B$281:$B$290,$B8))</f>
        <v/>
      </c>
      <c r="W8" s="23" t="str">
        <f>IF(OR($B8="",$B8=" "),"",SUMIFS('PP20'!$E$281:$E$290,'PP20'!$B$281:$B$290,$B8))</f>
        <v/>
      </c>
    </row>
    <row r="9" spans="2:23" ht="15.75" x14ac:dyDescent="0.3">
      <c r="B9" s="169" t="str">
        <f>Hulpblad!V5</f>
        <v xml:space="preserve"> </v>
      </c>
      <c r="C9" s="167" t="str">
        <f t="shared" si="0"/>
        <v/>
      </c>
      <c r="D9" s="168" t="str">
        <f>IF(OR($B9="",$B9=" "),"",SUMIFS(Penvoerder!$E$281:$E$290,Penvoerder!$B$281:$B$290,$B9))</f>
        <v/>
      </c>
      <c r="E9" s="23" t="str">
        <f>IF(OR($B9="",$B9=" "),"",SUMIFS('PP2'!$E$281:$E$290,'PP2'!$B$281:$B$290,$B9))</f>
        <v/>
      </c>
      <c r="F9" s="23" t="str">
        <f>IF(OR($B9="",$B9=" "),"",SUMIFS('PP3'!$E$281:$E$290,'PP3'!$B$281:$B$290,$B9))</f>
        <v/>
      </c>
      <c r="G9" s="23" t="str">
        <f>IF(OR($B9="",$B9=" "),"",SUMIFS('PP4'!$E$281:$E$290,'PP4'!$B$281:$B$290,$B9))</f>
        <v/>
      </c>
      <c r="H9" s="23" t="str">
        <f>IF(OR($B9="",$B9=" "),"",SUMIFS('PP5'!$E$281:$E$290,'PP5'!$B$281:$B$290,$B9))</f>
        <v/>
      </c>
      <c r="I9" s="23" t="str">
        <f>IF(OR($B9="",$B9=" "),"",SUMIFS('PP6'!$E$281:$E$290,'PP6'!$B$281:$B$290,$B9))</f>
        <v/>
      </c>
      <c r="J9" s="23" t="str">
        <f>IF(OR($B9="",$B9=" "),"",SUMIFS('PP7'!$E$281:$E$290,'PP7'!$B$281:$B$290,$B9))</f>
        <v/>
      </c>
      <c r="K9" s="23" t="str">
        <f>IF(OR($B9="",$B9=" "),"",SUMIFS('PP8'!$E$281:$E$290,'PP8'!$B$281:$B$290,$B9))</f>
        <v/>
      </c>
      <c r="L9" s="23" t="str">
        <f>IF(OR($B9="",$B9=" "),"",SUMIFS('PP9'!$E$281:$E$290,'PP9'!$B$281:$B$290,$B9))</f>
        <v/>
      </c>
      <c r="M9" s="23" t="str">
        <f>IF(OR($B9="",$B9=" "),"",SUMIFS('PP10'!$E$281:$E$290,'PP10'!$B$281:$B$290,$B9))</f>
        <v/>
      </c>
      <c r="N9" s="23" t="str">
        <f>IF(OR($B9="",$B9=" "),"",SUMIFS('PP11'!$E$281:$E$290,'PP11'!$B$281:$B$290,$B9))</f>
        <v/>
      </c>
      <c r="O9" s="23" t="str">
        <f>IF(OR($B9="",$B9=" "),"",SUMIFS('PP12'!$E$281:$E$290,'PP12'!$B$281:$B$290,$B9))</f>
        <v/>
      </c>
      <c r="P9" s="23" t="str">
        <f>IF(OR($B9="",$B9=" "),"",SUMIFS('PP13'!$E$281:$E$290,'PP13'!$B$281:$B$290,$B9))</f>
        <v/>
      </c>
      <c r="Q9" s="23" t="str">
        <f>IF(OR($B9="",$B9=" "),"",SUMIFS('PP14'!$E$281:$E$290,'PP14'!$B$281:$B$290,$B9))</f>
        <v/>
      </c>
      <c r="R9" s="23" t="str">
        <f>IF(OR($B9="",$B9=" "),"",SUMIFS('PP15'!$E$281:$E$290,'PP15'!$B$281:$B$290,$B9))</f>
        <v/>
      </c>
      <c r="S9" s="23" t="str">
        <f>IF(OR($B9="",$B9=" "),"",SUMIFS('PP16'!$E$281:$E$290,'PP16'!$B$281:$B$290,$B9))</f>
        <v/>
      </c>
      <c r="T9" s="23" t="str">
        <f>IF(OR($B9="",$B9=" "),"",SUMIFS('PP17'!$E$281:$E$290,'PP17'!$B$281:$B$290,$B9))</f>
        <v/>
      </c>
      <c r="U9" s="23" t="str">
        <f>IF(OR($B9="",$B9=" "),"",SUMIFS('PP18'!$E$281:$E$290,'PP18'!$B$281:$B$290,$B9))</f>
        <v/>
      </c>
      <c r="V9" s="23" t="str">
        <f>IF(OR($B9="",$B9=" "),"",SUMIFS('PP19'!$E$281:$E$290,'PP19'!$B$281:$B$290,$B9))</f>
        <v/>
      </c>
      <c r="W9" s="23" t="str">
        <f>IF(OR($B9="",$B9=" "),"",SUMIFS('PP20'!$E$281:$E$290,'PP20'!$B$281:$B$290,$B9))</f>
        <v/>
      </c>
    </row>
    <row r="10" spans="2:23" ht="15.75" x14ac:dyDescent="0.3">
      <c r="B10" s="169" t="str">
        <f>Hulpblad!V6</f>
        <v xml:space="preserve"> </v>
      </c>
      <c r="C10" s="167" t="str">
        <f t="shared" si="0"/>
        <v/>
      </c>
      <c r="D10" s="168" t="str">
        <f>IF(OR($B10="",$B10=" "),"",SUMIFS(Penvoerder!$E$281:$E$290,Penvoerder!$B$281:$B$290,$B10))</f>
        <v/>
      </c>
      <c r="E10" s="23" t="str">
        <f>IF(OR($B10="",$B10=" "),"",SUMIFS('PP2'!$E$281:$E$290,'PP2'!$B$281:$B$290,$B10))</f>
        <v/>
      </c>
      <c r="F10" s="23" t="str">
        <f>IF(OR($B10="",$B10=" "),"",SUMIFS('PP3'!$E$281:$E$290,'PP3'!$B$281:$B$290,$B10))</f>
        <v/>
      </c>
      <c r="G10" s="23" t="str">
        <f>IF(OR($B10="",$B10=" "),"",SUMIFS('PP4'!$E$281:$E$290,'PP4'!$B$281:$B$290,$B10))</f>
        <v/>
      </c>
      <c r="H10" s="23" t="str">
        <f>IF(OR($B10="",$B10=" "),"",SUMIFS('PP5'!$E$281:$E$290,'PP5'!$B$281:$B$290,$B10))</f>
        <v/>
      </c>
      <c r="I10" s="23" t="str">
        <f>IF(OR($B10="",$B10=" "),"",SUMIFS('PP6'!$E$281:$E$290,'PP6'!$B$281:$B$290,$B10))</f>
        <v/>
      </c>
      <c r="J10" s="23" t="str">
        <f>IF(OR($B10="",$B10=" "),"",SUMIFS('PP7'!$E$281:$E$290,'PP7'!$B$281:$B$290,$B10))</f>
        <v/>
      </c>
      <c r="K10" s="23" t="str">
        <f>IF(OR($B10="",$B10=" "),"",SUMIFS('PP8'!$E$281:$E$290,'PP8'!$B$281:$B$290,$B10))</f>
        <v/>
      </c>
      <c r="L10" s="23" t="str">
        <f>IF(OR($B10="",$B10=" "),"",SUMIFS('PP9'!$E$281:$E$290,'PP9'!$B$281:$B$290,$B10))</f>
        <v/>
      </c>
      <c r="M10" s="23" t="str">
        <f>IF(OR($B10="",$B10=" "),"",SUMIFS('PP10'!$E$281:$E$290,'PP10'!$B$281:$B$290,$B10))</f>
        <v/>
      </c>
      <c r="N10" s="23" t="str">
        <f>IF(OR($B10="",$B10=" "),"",SUMIFS('PP11'!$E$281:$E$290,'PP11'!$B$281:$B$290,$B10))</f>
        <v/>
      </c>
      <c r="O10" s="23" t="str">
        <f>IF(OR($B10="",$B10=" "),"",SUMIFS('PP12'!$E$281:$E$290,'PP12'!$B$281:$B$290,$B10))</f>
        <v/>
      </c>
      <c r="P10" s="23" t="str">
        <f>IF(OR($B10="",$B10=" "),"",SUMIFS('PP13'!$E$281:$E$290,'PP13'!$B$281:$B$290,$B10))</f>
        <v/>
      </c>
      <c r="Q10" s="23" t="str">
        <f>IF(OR($B10="",$B10=" "),"",SUMIFS('PP14'!$E$281:$E$290,'PP14'!$B$281:$B$290,$B10))</f>
        <v/>
      </c>
      <c r="R10" s="23" t="str">
        <f>IF(OR($B10="",$B10=" "),"",SUMIFS('PP15'!$E$281:$E$290,'PP15'!$B$281:$B$290,$B10))</f>
        <v/>
      </c>
      <c r="S10" s="23" t="str">
        <f>IF(OR($B10="",$B10=" "),"",SUMIFS('PP16'!$E$281:$E$290,'PP16'!$B$281:$B$290,$B10))</f>
        <v/>
      </c>
      <c r="T10" s="23" t="str">
        <f>IF(OR($B10="",$B10=" "),"",SUMIFS('PP17'!$E$281:$E$290,'PP17'!$B$281:$B$290,$B10))</f>
        <v/>
      </c>
      <c r="U10" s="23" t="str">
        <f>IF(OR($B10="",$B10=" "),"",SUMIFS('PP18'!$E$281:$E$290,'PP18'!$B$281:$B$290,$B10))</f>
        <v/>
      </c>
      <c r="V10" s="23" t="str">
        <f>IF(OR($B10="",$B10=" "),"",SUMIFS('PP19'!$E$281:$E$290,'PP19'!$B$281:$B$290,$B10))</f>
        <v/>
      </c>
      <c r="W10" s="23" t="str">
        <f>IF(OR($B10="",$B10=" "),"",SUMIFS('PP20'!$E$281:$E$290,'PP20'!$B$281:$B$290,$B10))</f>
        <v/>
      </c>
    </row>
    <row r="11" spans="2:23" ht="15.75" x14ac:dyDescent="0.3">
      <c r="B11" s="169" t="str">
        <f>Hulpblad!V7</f>
        <v xml:space="preserve"> </v>
      </c>
      <c r="C11" s="167" t="str">
        <f t="shared" si="0"/>
        <v/>
      </c>
      <c r="D11" s="168" t="str">
        <f>IF(OR($B11="",$B11=" "),"",SUMIFS(Penvoerder!$E$281:$E$290,Penvoerder!$B$281:$B$290,$B11))</f>
        <v/>
      </c>
      <c r="E11" s="23" t="str">
        <f>IF(OR($B11="",$B11=" "),"",SUMIFS('PP2'!$E$281:$E$290,'PP2'!$B$281:$B$290,$B11))</f>
        <v/>
      </c>
      <c r="F11" s="23" t="str">
        <f>IF(OR($B11="",$B11=" "),"",SUMIFS('PP3'!$E$281:$E$290,'PP3'!$B$281:$B$290,$B11))</f>
        <v/>
      </c>
      <c r="G11" s="23" t="str">
        <f>IF(OR($B11="",$B11=" "),"",SUMIFS('PP4'!$E$281:$E$290,'PP4'!$B$281:$B$290,$B11))</f>
        <v/>
      </c>
      <c r="H11" s="23" t="str">
        <f>IF(OR($B11="",$B11=" "),"",SUMIFS('PP5'!$E$281:$E$290,'PP5'!$B$281:$B$290,$B11))</f>
        <v/>
      </c>
      <c r="I11" s="23" t="str">
        <f>IF(OR($B11="",$B11=" "),"",SUMIFS('PP6'!$E$281:$E$290,'PP6'!$B$281:$B$290,$B11))</f>
        <v/>
      </c>
      <c r="J11" s="23" t="str">
        <f>IF(OR($B11="",$B11=" "),"",SUMIFS('PP7'!$E$281:$E$290,'PP7'!$B$281:$B$290,$B11))</f>
        <v/>
      </c>
      <c r="K11" s="23" t="str">
        <f>IF(OR($B11="",$B11=" "),"",SUMIFS('PP8'!$E$281:$E$290,'PP8'!$B$281:$B$290,$B11))</f>
        <v/>
      </c>
      <c r="L11" s="23" t="str">
        <f>IF(OR($B11="",$B11=" "),"",SUMIFS('PP9'!$E$281:$E$290,'PP9'!$B$281:$B$290,$B11))</f>
        <v/>
      </c>
      <c r="M11" s="23" t="str">
        <f>IF(OR($B11="",$B11=" "),"",SUMIFS('PP10'!$E$281:$E$290,'PP10'!$B$281:$B$290,$B11))</f>
        <v/>
      </c>
      <c r="N11" s="23" t="str">
        <f>IF(OR($B11="",$B11=" "),"",SUMIFS('PP11'!$E$281:$E$290,'PP11'!$B$281:$B$290,$B11))</f>
        <v/>
      </c>
      <c r="O11" s="23" t="str">
        <f>IF(OR($B11="",$B11=" "),"",SUMIFS('PP12'!$E$281:$E$290,'PP12'!$B$281:$B$290,$B11))</f>
        <v/>
      </c>
      <c r="P11" s="23" t="str">
        <f>IF(OR($B11="",$B11=" "),"",SUMIFS('PP13'!$E$281:$E$290,'PP13'!$B$281:$B$290,$B11))</f>
        <v/>
      </c>
      <c r="Q11" s="23" t="str">
        <f>IF(OR($B11="",$B11=" "),"",SUMIFS('PP14'!$E$281:$E$290,'PP14'!$B$281:$B$290,$B11))</f>
        <v/>
      </c>
      <c r="R11" s="23" t="str">
        <f>IF(OR($B11="",$B11=" "),"",SUMIFS('PP15'!$E$281:$E$290,'PP15'!$B$281:$B$290,$B11))</f>
        <v/>
      </c>
      <c r="S11" s="23" t="str">
        <f>IF(OR($B11="",$B11=" "),"",SUMIFS('PP16'!$E$281:$E$290,'PP16'!$B$281:$B$290,$B11))</f>
        <v/>
      </c>
      <c r="T11" s="23" t="str">
        <f>IF(OR($B11="",$B11=" "),"",SUMIFS('PP17'!$E$281:$E$290,'PP17'!$B$281:$B$290,$B11))</f>
        <v/>
      </c>
      <c r="U11" s="23" t="str">
        <f>IF(OR($B11="",$B11=" "),"",SUMIFS('PP18'!$E$281:$E$290,'PP18'!$B$281:$B$290,$B11))</f>
        <v/>
      </c>
      <c r="V11" s="23" t="str">
        <f>IF(OR($B11="",$B11=" "),"",SUMIFS('PP19'!$E$281:$E$290,'PP19'!$B$281:$B$290,$B11))</f>
        <v/>
      </c>
      <c r="W11" s="23" t="str">
        <f>IF(OR($B11="",$B11=" "),"",SUMIFS('PP20'!$E$281:$E$290,'PP20'!$B$281:$B$290,$B11))</f>
        <v/>
      </c>
    </row>
    <row r="12" spans="2:23" ht="15.75" x14ac:dyDescent="0.3">
      <c r="B12" s="169" t="str">
        <f>Hulpblad!V8</f>
        <v xml:space="preserve"> </v>
      </c>
      <c r="C12" s="167" t="str">
        <f t="shared" si="0"/>
        <v/>
      </c>
      <c r="D12" s="168" t="str">
        <f>IF(OR($B12="",$B12=" "),"",SUMIFS(Penvoerder!$E$281:$E$290,Penvoerder!$B$281:$B$290,$B12))</f>
        <v/>
      </c>
      <c r="E12" s="23" t="str">
        <f>IF(OR($B12="",$B12=" "),"",SUMIFS('PP2'!$E$281:$E$290,'PP2'!$B$281:$B$290,$B12))</f>
        <v/>
      </c>
      <c r="F12" s="23" t="str">
        <f>IF(OR($B12="",$B12=" "),"",SUMIFS('PP3'!$E$281:$E$290,'PP3'!$B$281:$B$290,$B12))</f>
        <v/>
      </c>
      <c r="G12" s="23" t="str">
        <f>IF(OR($B12="",$B12=" "),"",SUMIFS('PP4'!$E$281:$E$290,'PP4'!$B$281:$B$290,$B12))</f>
        <v/>
      </c>
      <c r="H12" s="23" t="str">
        <f>IF(OR($B12="",$B12=" "),"",SUMIFS('PP5'!$E$281:$E$290,'PP5'!$B$281:$B$290,$B12))</f>
        <v/>
      </c>
      <c r="I12" s="23" t="str">
        <f>IF(OR($B12="",$B12=" "),"",SUMIFS('PP6'!$E$281:$E$290,'PP6'!$B$281:$B$290,$B12))</f>
        <v/>
      </c>
      <c r="J12" s="23" t="str">
        <f>IF(OR($B12="",$B12=" "),"",SUMIFS('PP7'!$E$281:$E$290,'PP7'!$B$281:$B$290,$B12))</f>
        <v/>
      </c>
      <c r="K12" s="23" t="str">
        <f>IF(OR($B12="",$B12=" "),"",SUMIFS('PP8'!$E$281:$E$290,'PP8'!$B$281:$B$290,$B12))</f>
        <v/>
      </c>
      <c r="L12" s="23" t="str">
        <f>IF(OR($B12="",$B12=" "),"",SUMIFS('PP9'!$E$281:$E$290,'PP9'!$B$281:$B$290,$B12))</f>
        <v/>
      </c>
      <c r="M12" s="23" t="str">
        <f>IF(OR($B12="",$B12=" "),"",SUMIFS('PP10'!$E$281:$E$290,'PP10'!$B$281:$B$290,$B12))</f>
        <v/>
      </c>
      <c r="N12" s="23" t="str">
        <f>IF(OR($B12="",$B12=" "),"",SUMIFS('PP11'!$E$281:$E$290,'PP11'!$B$281:$B$290,$B12))</f>
        <v/>
      </c>
      <c r="O12" s="23" t="str">
        <f>IF(OR($B12="",$B12=" "),"",SUMIFS('PP12'!$E$281:$E$290,'PP12'!$B$281:$B$290,$B12))</f>
        <v/>
      </c>
      <c r="P12" s="23" t="str">
        <f>IF(OR($B12="",$B12=" "),"",SUMIFS('PP13'!$E$281:$E$290,'PP13'!$B$281:$B$290,$B12))</f>
        <v/>
      </c>
      <c r="Q12" s="23" t="str">
        <f>IF(OR($B12="",$B12=" "),"",SUMIFS('PP14'!$E$281:$E$290,'PP14'!$B$281:$B$290,$B12))</f>
        <v/>
      </c>
      <c r="R12" s="23" t="str">
        <f>IF(OR($B12="",$B12=" "),"",SUMIFS('PP15'!$E$281:$E$290,'PP15'!$B$281:$B$290,$B12))</f>
        <v/>
      </c>
      <c r="S12" s="23" t="str">
        <f>IF(OR($B12="",$B12=" "),"",SUMIFS('PP16'!$E$281:$E$290,'PP16'!$B$281:$B$290,$B12))</f>
        <v/>
      </c>
      <c r="T12" s="23" t="str">
        <f>IF(OR($B12="",$B12=" "),"",SUMIFS('PP17'!$E$281:$E$290,'PP17'!$B$281:$B$290,$B12))</f>
        <v/>
      </c>
      <c r="U12" s="23" t="str">
        <f>IF(OR($B12="",$B12=" "),"",SUMIFS('PP18'!$E$281:$E$290,'PP18'!$B$281:$B$290,$B12))</f>
        <v/>
      </c>
      <c r="V12" s="23" t="str">
        <f>IF(OR($B12="",$B12=" "),"",SUMIFS('PP19'!$E$281:$E$290,'PP19'!$B$281:$B$290,$B12))</f>
        <v/>
      </c>
      <c r="W12" s="23" t="str">
        <f>IF(OR($B12="",$B12=" "),"",SUMIFS('PP20'!$E$281:$E$290,'PP20'!$B$281:$B$290,$B12))</f>
        <v/>
      </c>
    </row>
    <row r="13" spans="2:23" ht="15.75" x14ac:dyDescent="0.3">
      <c r="B13" s="169" t="str">
        <f>Hulpblad!V9</f>
        <v xml:space="preserve"> </v>
      </c>
      <c r="C13" s="167" t="str">
        <f t="shared" si="0"/>
        <v/>
      </c>
      <c r="D13" s="168" t="str">
        <f>IF(OR($B13="",$B13=" "),"",SUMIFS(Penvoerder!$E$281:$E$290,Penvoerder!$B$281:$B$290,$B13))</f>
        <v/>
      </c>
      <c r="E13" s="23" t="str">
        <f>IF(OR($B13="",$B13=" "),"",SUMIFS('PP2'!$E$281:$E$290,'PP2'!$B$281:$B$290,$B13))</f>
        <v/>
      </c>
      <c r="F13" s="23" t="str">
        <f>IF(OR($B13="",$B13=" "),"",SUMIFS('PP3'!$E$281:$E$290,'PP3'!$B$281:$B$290,$B13))</f>
        <v/>
      </c>
      <c r="G13" s="23" t="str">
        <f>IF(OR($B13="",$B13=" "),"",SUMIFS('PP4'!$E$281:$E$290,'PP4'!$B$281:$B$290,$B13))</f>
        <v/>
      </c>
      <c r="H13" s="23" t="str">
        <f>IF(OR($B13="",$B13=" "),"",SUMIFS('PP5'!$E$281:$E$290,'PP5'!$B$281:$B$290,$B13))</f>
        <v/>
      </c>
      <c r="I13" s="23" t="str">
        <f>IF(OR($B13="",$B13=" "),"",SUMIFS('PP6'!$E$281:$E$290,'PP6'!$B$281:$B$290,$B13))</f>
        <v/>
      </c>
      <c r="J13" s="23" t="str">
        <f>IF(OR($B13="",$B13=" "),"",SUMIFS('PP7'!$E$281:$E$290,'PP7'!$B$281:$B$290,$B13))</f>
        <v/>
      </c>
      <c r="K13" s="23" t="str">
        <f>IF(OR($B13="",$B13=" "),"",SUMIFS('PP8'!$E$281:$E$290,'PP8'!$B$281:$B$290,$B13))</f>
        <v/>
      </c>
      <c r="L13" s="23" t="str">
        <f>IF(OR($B13="",$B13=" "),"",SUMIFS('PP9'!$E$281:$E$290,'PP9'!$B$281:$B$290,$B13))</f>
        <v/>
      </c>
      <c r="M13" s="23" t="str">
        <f>IF(OR($B13="",$B13=" "),"",SUMIFS('PP10'!$E$281:$E$290,'PP10'!$B$281:$B$290,$B13))</f>
        <v/>
      </c>
      <c r="N13" s="23" t="str">
        <f>IF(OR($B13="",$B13=" "),"",SUMIFS('PP11'!$E$281:$E$290,'PP11'!$B$281:$B$290,$B13))</f>
        <v/>
      </c>
      <c r="O13" s="23" t="str">
        <f>IF(OR($B13="",$B13=" "),"",SUMIFS('PP12'!$E$281:$E$290,'PP12'!$B$281:$B$290,$B13))</f>
        <v/>
      </c>
      <c r="P13" s="23" t="str">
        <f>IF(OR($B13="",$B13=" "),"",SUMIFS('PP13'!$E$281:$E$290,'PP13'!$B$281:$B$290,$B13))</f>
        <v/>
      </c>
      <c r="Q13" s="23" t="str">
        <f>IF(OR($B13="",$B13=" "),"",SUMIFS('PP14'!$E$281:$E$290,'PP14'!$B$281:$B$290,$B13))</f>
        <v/>
      </c>
      <c r="R13" s="23" t="str">
        <f>IF(OR($B13="",$B13=" "),"",SUMIFS('PP15'!$E$281:$E$290,'PP15'!$B$281:$B$290,$B13))</f>
        <v/>
      </c>
      <c r="S13" s="23" t="str">
        <f>IF(OR($B13="",$B13=" "),"",SUMIFS('PP16'!$E$281:$E$290,'PP16'!$B$281:$B$290,$B13))</f>
        <v/>
      </c>
      <c r="T13" s="23" t="str">
        <f>IF(OR($B13="",$B13=" "),"",SUMIFS('PP17'!$E$281:$E$290,'PP17'!$B$281:$B$290,$B13))</f>
        <v/>
      </c>
      <c r="U13" s="23" t="str">
        <f>IF(OR($B13="",$B13=" "),"",SUMIFS('PP18'!$E$281:$E$290,'PP18'!$B$281:$B$290,$B13))</f>
        <v/>
      </c>
      <c r="V13" s="23" t="str">
        <f>IF(OR($B13="",$B13=" "),"",SUMIFS('PP19'!$E$281:$E$290,'PP19'!$B$281:$B$290,$B13))</f>
        <v/>
      </c>
      <c r="W13" s="23" t="str">
        <f>IF(OR($B13="",$B13=" "),"",SUMIFS('PP20'!$E$281:$E$290,'PP20'!$B$281:$B$290,$B13))</f>
        <v/>
      </c>
    </row>
    <row r="14" spans="2:23" ht="15.75" x14ac:dyDescent="0.3">
      <c r="B14" s="169" t="str">
        <f>Hulpblad!V10</f>
        <v xml:space="preserve"> </v>
      </c>
      <c r="C14" s="167" t="str">
        <f t="shared" si="0"/>
        <v/>
      </c>
      <c r="D14" s="168" t="str">
        <f>IF(OR($B14="",$B14=" "),"",SUMIFS(Penvoerder!$E$281:$E$290,Penvoerder!$B$281:$B$290,$B14))</f>
        <v/>
      </c>
      <c r="E14" s="23" t="str">
        <f>IF(OR($B14="",$B14=" "),"",SUMIFS('PP2'!$E$281:$E$290,'PP2'!$B$281:$B$290,$B14))</f>
        <v/>
      </c>
      <c r="F14" s="23" t="str">
        <f>IF(OR($B14="",$B14=" "),"",SUMIFS('PP3'!$E$281:$E$290,'PP3'!$B$281:$B$290,$B14))</f>
        <v/>
      </c>
      <c r="G14" s="23" t="str">
        <f>IF(OR($B14="",$B14=" "),"",SUMIFS('PP4'!$E$281:$E$290,'PP4'!$B$281:$B$290,$B14))</f>
        <v/>
      </c>
      <c r="H14" s="23" t="str">
        <f>IF(OR($B14="",$B14=" "),"",SUMIFS('PP5'!$E$281:$E$290,'PP5'!$B$281:$B$290,$B14))</f>
        <v/>
      </c>
      <c r="I14" s="23" t="str">
        <f>IF(OR($B14="",$B14=" "),"",SUMIFS('PP6'!$E$281:$E$290,'PP6'!$B$281:$B$290,$B14))</f>
        <v/>
      </c>
      <c r="J14" s="23" t="str">
        <f>IF(OR($B14="",$B14=" "),"",SUMIFS('PP7'!$E$281:$E$290,'PP7'!$B$281:$B$290,$B14))</f>
        <v/>
      </c>
      <c r="K14" s="23" t="str">
        <f>IF(OR($B14="",$B14=" "),"",SUMIFS('PP8'!$E$281:$E$290,'PP8'!$B$281:$B$290,$B14))</f>
        <v/>
      </c>
      <c r="L14" s="23" t="str">
        <f>IF(OR($B14="",$B14=" "),"",SUMIFS('PP9'!$E$281:$E$290,'PP9'!$B$281:$B$290,$B14))</f>
        <v/>
      </c>
      <c r="M14" s="23" t="str">
        <f>IF(OR($B14="",$B14=" "),"",SUMIFS('PP10'!$E$281:$E$290,'PP10'!$B$281:$B$290,$B14))</f>
        <v/>
      </c>
      <c r="N14" s="23" t="str">
        <f>IF(OR($B14="",$B14=" "),"",SUMIFS('PP11'!$E$281:$E$290,'PP11'!$B$281:$B$290,$B14))</f>
        <v/>
      </c>
      <c r="O14" s="23" t="str">
        <f>IF(OR($B14="",$B14=" "),"",SUMIFS('PP12'!$E$281:$E$290,'PP12'!$B$281:$B$290,$B14))</f>
        <v/>
      </c>
      <c r="P14" s="23" t="str">
        <f>IF(OR($B14="",$B14=" "),"",SUMIFS('PP13'!$E$281:$E$290,'PP13'!$B$281:$B$290,$B14))</f>
        <v/>
      </c>
      <c r="Q14" s="23" t="str">
        <f>IF(OR($B14="",$B14=" "),"",SUMIFS('PP14'!$E$281:$E$290,'PP14'!$B$281:$B$290,$B14))</f>
        <v/>
      </c>
      <c r="R14" s="23" t="str">
        <f>IF(OR($B14="",$B14=" "),"",SUMIFS('PP15'!$E$281:$E$290,'PP15'!$B$281:$B$290,$B14))</f>
        <v/>
      </c>
      <c r="S14" s="23" t="str">
        <f>IF(OR($B14="",$B14=" "),"",SUMIFS('PP16'!$E$281:$E$290,'PP16'!$B$281:$B$290,$B14))</f>
        <v/>
      </c>
      <c r="T14" s="23" t="str">
        <f>IF(OR($B14="",$B14=" "),"",SUMIFS('PP17'!$E$281:$E$290,'PP17'!$B$281:$B$290,$B14))</f>
        <v/>
      </c>
      <c r="U14" s="23" t="str">
        <f>IF(OR($B14="",$B14=" "),"",SUMIFS('PP18'!$E$281:$E$290,'PP18'!$B$281:$B$290,$B14))</f>
        <v/>
      </c>
      <c r="V14" s="23" t="str">
        <f>IF(OR($B14="",$B14=" "),"",SUMIFS('PP19'!$E$281:$E$290,'PP19'!$B$281:$B$290,$B14))</f>
        <v/>
      </c>
      <c r="W14" s="23" t="str">
        <f>IF(OR($B14="",$B14=" "),"",SUMIFS('PP20'!$E$281:$E$290,'PP20'!$B$281:$B$290,$B14))</f>
        <v/>
      </c>
    </row>
    <row r="15" spans="2:23" ht="16.5" thickBot="1" x14ac:dyDescent="0.35">
      <c r="B15" s="170" t="str">
        <f>Hulpblad!V11</f>
        <v xml:space="preserve"> </v>
      </c>
      <c r="C15" s="171" t="str">
        <f t="shared" si="0"/>
        <v/>
      </c>
      <c r="D15" s="172" t="str">
        <f>IF(OR($B15="",$B15=" "),"",SUMIFS(Penvoerder!$E$281:$E$290,Penvoerder!$B$281:$B$290,$B15))</f>
        <v/>
      </c>
      <c r="E15" s="59" t="str">
        <f>IF(OR($B15="",$B15=" "),"",SUMIFS('PP2'!$E$281:$E$290,'PP2'!$B$281:$B$290,$B15))</f>
        <v/>
      </c>
      <c r="F15" s="59" t="str">
        <f>IF(OR($B15="",$B15=" "),"",SUMIFS('PP3'!$E$281:$E$290,'PP3'!$B$281:$B$290,$B15))</f>
        <v/>
      </c>
      <c r="G15" s="59" t="str">
        <f>IF(OR($B15="",$B15=" "),"",SUMIFS('PP4'!$E$281:$E$290,'PP4'!$B$281:$B$290,$B15))</f>
        <v/>
      </c>
      <c r="H15" s="59" t="str">
        <f>IF(OR($B15="",$B15=" "),"",SUMIFS('PP5'!$E$281:$E$290,'PP5'!$B$281:$B$290,$B15))</f>
        <v/>
      </c>
      <c r="I15" s="59" t="str">
        <f>IF(OR($B15="",$B15=" "),"",SUMIFS('PP6'!$E$281:$E$290,'PP6'!$B$281:$B$290,$B15))</f>
        <v/>
      </c>
      <c r="J15" s="59" t="str">
        <f>IF(OR($B15="",$B15=" "),"",SUMIFS('PP7'!$E$281:$E$290,'PP7'!$B$281:$B$290,$B15))</f>
        <v/>
      </c>
      <c r="K15" s="59" t="str">
        <f>IF(OR($B15="",$B15=" "),"",SUMIFS('PP8'!$E$281:$E$290,'PP8'!$B$281:$B$290,$B15))</f>
        <v/>
      </c>
      <c r="L15" s="59" t="str">
        <f>IF(OR($B15="",$B15=" "),"",SUMIFS('PP9'!$E$281:$E$290,'PP9'!$B$281:$B$290,$B15))</f>
        <v/>
      </c>
      <c r="M15" s="59" t="str">
        <f>IF(OR($B15="",$B15=" "),"",SUMIFS('PP10'!$E$281:$E$290,'PP10'!$B$281:$B$290,$B15))</f>
        <v/>
      </c>
      <c r="N15" s="59" t="str">
        <f>IF(OR($B15="",$B15=" "),"",SUMIFS('PP11'!$E$281:$E$290,'PP11'!$B$281:$B$290,$B15))</f>
        <v/>
      </c>
      <c r="O15" s="59" t="str">
        <f>IF(OR($B15="",$B15=" "),"",SUMIFS('PP12'!$E$281:$E$290,'PP12'!$B$281:$B$290,$B15))</f>
        <v/>
      </c>
      <c r="P15" s="59" t="str">
        <f>IF(OR($B15="",$B15=" "),"",SUMIFS('PP13'!$E$281:$E$290,'PP13'!$B$281:$B$290,$B15))</f>
        <v/>
      </c>
      <c r="Q15" s="59" t="str">
        <f>IF(OR($B15="",$B15=" "),"",SUMIFS('PP14'!$E$281:$E$290,'PP14'!$B$281:$B$290,$B15))</f>
        <v/>
      </c>
      <c r="R15" s="59" t="str">
        <f>IF(OR($B15="",$B15=" "),"",SUMIFS('PP15'!$E$281:$E$290,'PP15'!$B$281:$B$290,$B15))</f>
        <v/>
      </c>
      <c r="S15" s="59" t="str">
        <f>IF(OR($B15="",$B15=" "),"",SUMIFS('PP16'!$E$281:$E$290,'PP16'!$B$281:$B$290,$B15))</f>
        <v/>
      </c>
      <c r="T15" s="59" t="str">
        <f>IF(OR($B15="",$B15=" "),"",SUMIFS('PP17'!$E$281:$E$290,'PP17'!$B$281:$B$290,$B15))</f>
        <v/>
      </c>
      <c r="U15" s="59" t="str">
        <f>IF(OR($B15="",$B15=" "),"",SUMIFS('PP18'!$E$281:$E$290,'PP18'!$B$281:$B$290,$B15))</f>
        <v/>
      </c>
      <c r="V15" s="59" t="str">
        <f>IF(OR($B15="",$B15=" "),"",SUMIFS('PP19'!$E$281:$E$290,'PP19'!$B$281:$B$290,$B15))</f>
        <v/>
      </c>
      <c r="W15" s="59" t="str">
        <f>IF(OR($B15="",$B15=" "),"",SUMIFS('PP20'!$E$281:$E$290,'PP20'!$B$281:$B$290,$B15))</f>
        <v/>
      </c>
    </row>
    <row r="16" spans="2:23" ht="17.25" thickTop="1" thickBot="1" x14ac:dyDescent="0.35">
      <c r="B16" s="56" t="s">
        <v>1</v>
      </c>
      <c r="C16" s="173">
        <f>SUM(C6:C15)</f>
        <v>0</v>
      </c>
      <c r="D16" s="173">
        <f>SUM(D6:D15)</f>
        <v>0</v>
      </c>
      <c r="E16" s="173">
        <f t="shared" ref="E16:R16" si="1">SUM(E6:E15)</f>
        <v>0</v>
      </c>
      <c r="F16" s="173">
        <f t="shared" si="1"/>
        <v>0</v>
      </c>
      <c r="G16" s="173">
        <f t="shared" si="1"/>
        <v>0</v>
      </c>
      <c r="H16" s="173">
        <f t="shared" si="1"/>
        <v>0</v>
      </c>
      <c r="I16" s="173">
        <f t="shared" si="1"/>
        <v>0</v>
      </c>
      <c r="J16" s="173">
        <f t="shared" si="1"/>
        <v>0</v>
      </c>
      <c r="K16" s="173">
        <f t="shared" si="1"/>
        <v>0</v>
      </c>
      <c r="L16" s="173">
        <f t="shared" si="1"/>
        <v>0</v>
      </c>
      <c r="M16" s="173">
        <f t="shared" si="1"/>
        <v>0</v>
      </c>
      <c r="N16" s="173">
        <f t="shared" si="1"/>
        <v>0</v>
      </c>
      <c r="O16" s="173">
        <f t="shared" si="1"/>
        <v>0</v>
      </c>
      <c r="P16" s="173">
        <f t="shared" si="1"/>
        <v>0</v>
      </c>
      <c r="Q16" s="173">
        <f t="shared" si="1"/>
        <v>0</v>
      </c>
      <c r="R16" s="173">
        <f t="shared" si="1"/>
        <v>0</v>
      </c>
      <c r="S16" s="173">
        <f t="shared" ref="S16:W16" si="2">SUM(S6:S15)</f>
        <v>0</v>
      </c>
      <c r="T16" s="173">
        <f t="shared" si="2"/>
        <v>0</v>
      </c>
      <c r="U16" s="173">
        <f t="shared" si="2"/>
        <v>0</v>
      </c>
      <c r="V16" s="173">
        <f t="shared" si="2"/>
        <v>0</v>
      </c>
      <c r="W16" s="173">
        <f t="shared" si="2"/>
        <v>0</v>
      </c>
    </row>
    <row r="17" spans="1:23" s="27" customFormat="1" ht="16.5" thickTop="1" x14ac:dyDescent="0.3">
      <c r="A17" s="31"/>
      <c r="B17" s="25" t="s">
        <v>41</v>
      </c>
      <c r="C17" s="174">
        <f>IFERROR(C16/$C16,0)</f>
        <v>0</v>
      </c>
      <c r="D17" s="174">
        <f t="shared" ref="D17:W17" si="3">IFERROR(D16/$C16,0)</f>
        <v>0</v>
      </c>
      <c r="E17" s="174">
        <f t="shared" si="3"/>
        <v>0</v>
      </c>
      <c r="F17" s="174">
        <f t="shared" si="3"/>
        <v>0</v>
      </c>
      <c r="G17" s="174">
        <f t="shared" si="3"/>
        <v>0</v>
      </c>
      <c r="H17" s="174">
        <f t="shared" si="3"/>
        <v>0</v>
      </c>
      <c r="I17" s="174">
        <f t="shared" si="3"/>
        <v>0</v>
      </c>
      <c r="J17" s="174">
        <f t="shared" si="3"/>
        <v>0</v>
      </c>
      <c r="K17" s="174">
        <f t="shared" si="3"/>
        <v>0</v>
      </c>
      <c r="L17" s="174">
        <f t="shared" si="3"/>
        <v>0</v>
      </c>
      <c r="M17" s="174">
        <f t="shared" si="3"/>
        <v>0</v>
      </c>
      <c r="N17" s="174">
        <f t="shared" si="3"/>
        <v>0</v>
      </c>
      <c r="O17" s="174">
        <f t="shared" si="3"/>
        <v>0</v>
      </c>
      <c r="P17" s="174">
        <f t="shared" si="3"/>
        <v>0</v>
      </c>
      <c r="Q17" s="174">
        <f t="shared" si="3"/>
        <v>0</v>
      </c>
      <c r="R17" s="174">
        <f t="shared" si="3"/>
        <v>0</v>
      </c>
      <c r="S17" s="174">
        <f t="shared" si="3"/>
        <v>0</v>
      </c>
      <c r="T17" s="174">
        <f t="shared" si="3"/>
        <v>0</v>
      </c>
      <c r="U17" s="174">
        <f t="shared" si="3"/>
        <v>0</v>
      </c>
      <c r="V17" s="174">
        <f t="shared" si="3"/>
        <v>0</v>
      </c>
      <c r="W17" s="174">
        <f t="shared" si="3"/>
        <v>0</v>
      </c>
    </row>
    <row r="18" spans="1:23" ht="8.25" customHeight="1" x14ac:dyDescent="0.25"/>
    <row r="19" spans="1:23" s="5" customFormat="1" ht="9" customHeight="1" x14ac:dyDescent="0.25">
      <c r="D19" s="143">
        <f>IF(Penvoerder!$A$19=0,0,1)</f>
        <v>0</v>
      </c>
      <c r="E19" s="143">
        <f>IF('PP2'!$A$19=0,0,1)</f>
        <v>0</v>
      </c>
      <c r="F19" s="143">
        <f>IF('PP3'!$A$19=0,0,1)</f>
        <v>0</v>
      </c>
      <c r="G19" s="143">
        <f>IF('PP4'!$A$19=0,0,1)</f>
        <v>0</v>
      </c>
      <c r="H19" s="143">
        <f>IF('PP5'!$A$19=0,0,1)</f>
        <v>0</v>
      </c>
      <c r="I19" s="143">
        <f>IF('PP6'!$A$19=0,0,1)</f>
        <v>0</v>
      </c>
      <c r="J19" s="143">
        <f>IF('PP7'!$A$19=0,0,1)</f>
        <v>0</v>
      </c>
      <c r="K19" s="143">
        <f>IF('PP8'!$A$19=0,0,1)</f>
        <v>0</v>
      </c>
      <c r="L19" s="143">
        <f>IF('PP9'!$A$19=0,0,1)</f>
        <v>0</v>
      </c>
      <c r="M19" s="143">
        <f>IF('PP10'!$A$19=0,0,1)</f>
        <v>0</v>
      </c>
      <c r="N19" s="143">
        <f>IF('PP11'!$A$19=0,0,1)</f>
        <v>0</v>
      </c>
      <c r="O19" s="143">
        <f>IF('PP12'!$A$19=0,0,1)</f>
        <v>0</v>
      </c>
      <c r="P19" s="143">
        <f>IF('PP13'!$A$19=0,0,1)</f>
        <v>0</v>
      </c>
      <c r="Q19" s="143">
        <f>IF('PP14'!$A$19=0,0,1)</f>
        <v>0</v>
      </c>
      <c r="R19" s="143">
        <f>IF('PP15'!$A$19=0,0,1)</f>
        <v>0</v>
      </c>
      <c r="S19" s="143">
        <f>IF('PP16'!$A$19=0,0,1)</f>
        <v>0</v>
      </c>
      <c r="T19" s="143">
        <f>IF('PP17'!$A$19=0,0,1)</f>
        <v>0</v>
      </c>
      <c r="U19" s="143">
        <f>IF('PP18'!$A$19=0,0,1)</f>
        <v>0</v>
      </c>
      <c r="V19" s="143">
        <f>IF('PP19'!$A$19=0,0,1)</f>
        <v>0</v>
      </c>
      <c r="W19" s="143">
        <f>IF('PP20'!$A$19=0,0,1)</f>
        <v>0</v>
      </c>
    </row>
    <row r="20" spans="1:23" ht="16.5" thickBot="1" x14ac:dyDescent="0.35">
      <c r="B20" s="56"/>
      <c r="C20" s="56" t="s">
        <v>52</v>
      </c>
      <c r="D20" s="51" t="s">
        <v>29</v>
      </c>
      <c r="E20" s="51" t="s">
        <v>20</v>
      </c>
      <c r="F20" s="51" t="s">
        <v>19</v>
      </c>
      <c r="G20" s="51" t="s">
        <v>18</v>
      </c>
      <c r="H20" s="51" t="s">
        <v>17</v>
      </c>
      <c r="I20" s="51" t="s">
        <v>16</v>
      </c>
      <c r="J20" s="51" t="s">
        <v>15</v>
      </c>
      <c r="K20" s="51" t="s">
        <v>14</v>
      </c>
      <c r="L20" s="51" t="s">
        <v>13</v>
      </c>
      <c r="M20" s="51" t="s">
        <v>12</v>
      </c>
      <c r="N20" s="51" t="s">
        <v>11</v>
      </c>
      <c r="O20" s="51" t="s">
        <v>10</v>
      </c>
      <c r="P20" s="51" t="s">
        <v>9</v>
      </c>
      <c r="Q20" s="51" t="s">
        <v>8</v>
      </c>
      <c r="R20" s="51" t="s">
        <v>7</v>
      </c>
      <c r="S20" s="51" t="s">
        <v>65</v>
      </c>
      <c r="T20" s="51" t="s">
        <v>66</v>
      </c>
      <c r="U20" s="51" t="s">
        <v>67</v>
      </c>
      <c r="V20" s="51" t="s">
        <v>68</v>
      </c>
      <c r="W20" s="51" t="s">
        <v>69</v>
      </c>
    </row>
    <row r="21" spans="1:23" ht="17.25" thickTop="1" thickBot="1" x14ac:dyDescent="0.35">
      <c r="B21" s="56" t="s">
        <v>23</v>
      </c>
      <c r="C21" s="56"/>
      <c r="D21" s="179" t="str">
        <f>IFERROR(IF(Penvoerder!$C$2="","",Penvoerder!$C$2),"")</f>
        <v/>
      </c>
      <c r="E21" s="179" t="str">
        <f>IFERROR(IF('PP2'!$C$2="","",'PP2'!$C$2),"")</f>
        <v/>
      </c>
      <c r="F21" s="179" t="str">
        <f>IFERROR(IF('PP3'!$C$2="","",'PP3'!$C$2),"")</f>
        <v/>
      </c>
      <c r="G21" s="179" t="str">
        <f>IFERROR(IF('PP4'!$C$2="","",'PP4'!$C$2),"")</f>
        <v/>
      </c>
      <c r="H21" s="179" t="str">
        <f>IFERROR(IF('PP5'!$C$2="","",'PP5'!$C$2),"")</f>
        <v/>
      </c>
      <c r="I21" s="179" t="str">
        <f>IFERROR(IF('PP6'!$C$2="","",'PP6'!$C$2),"")</f>
        <v/>
      </c>
      <c r="J21" s="179" t="str">
        <f>IFERROR(IF('PP7'!$C$2="","",'PP7'!$C$2),"")</f>
        <v/>
      </c>
      <c r="K21" s="179" t="str">
        <f>IFERROR(IF('PP8'!$C$2="","",'PP8'!$C$2),"")</f>
        <v/>
      </c>
      <c r="L21" s="179" t="str">
        <f>IFERROR(IF('PP9'!$C$2="","",'PP9'!$C$2),"")</f>
        <v/>
      </c>
      <c r="M21" s="179" t="str">
        <f>IFERROR(IF('PP10'!$C$2="","",'PP10'!$C$2),"")</f>
        <v/>
      </c>
      <c r="N21" s="179" t="str">
        <f>IFERROR(IF('PP11'!$C$2="","",'PP11'!$C$2),"")</f>
        <v/>
      </c>
      <c r="O21" s="179" t="str">
        <f>IFERROR(IF('PP12'!$C$2="","",'PP12'!$C$2),"")</f>
        <v/>
      </c>
      <c r="P21" s="179" t="str">
        <f>IFERROR(IF('PP13'!$C$2="","",'PP13'!$C$2),"")</f>
        <v/>
      </c>
      <c r="Q21" s="179" t="str">
        <f>IFERROR(IF('PP14'!$C$2="","",'PP14'!$C$2),"")</f>
        <v/>
      </c>
      <c r="R21" s="179" t="str">
        <f>IFERROR(IF('PP15'!$C$2="","",'PP15'!$C$2),"")</f>
        <v/>
      </c>
      <c r="S21" s="179" t="str">
        <f>IFERROR(IF('PP16'!$C$2="","",'PP16'!$C$2),"")</f>
        <v/>
      </c>
      <c r="T21" s="179" t="str">
        <f>IFERROR(IF('PP17'!$C$2="","",'PP17'!$C$2),"")</f>
        <v/>
      </c>
      <c r="U21" s="179" t="str">
        <f>IFERROR(IF('PP18'!$C$2="","",'PP18'!$C$2),"")</f>
        <v/>
      </c>
      <c r="V21" s="179" t="str">
        <f>IFERROR(IF('PP19'!$C$2="","",'PP19'!$C$2),"")</f>
        <v/>
      </c>
      <c r="W21" s="179" t="str">
        <f>IFERROR(IF('PP20'!$C$2="","",'PP20'!$C$2),"")</f>
        <v/>
      </c>
    </row>
    <row r="22" spans="1:23" ht="16.5" thickTop="1" x14ac:dyDescent="0.3">
      <c r="A22" s="143" t="str">
        <f>IF(Projectinformatie!$B$24="",1,IFERROR(HLOOKUP(VLOOKUP(Projectinformatie!$B$24,Keuzeopties[#All],3,FALSE),Keuze_Kostensoort[#All],2,FALSE),0))</f>
        <v>Uurtarief € 60</v>
      </c>
      <c r="B22" s="121" t="s">
        <v>183</v>
      </c>
      <c r="C22" s="167">
        <f>IF($A22=0,"",SUM(D22:W22))</f>
        <v>0</v>
      </c>
      <c r="D22" s="168">
        <f>SUM(Penvoerder!$E$38:$E$52)</f>
        <v>0</v>
      </c>
      <c r="E22" s="24">
        <f>SUM('PP2'!$E$38:$E$52)</f>
        <v>0</v>
      </c>
      <c r="F22" s="24">
        <f>SUM('PP3'!$E$38:$E$52)</f>
        <v>0</v>
      </c>
      <c r="G22" s="24">
        <f>SUM('PP4'!$E$38:$E$52)</f>
        <v>0</v>
      </c>
      <c r="H22" s="24">
        <f>SUM('PP5'!$E$38:$E$52)</f>
        <v>0</v>
      </c>
      <c r="I22" s="24">
        <f>SUM('PP6'!$E$38:$E$52)</f>
        <v>0</v>
      </c>
      <c r="J22" s="24">
        <f>SUM('PP7'!$E$38:$E$52)</f>
        <v>0</v>
      </c>
      <c r="K22" s="24">
        <f>SUM('PP8'!$E$38:$E$52)</f>
        <v>0</v>
      </c>
      <c r="L22" s="24">
        <f>SUM('PP9'!$E$38:$E$52)</f>
        <v>0</v>
      </c>
      <c r="M22" s="24">
        <f>SUM('PP10'!$E$38:$E$52)</f>
        <v>0</v>
      </c>
      <c r="N22" s="24">
        <f>SUM('PP11'!$E$38:$E$52)</f>
        <v>0</v>
      </c>
      <c r="O22" s="24">
        <f>SUM('PP12'!$E$38:$E$52)</f>
        <v>0</v>
      </c>
      <c r="P22" s="24">
        <f>SUM('PP13'!$E$38:$E$52)</f>
        <v>0</v>
      </c>
      <c r="Q22" s="24">
        <f>SUM('PP14'!$E$38:$E$52)</f>
        <v>0</v>
      </c>
      <c r="R22" s="24">
        <f>SUM('PP15'!$E$38:$E$52)</f>
        <v>0</v>
      </c>
      <c r="S22" s="24">
        <f>SUM('PP16'!$E$38:$E$52)</f>
        <v>0</v>
      </c>
      <c r="T22" s="24">
        <f>SUM('PP17'!$E$38:$E$52)</f>
        <v>0</v>
      </c>
      <c r="U22" s="24">
        <f>SUM('PP18'!$E$38:$E$52)</f>
        <v>0</v>
      </c>
      <c r="V22" s="24">
        <f>SUM('PP19'!$E$38:$E$52)</f>
        <v>0</v>
      </c>
      <c r="W22" s="24">
        <f>SUM('PP20'!$E$38:$E$52)</f>
        <v>0</v>
      </c>
    </row>
    <row r="23" spans="1:23" ht="15.75" x14ac:dyDescent="0.3">
      <c r="A23" s="143" t="str">
        <f>IF(Projectinformatie!$B$24="",1,IFERROR(HLOOKUP(VLOOKUP(Projectinformatie!$B$24,Keuzeopties[#All],3,FALSE),Keuze_Kostensoort[#All],3,FALSE),0))</f>
        <v>Maandbedrag € 8.600</v>
      </c>
      <c r="B23" s="122" t="s">
        <v>191</v>
      </c>
      <c r="C23" s="167">
        <f t="shared" ref="C23:C32" si="4">IF($A23=0,"",SUM(D23:W23))</f>
        <v>0</v>
      </c>
      <c r="D23" s="168">
        <f>SUM(Penvoerder!$F$60:$F$74)</f>
        <v>0</v>
      </c>
      <c r="E23" s="24">
        <f>SUM('PP2'!$F$60:$F$74)</f>
        <v>0</v>
      </c>
      <c r="F23" s="24">
        <f>SUM('PP3'!$F$60:$F$74)</f>
        <v>0</v>
      </c>
      <c r="G23" s="24">
        <f>SUM('PP4'!$F$60:$F$74)</f>
        <v>0</v>
      </c>
      <c r="H23" s="24">
        <f>SUM('PP5'!$F$60:$F$74)</f>
        <v>0</v>
      </c>
      <c r="I23" s="24">
        <f>SUM('PP6'!$F$60:$F$74)</f>
        <v>0</v>
      </c>
      <c r="J23" s="24">
        <f>SUM('PP7'!$F$60:$F$74)</f>
        <v>0</v>
      </c>
      <c r="K23" s="24">
        <f>SUM('PP8'!$F$60:$F$74)</f>
        <v>0</v>
      </c>
      <c r="L23" s="24">
        <f>SUM('PP9'!$F$60:$F$74)</f>
        <v>0</v>
      </c>
      <c r="M23" s="24">
        <f>SUM('PP10'!$F$60:$F$74)</f>
        <v>0</v>
      </c>
      <c r="N23" s="24">
        <f>SUM('PP11'!$F$60:$F$74)</f>
        <v>0</v>
      </c>
      <c r="O23" s="24">
        <f>SUM('PP12'!$F$60:$F$74)</f>
        <v>0</v>
      </c>
      <c r="P23" s="24">
        <f>SUM('PP13'!$F$60:$F$74)</f>
        <v>0</v>
      </c>
      <c r="Q23" s="24">
        <f>SUM('PP14'!$F$60:$F$74)</f>
        <v>0</v>
      </c>
      <c r="R23" s="24">
        <f>SUM('PP15'!$F$60:$F$74)</f>
        <v>0</v>
      </c>
      <c r="S23" s="24">
        <f>SUM('PP16'!$F$60:$F$74)</f>
        <v>0</v>
      </c>
      <c r="T23" s="24">
        <f>SUM('PP17'!$F$60:$F$74)</f>
        <v>0</v>
      </c>
      <c r="U23" s="24">
        <f>SUM('PP18'!$F$60:$F$74)</f>
        <v>0</v>
      </c>
      <c r="V23" s="24">
        <f>SUM('PP19'!$F$60:$F$74)</f>
        <v>0</v>
      </c>
      <c r="W23" s="24">
        <f>SUM('PP20'!$F$60:$F$74)</f>
        <v>0</v>
      </c>
    </row>
    <row r="24" spans="1:23" ht="15.75" x14ac:dyDescent="0.3">
      <c r="A24" s="143">
        <f>IF(Projectinformatie!$B$24="",1,IF(SUM(D19:W19)&gt;0,1,0))</f>
        <v>0</v>
      </c>
      <c r="B24" s="122" t="s">
        <v>24</v>
      </c>
      <c r="C24" s="167" t="str">
        <f>IF($A24=0,"",SUM(D24:W24))</f>
        <v/>
      </c>
      <c r="D24" s="168">
        <f>SUM(Penvoerder!$F$82:$F$96)</f>
        <v>0</v>
      </c>
      <c r="E24" s="24">
        <f>SUM('PP2'!$F$82:$F$96)</f>
        <v>0</v>
      </c>
      <c r="F24" s="24">
        <f>SUM('PP3'!$F$82:$F$96)</f>
        <v>0</v>
      </c>
      <c r="G24" s="24">
        <f>SUM('PP4'!$F$82:$F$96)</f>
        <v>0</v>
      </c>
      <c r="H24" s="24">
        <f>SUM('PP5'!$F$82:$F$96)</f>
        <v>0</v>
      </c>
      <c r="I24" s="24">
        <f>SUM('PP6'!$F$82:$F$96)</f>
        <v>0</v>
      </c>
      <c r="J24" s="24">
        <f>SUM('PP7'!$F$82:$F$96)</f>
        <v>0</v>
      </c>
      <c r="K24" s="24">
        <f>SUM('PP8'!$F$82:$F$96)</f>
        <v>0</v>
      </c>
      <c r="L24" s="24">
        <f>SUM('PP9'!$F$82:$F$96)</f>
        <v>0</v>
      </c>
      <c r="M24" s="24">
        <f>SUM('PP10'!$F$82:$F$96)</f>
        <v>0</v>
      </c>
      <c r="N24" s="24">
        <f>SUM('PP11'!$F$82:$F$96)</f>
        <v>0</v>
      </c>
      <c r="O24" s="24">
        <f>SUM('PP12'!$F$82:$F$96)</f>
        <v>0</v>
      </c>
      <c r="P24" s="24">
        <f>SUM('PP13'!$F$82:$F$96)</f>
        <v>0</v>
      </c>
      <c r="Q24" s="24">
        <f>SUM('PP14'!$F$82:$F$96)</f>
        <v>0</v>
      </c>
      <c r="R24" s="24">
        <f>SUM('PP15'!$F$82:$F$96)</f>
        <v>0</v>
      </c>
      <c r="S24" s="24">
        <f>SUM('PP16'!$F$82:$F$96)</f>
        <v>0</v>
      </c>
      <c r="T24" s="24">
        <f>SUM('PP17'!$F$82:$F$96)</f>
        <v>0</v>
      </c>
      <c r="U24" s="24">
        <f>SUM('PP18'!$F$82:$F$96)</f>
        <v>0</v>
      </c>
      <c r="V24" s="24">
        <f>SUM('PP19'!$F$82:$F$96)</f>
        <v>0</v>
      </c>
      <c r="W24" s="24">
        <f>SUM('PP20'!$F$82:$F$96)</f>
        <v>0</v>
      </c>
    </row>
    <row r="25" spans="1:23" ht="15.75" x14ac:dyDescent="0.3">
      <c r="A25" s="143" t="str">
        <f>IF(Projectinformatie!$B$24="",1,IFERROR(HLOOKUP(VLOOKUP(Projectinformatie!$B$24,Keuzeopties[#All],3,FALSE),Keuze_Kostensoort[#All],5,FALSE),0))</f>
        <v>Loonverletkosten</v>
      </c>
      <c r="B25" s="122" t="s">
        <v>180</v>
      </c>
      <c r="C25" s="167">
        <f t="shared" ref="C25" si="5">IF($A25=0,"",SUM(D25:W25))</f>
        <v>0</v>
      </c>
      <c r="D25" s="168">
        <f>SUM(Penvoerder!$E$104:$E$118)</f>
        <v>0</v>
      </c>
      <c r="E25" s="24">
        <f>SUM('PP2'!$E$104:$E$118)</f>
        <v>0</v>
      </c>
      <c r="F25" s="24">
        <f>SUM('PP3'!$E$104:$E$118)</f>
        <v>0</v>
      </c>
      <c r="G25" s="24">
        <f>SUM('PP4'!$E$104:$E$118)</f>
        <v>0</v>
      </c>
      <c r="H25" s="24">
        <f>SUM('PP5'!$E$104:$E$118)</f>
        <v>0</v>
      </c>
      <c r="I25" s="24">
        <f>SUM('PP6'!$E$104:$E$118)</f>
        <v>0</v>
      </c>
      <c r="J25" s="24">
        <f>SUM('PP7'!$E$104:$E$118)</f>
        <v>0</v>
      </c>
      <c r="K25" s="24">
        <f>SUM('PP8'!$E$104:$E$118)</f>
        <v>0</v>
      </c>
      <c r="L25" s="24">
        <f>SUM('PP9'!$E$104:$E$118)</f>
        <v>0</v>
      </c>
      <c r="M25" s="24">
        <f>SUM('PP10'!$E$104:$E$118)</f>
        <v>0</v>
      </c>
      <c r="N25" s="24">
        <f>SUM('PP11'!$E$104:$E$118)</f>
        <v>0</v>
      </c>
      <c r="O25" s="24">
        <f>SUM('PP12'!$E$104:$E$118)</f>
        <v>0</v>
      </c>
      <c r="P25" s="24">
        <f>SUM('PP13'!$E$104:$E$118)</f>
        <v>0</v>
      </c>
      <c r="Q25" s="24">
        <f>SUM('PP14'!$E$104:$E$118)</f>
        <v>0</v>
      </c>
      <c r="R25" s="24">
        <f>SUM('PP15'!$E$104:$E$118)</f>
        <v>0</v>
      </c>
      <c r="S25" s="24">
        <f>SUM('PP16'!$E$104:$E$118)</f>
        <v>0</v>
      </c>
      <c r="T25" s="24">
        <f>SUM('PP17'!$E$104:$E$118)</f>
        <v>0</v>
      </c>
      <c r="U25" s="24">
        <f>SUM('PP18'!$E$104:$E$118)</f>
        <v>0</v>
      </c>
      <c r="V25" s="24">
        <f>SUM('PP19'!$E$104:$E$118)</f>
        <v>0</v>
      </c>
      <c r="W25" s="24">
        <f>SUM('PP20'!$E$104:$E$118)</f>
        <v>0</v>
      </c>
    </row>
    <row r="26" spans="1:23" ht="15.75" x14ac:dyDescent="0.3">
      <c r="A26" s="143">
        <f>IF(Projectinformatie!$B$24="",1,IFERROR(HLOOKUP(VLOOKUP(Projectinformatie!$B$24,Keuzeopties[#All],3,FALSE),Keuze_Kostensoort[#All],6,FALSE),0))</f>
        <v>0</v>
      </c>
      <c r="B26" s="122" t="s">
        <v>25</v>
      </c>
      <c r="C26" s="167" t="str">
        <f t="shared" si="4"/>
        <v/>
      </c>
      <c r="D26" s="168">
        <f>SUM(Penvoerder!$C$126:$C$135)</f>
        <v>0</v>
      </c>
      <c r="E26" s="24">
        <f>SUM('PP2'!$C$126:$C$135)</f>
        <v>0</v>
      </c>
      <c r="F26" s="24">
        <f>SUM('PP3'!$C$126:$C$135)</f>
        <v>0</v>
      </c>
      <c r="G26" s="24">
        <f>SUM('PP4'!$C$126:$C$135)</f>
        <v>0</v>
      </c>
      <c r="H26" s="24">
        <f>SUM('PP5'!$C$126:$C$135)</f>
        <v>0</v>
      </c>
      <c r="I26" s="24">
        <f>SUM('PP6'!$C$126:$C$135)</f>
        <v>0</v>
      </c>
      <c r="J26" s="24">
        <f>SUM('PP7'!$C$126:$C$135)</f>
        <v>0</v>
      </c>
      <c r="K26" s="24">
        <f>SUM('PP8'!$C$126:$C$135)</f>
        <v>0</v>
      </c>
      <c r="L26" s="24">
        <f>SUM('PP9'!$C$126:$C$135)</f>
        <v>0</v>
      </c>
      <c r="M26" s="24">
        <f>SUM('PP10'!$C$126:$C$135)</f>
        <v>0</v>
      </c>
      <c r="N26" s="24">
        <f>SUM('PP11'!$C$126:$C$135)</f>
        <v>0</v>
      </c>
      <c r="O26" s="24">
        <f>SUM('PP12'!$C$126:$C$135)</f>
        <v>0</v>
      </c>
      <c r="P26" s="24">
        <f>SUM('PP13'!$C$126:$C$135)</f>
        <v>0</v>
      </c>
      <c r="Q26" s="24">
        <f>SUM('PP14'!$C$126:$C$135)</f>
        <v>0</v>
      </c>
      <c r="R26" s="24">
        <f>SUM('PP15'!$C$126:$C$135)</f>
        <v>0</v>
      </c>
      <c r="S26" s="24">
        <f>SUM('PP16'!$C$126:$C$135)</f>
        <v>0</v>
      </c>
      <c r="T26" s="24">
        <f>SUM('PP17'!$C$126:$C$135)</f>
        <v>0</v>
      </c>
      <c r="U26" s="24">
        <f>SUM('PP18'!$C$126:$C$135)</f>
        <v>0</v>
      </c>
      <c r="V26" s="24">
        <f>SUM('PP19'!$C$126:$C$135)</f>
        <v>0</v>
      </c>
      <c r="W26" s="24">
        <f>SUM('PP20'!$C$126:$C$135)</f>
        <v>0</v>
      </c>
    </row>
    <row r="27" spans="1:23" ht="15.75" x14ac:dyDescent="0.3">
      <c r="A27" s="143" t="str">
        <f>IF(Projectinformatie!$B$24="",1,IFERROR(HLOOKUP(VLOOKUP(Projectinformatie!$B$24,Keuzeopties[#All],3,FALSE),Keuze_Kostensoort[#All],7,FALSE),0))</f>
        <v>Afschrijvingskosten</v>
      </c>
      <c r="B27" s="122" t="s">
        <v>22</v>
      </c>
      <c r="C27" s="167">
        <f t="shared" si="4"/>
        <v>0</v>
      </c>
      <c r="D27" s="168">
        <f>SUM(Penvoerder!$I$183:$I$190)</f>
        <v>0</v>
      </c>
      <c r="E27" s="24">
        <f>SUM('PP2'!$I$183:$I$190)</f>
        <v>0</v>
      </c>
      <c r="F27" s="24">
        <f>SUM('PP3'!$I$183:$I$190)</f>
        <v>0</v>
      </c>
      <c r="G27" s="24">
        <f>SUM('PP4'!$I$183:$I$190)</f>
        <v>0</v>
      </c>
      <c r="H27" s="24">
        <f>SUM('PP5'!$I$183:$I$190)</f>
        <v>0</v>
      </c>
      <c r="I27" s="24">
        <f>SUM('PP6'!$I$183:$I$190)</f>
        <v>0</v>
      </c>
      <c r="J27" s="24">
        <f>SUM('PP7'!$I$183:$I$190)</f>
        <v>0</v>
      </c>
      <c r="K27" s="24">
        <f>SUM('PP8'!$I$183:$I$190)</f>
        <v>0</v>
      </c>
      <c r="L27" s="24">
        <f>SUM('PP9'!$I$183:$I$190)</f>
        <v>0</v>
      </c>
      <c r="M27" s="24">
        <f>SUM('PP10'!$I$183:$I$190)</f>
        <v>0</v>
      </c>
      <c r="N27" s="24">
        <f>SUM('PP11'!$I$183:$I$190)</f>
        <v>0</v>
      </c>
      <c r="O27" s="24">
        <f>SUM('PP12'!$I$183:$I$190)</f>
        <v>0</v>
      </c>
      <c r="P27" s="24">
        <f>SUM('PP13'!$I$183:$I$190)</f>
        <v>0</v>
      </c>
      <c r="Q27" s="24">
        <f>SUM('PP14'!$I$183:$I$190)</f>
        <v>0</v>
      </c>
      <c r="R27" s="24">
        <f>SUM('PP15'!$I$183:$I$190)</f>
        <v>0</v>
      </c>
      <c r="S27" s="24">
        <f>SUM('PP16'!$I$183:$I$190)</f>
        <v>0</v>
      </c>
      <c r="T27" s="24">
        <f>SUM('PP17'!$I$183:$I$190)</f>
        <v>0</v>
      </c>
      <c r="U27" s="24">
        <f>SUM('PP18'!$I$183:$I$190)</f>
        <v>0</v>
      </c>
      <c r="V27" s="24">
        <f>SUM('PP19'!$I$183:$I$190)</f>
        <v>0</v>
      </c>
      <c r="W27" s="24">
        <f>SUM('PP20'!$I$183:$I$190)</f>
        <v>0</v>
      </c>
    </row>
    <row r="28" spans="1:23" ht="15.75" x14ac:dyDescent="0.3">
      <c r="A28" s="143" t="str">
        <f>IF(Projectinformatie!$B$24="",1,IFERROR(HLOOKUP(VLOOKUP(Projectinformatie!$B$24,Keuzeopties[#All],3,FALSE),Keuze_Kostensoort[#All],8,FALSE),0))</f>
        <v>Bijdragen in natura</v>
      </c>
      <c r="B28" s="122" t="s">
        <v>26</v>
      </c>
      <c r="C28" s="167">
        <f t="shared" si="4"/>
        <v>0</v>
      </c>
      <c r="D28" s="168">
        <f>SUM(Penvoerder!$E$143:$E$151)</f>
        <v>0</v>
      </c>
      <c r="E28" s="24">
        <f>SUM('PP2'!$E$143:$E$151)</f>
        <v>0</v>
      </c>
      <c r="F28" s="24">
        <f>SUM('PP3'!$E$143:$E$151)</f>
        <v>0</v>
      </c>
      <c r="G28" s="24">
        <f>SUM('PP4'!$E$143:$E$151)</f>
        <v>0</v>
      </c>
      <c r="H28" s="24">
        <f>SUM('PP5'!$E$143:$E$151)</f>
        <v>0</v>
      </c>
      <c r="I28" s="24">
        <f>SUM('PP6'!$E$143:$E$151)</f>
        <v>0</v>
      </c>
      <c r="J28" s="24">
        <f>SUM('PP7'!$E$143:$E$151)</f>
        <v>0</v>
      </c>
      <c r="K28" s="24">
        <f>SUM('PP8'!$E$143:$E$151)</f>
        <v>0</v>
      </c>
      <c r="L28" s="24">
        <f>SUM('PP9'!$E$143:$E$151)</f>
        <v>0</v>
      </c>
      <c r="M28" s="24">
        <f>SUM('PP10'!$E$143:$E$151)</f>
        <v>0</v>
      </c>
      <c r="N28" s="24">
        <f>SUM('PP11'!$E$143:$E$151)</f>
        <v>0</v>
      </c>
      <c r="O28" s="24">
        <f>SUM('PP12'!$E$143:$E$151)</f>
        <v>0</v>
      </c>
      <c r="P28" s="24">
        <f>SUM('PP13'!$E$143:$E$151)</f>
        <v>0</v>
      </c>
      <c r="Q28" s="24">
        <f>SUM('PP14'!$E$143:$E$151)</f>
        <v>0</v>
      </c>
      <c r="R28" s="24">
        <f>SUM('PP15'!$E$143:$E$151)</f>
        <v>0</v>
      </c>
      <c r="S28" s="24">
        <f>SUM('PP16'!$E$143:$E$151)</f>
        <v>0</v>
      </c>
      <c r="T28" s="24">
        <f>SUM('PP17'!$E$143:$E$151)</f>
        <v>0</v>
      </c>
      <c r="U28" s="24">
        <f>SUM('PP18'!$E$143:$E$151)</f>
        <v>0</v>
      </c>
      <c r="V28" s="24">
        <f>SUM('PP19'!$E$143:$E$151)</f>
        <v>0</v>
      </c>
      <c r="W28" s="24">
        <f>SUM('PP20'!$E$143:$E$151)</f>
        <v>0</v>
      </c>
    </row>
    <row r="29" spans="1:23" ht="15.75" x14ac:dyDescent="0.3">
      <c r="A29" s="143" t="str">
        <f>IF(Projectinformatie!$B$24="",1,IFERROR(HLOOKUP(VLOOKUP(Projectinformatie!$B$24,Keuzeopties[#All],3,FALSE),Keuze_Kostensoort[#All],9,FALSE),0))</f>
        <v>Overige kosten derden</v>
      </c>
      <c r="B29" s="122" t="s">
        <v>27</v>
      </c>
      <c r="C29" s="167">
        <f t="shared" si="4"/>
        <v>0</v>
      </c>
      <c r="D29" s="168">
        <f>SUM(Penvoerder!$F$159:$F$175)</f>
        <v>0</v>
      </c>
      <c r="E29" s="24">
        <f>SUM('PP2'!$F$159:$F$175)</f>
        <v>0</v>
      </c>
      <c r="F29" s="24">
        <f>SUM('PP3'!$F$159:$F$175)</f>
        <v>0</v>
      </c>
      <c r="G29" s="24">
        <f>SUM('PP4'!$F$159:$F$175)</f>
        <v>0</v>
      </c>
      <c r="H29" s="24">
        <f>SUM('PP5'!$F$159:$F$175)</f>
        <v>0</v>
      </c>
      <c r="I29" s="24">
        <f>SUM('PP6'!$F$159:$F$175)</f>
        <v>0</v>
      </c>
      <c r="J29" s="24">
        <f>SUM('PP7'!$F$159:$F$175)</f>
        <v>0</v>
      </c>
      <c r="K29" s="24">
        <f>SUM('PP8'!$F$159:$F$175)</f>
        <v>0</v>
      </c>
      <c r="L29" s="24">
        <f>SUM('PP9'!$F$159:$F$175)</f>
        <v>0</v>
      </c>
      <c r="M29" s="24">
        <f>SUM('PP10'!$F$159:$F$175)</f>
        <v>0</v>
      </c>
      <c r="N29" s="24">
        <f>SUM('PP11'!$F$159:$F$175)</f>
        <v>0</v>
      </c>
      <c r="O29" s="24">
        <f>SUM('PP12'!$F$159:$F$175)</f>
        <v>0</v>
      </c>
      <c r="P29" s="24">
        <f>SUM('PP13'!$F$159:$F$175)</f>
        <v>0</v>
      </c>
      <c r="Q29" s="24">
        <f>SUM('PP14'!$F$159:$F$175)</f>
        <v>0</v>
      </c>
      <c r="R29" s="24">
        <f>SUM('PP15'!$F$159:$F$175)</f>
        <v>0</v>
      </c>
      <c r="S29" s="24">
        <f>SUM('PP16'!$F$159:$F$175)</f>
        <v>0</v>
      </c>
      <c r="T29" s="24">
        <f>SUM('PP17'!$F$159:$F$175)</f>
        <v>0</v>
      </c>
      <c r="U29" s="24">
        <f>SUM('PP18'!$F$159:$F$175)</f>
        <v>0</v>
      </c>
      <c r="V29" s="24">
        <f>SUM('PP19'!$F$159:$F$175)</f>
        <v>0</v>
      </c>
      <c r="W29" s="24">
        <f>SUM('PP20'!$F$159:$F$175)</f>
        <v>0</v>
      </c>
    </row>
    <row r="30" spans="1:23" ht="15.75" x14ac:dyDescent="0.3">
      <c r="A30" s="143" t="str">
        <f>IF(Projectinformatie!$B$24="",1,IFERROR(HLOOKUP(VLOOKUP(Projectinformatie!$B$24,Keuzeopties[#All],3,FALSE),Keuze_Kostensoort[#All],10,FALSE),0))</f>
        <v>Forfait kleine uitgaven &lt; € 250 (1% Overige kosten derden)</v>
      </c>
      <c r="B30" s="122" t="s">
        <v>35</v>
      </c>
      <c r="C30" s="167">
        <f t="shared" si="4"/>
        <v>0</v>
      </c>
      <c r="D30" s="168">
        <f>SUM(Penvoerder!$C$198:$C$207)</f>
        <v>0</v>
      </c>
      <c r="E30" s="24">
        <f>SUM('PP2'!$C$198:$C$207)</f>
        <v>0</v>
      </c>
      <c r="F30" s="24">
        <f>SUM('PP3'!$C$198:$C$207)</f>
        <v>0</v>
      </c>
      <c r="G30" s="24">
        <f>SUM('PP4'!$C$198:$C$207)</f>
        <v>0</v>
      </c>
      <c r="H30" s="24">
        <f>SUM('PP5'!$C$198:$C$207)</f>
        <v>0</v>
      </c>
      <c r="I30" s="24">
        <f>SUM('PP6'!$C$198:$C$207)</f>
        <v>0</v>
      </c>
      <c r="J30" s="24">
        <f>SUM('PP7'!$C$198:$C$207)</f>
        <v>0</v>
      </c>
      <c r="K30" s="24">
        <f>SUM('PP8'!$C$198:$C$207)</f>
        <v>0</v>
      </c>
      <c r="L30" s="24">
        <f>SUM('PP9'!$C$198:$C$207)</f>
        <v>0</v>
      </c>
      <c r="M30" s="24">
        <f>SUM('PP10'!$C$198:$C$207)</f>
        <v>0</v>
      </c>
      <c r="N30" s="24">
        <f>SUM('PP11'!$C$198:$C$207)</f>
        <v>0</v>
      </c>
      <c r="O30" s="24">
        <f>SUM('PP12'!$C$198:$C$207)</f>
        <v>0</v>
      </c>
      <c r="P30" s="24">
        <f>SUM('PP13'!$C$198:$C$207)</f>
        <v>0</v>
      </c>
      <c r="Q30" s="24">
        <f>SUM('PP14'!$C$198:$C$207)</f>
        <v>0</v>
      </c>
      <c r="R30" s="24">
        <f>SUM('PP15'!$C$198:$C$207)</f>
        <v>0</v>
      </c>
      <c r="S30" s="24">
        <f>SUM('PP16'!$C$198:$C$207)</f>
        <v>0</v>
      </c>
      <c r="T30" s="24">
        <f>SUM('PP17'!$C$198:$C$207)</f>
        <v>0</v>
      </c>
      <c r="U30" s="24">
        <f>SUM('PP18'!$C$198:$C$207)</f>
        <v>0</v>
      </c>
      <c r="V30" s="24">
        <f>SUM('PP19'!$C$198:$C$207)</f>
        <v>0</v>
      </c>
      <c r="W30" s="24">
        <f>SUM('PP20'!$C$198:$C$207)</f>
        <v>0</v>
      </c>
    </row>
    <row r="31" spans="1:23" ht="15.75" x14ac:dyDescent="0.3">
      <c r="A31" s="143">
        <f>IF(Projectinformatie!$B$24="",1,IFERROR(HLOOKUP(VLOOKUP(Projectinformatie!$B$24,Keuzeopties[#All],3,FALSE),Keuze_Kostensoort[#All],11,FALSE),0))</f>
        <v>0</v>
      </c>
      <c r="B31" s="122" t="s">
        <v>185</v>
      </c>
      <c r="C31" s="167" t="str">
        <f t="shared" si="4"/>
        <v/>
      </c>
      <c r="D31" s="168">
        <f>SUM(Penvoerder!$E$215:$E$230)</f>
        <v>0</v>
      </c>
      <c r="E31" s="24">
        <f>SUM('PP2'!$E$215:$E$230)</f>
        <v>0</v>
      </c>
      <c r="F31" s="24">
        <f>SUM('PP3'!$E$215:$E$230)</f>
        <v>0</v>
      </c>
      <c r="G31" s="24">
        <f>SUM('PP4'!$E$215:$E$230)</f>
        <v>0</v>
      </c>
      <c r="H31" s="24">
        <f>SUM('PP5'!$E$215:$E$230)</f>
        <v>0</v>
      </c>
      <c r="I31" s="24">
        <f>SUM('PP6'!$E$215:$E$230)</f>
        <v>0</v>
      </c>
      <c r="J31" s="24">
        <f>SUM('PP7'!$E$215:$E$230)</f>
        <v>0</v>
      </c>
      <c r="K31" s="24">
        <f>SUM('PP8'!$E$215:$E$230)</f>
        <v>0</v>
      </c>
      <c r="L31" s="24">
        <f>SUM('PP9'!$E$215:$E$230)</f>
        <v>0</v>
      </c>
      <c r="M31" s="24">
        <f>SUM('PP10'!$E$215:$E$230)</f>
        <v>0</v>
      </c>
      <c r="N31" s="24">
        <f>SUM('PP11'!$E$215:$E$230)</f>
        <v>0</v>
      </c>
      <c r="O31" s="24">
        <f>SUM('PP12'!$E$215:$E$230)</f>
        <v>0</v>
      </c>
      <c r="P31" s="24">
        <f>SUM('PP13'!$E$215:$E$230)</f>
        <v>0</v>
      </c>
      <c r="Q31" s="24">
        <f>SUM('PP14'!$E$215:$E$230)</f>
        <v>0</v>
      </c>
      <c r="R31" s="24">
        <f>SUM('PP15'!$E$215:$E$230)</f>
        <v>0</v>
      </c>
      <c r="S31" s="24">
        <f>SUM('PP16'!$E$215:$E$230)</f>
        <v>0</v>
      </c>
      <c r="T31" s="24">
        <f>SUM('PP17'!$E$215:$E$230)</f>
        <v>0</v>
      </c>
      <c r="U31" s="24">
        <f>SUM('PP18'!$E$215:$E$230)</f>
        <v>0</v>
      </c>
      <c r="V31" s="24">
        <f>SUM('PP19'!$E$215:$E$230)</f>
        <v>0</v>
      </c>
      <c r="W31" s="24">
        <f>SUM('PP20'!$E$215:$E$230)</f>
        <v>0</v>
      </c>
    </row>
    <row r="32" spans="1:23" ht="16.5" thickBot="1" x14ac:dyDescent="0.35">
      <c r="A32" s="143">
        <f>IF(Projectinformatie!$B$24="",1,IFERROR(HLOOKUP(VLOOKUP(Projectinformatie!$B$24,Keuzeopties[#All],3,FALSE),Keuze_Kostensoort[#All],12,FALSE),0))</f>
        <v>0</v>
      </c>
      <c r="B32" s="123" t="s">
        <v>186</v>
      </c>
      <c r="C32" s="171" t="str">
        <f t="shared" si="4"/>
        <v/>
      </c>
      <c r="D32" s="172">
        <f>SUM(Penvoerder!$F$238:$F$252)</f>
        <v>0</v>
      </c>
      <c r="E32" s="73">
        <f>SUM('PP2'!$F$238:$F$252)</f>
        <v>0</v>
      </c>
      <c r="F32" s="73">
        <f>SUM('PP3'!$F$238:$F$252)</f>
        <v>0</v>
      </c>
      <c r="G32" s="73">
        <f>SUM('PP4'!$F$238:$F$252)</f>
        <v>0</v>
      </c>
      <c r="H32" s="73">
        <f>SUM('PP5'!$F$238:$F$252)</f>
        <v>0</v>
      </c>
      <c r="I32" s="73">
        <f>SUM('PP6'!$F$238:$F$252)</f>
        <v>0</v>
      </c>
      <c r="J32" s="73">
        <f>SUM('PP7'!$F$238:$F$252)</f>
        <v>0</v>
      </c>
      <c r="K32" s="73">
        <f>SUM('PP8'!$F$238:$F$252)</f>
        <v>0</v>
      </c>
      <c r="L32" s="73">
        <f>SUM('PP9'!$F$238:$F$252)</f>
        <v>0</v>
      </c>
      <c r="M32" s="73">
        <f>SUM('PP10'!$F$238:$F$252)</f>
        <v>0</v>
      </c>
      <c r="N32" s="73">
        <f>SUM('PP11'!$F$238:$F$252)</f>
        <v>0</v>
      </c>
      <c r="O32" s="73">
        <f>SUM('PP12'!$F$238:$F$252)</f>
        <v>0</v>
      </c>
      <c r="P32" s="73">
        <f>SUM('PP13'!$F$238:$F$252)</f>
        <v>0</v>
      </c>
      <c r="Q32" s="73">
        <f>SUM('PP14'!$F$238:$F$252)</f>
        <v>0</v>
      </c>
      <c r="R32" s="73">
        <f>SUM('PP15'!$F$238:$F$252)</f>
        <v>0</v>
      </c>
      <c r="S32" s="73">
        <f>SUM('PP16'!$F$238:$F$252)</f>
        <v>0</v>
      </c>
      <c r="T32" s="73">
        <f>SUM('PP17'!$F$238:$F$252)</f>
        <v>0</v>
      </c>
      <c r="U32" s="73">
        <f>SUM('PP18'!$F$238:$F$252)</f>
        <v>0</v>
      </c>
      <c r="V32" s="73">
        <f>SUM('PP19'!$F$238:$F$252)</f>
        <v>0</v>
      </c>
      <c r="W32" s="73">
        <f>SUM('PP20'!$F$238:$F$252)</f>
        <v>0</v>
      </c>
    </row>
    <row r="33" spans="1:23" ht="17.25" customHeight="1" thickTop="1" thickBot="1" x14ac:dyDescent="0.35">
      <c r="B33" s="56" t="s">
        <v>1</v>
      </c>
      <c r="C33" s="173">
        <f>SUM(C22:C32)</f>
        <v>0</v>
      </c>
      <c r="D33" s="173">
        <f>SUM(D22:D32)</f>
        <v>0</v>
      </c>
      <c r="E33" s="173">
        <f t="shared" ref="E33" si="6">SUM(E22:E32)</f>
        <v>0</v>
      </c>
      <c r="F33" s="173">
        <f t="shared" ref="F33" si="7">SUM(F22:F32)</f>
        <v>0</v>
      </c>
      <c r="G33" s="173">
        <f t="shared" ref="G33" si="8">SUM(G22:G32)</f>
        <v>0</v>
      </c>
      <c r="H33" s="173">
        <f t="shared" ref="H33" si="9">SUM(H22:H32)</f>
        <v>0</v>
      </c>
      <c r="I33" s="173">
        <f t="shared" ref="I33" si="10">SUM(I22:I32)</f>
        <v>0</v>
      </c>
      <c r="J33" s="173">
        <f t="shared" ref="J33" si="11">SUM(J22:J32)</f>
        <v>0</v>
      </c>
      <c r="K33" s="173">
        <f t="shared" ref="K33" si="12">SUM(K22:K32)</f>
        <v>0</v>
      </c>
      <c r="L33" s="173">
        <f t="shared" ref="L33" si="13">SUM(L22:L32)</f>
        <v>0</v>
      </c>
      <c r="M33" s="173">
        <f t="shared" ref="M33" si="14">SUM(M22:M32)</f>
        <v>0</v>
      </c>
      <c r="N33" s="173">
        <f t="shared" ref="N33" si="15">SUM(N22:N32)</f>
        <v>0</v>
      </c>
      <c r="O33" s="173">
        <f t="shared" ref="O33" si="16">SUM(O22:O32)</f>
        <v>0</v>
      </c>
      <c r="P33" s="173">
        <f t="shared" ref="P33" si="17">SUM(P22:P32)</f>
        <v>0</v>
      </c>
      <c r="Q33" s="173">
        <f t="shared" ref="Q33" si="18">SUM(Q22:Q32)</f>
        <v>0</v>
      </c>
      <c r="R33" s="173">
        <f t="shared" ref="R33:W33" si="19">SUM(R22:R32)</f>
        <v>0</v>
      </c>
      <c r="S33" s="173">
        <f t="shared" si="19"/>
        <v>0</v>
      </c>
      <c r="T33" s="173">
        <f t="shared" si="19"/>
        <v>0</v>
      </c>
      <c r="U33" s="173">
        <f t="shared" si="19"/>
        <v>0</v>
      </c>
      <c r="V33" s="173">
        <f t="shared" si="19"/>
        <v>0</v>
      </c>
      <c r="W33" s="173">
        <f t="shared" si="19"/>
        <v>0</v>
      </c>
    </row>
    <row r="34" spans="1:23" s="27" customFormat="1" ht="16.5" thickTop="1" x14ac:dyDescent="0.3">
      <c r="A34" s="31"/>
      <c r="B34" s="25" t="s">
        <v>41</v>
      </c>
      <c r="C34" s="174">
        <f t="shared" ref="C34" si="20">IFERROR(C33/$C33,0)</f>
        <v>0</v>
      </c>
      <c r="D34" s="174">
        <f>IFERROR(D33/$C33,0)</f>
        <v>0</v>
      </c>
      <c r="E34" s="174">
        <f t="shared" ref="E34:W34" si="21">IFERROR(E33/$C33,0)</f>
        <v>0</v>
      </c>
      <c r="F34" s="174">
        <f t="shared" si="21"/>
        <v>0</v>
      </c>
      <c r="G34" s="174">
        <f t="shared" si="21"/>
        <v>0</v>
      </c>
      <c r="H34" s="174">
        <f t="shared" si="21"/>
        <v>0</v>
      </c>
      <c r="I34" s="174">
        <f t="shared" si="21"/>
        <v>0</v>
      </c>
      <c r="J34" s="174">
        <f t="shared" si="21"/>
        <v>0</v>
      </c>
      <c r="K34" s="174">
        <f t="shared" si="21"/>
        <v>0</v>
      </c>
      <c r="L34" s="174">
        <f t="shared" si="21"/>
        <v>0</v>
      </c>
      <c r="M34" s="174">
        <f t="shared" si="21"/>
        <v>0</v>
      </c>
      <c r="N34" s="174">
        <f t="shared" si="21"/>
        <v>0</v>
      </c>
      <c r="O34" s="174">
        <f t="shared" si="21"/>
        <v>0</v>
      </c>
      <c r="P34" s="174">
        <f t="shared" si="21"/>
        <v>0</v>
      </c>
      <c r="Q34" s="174">
        <f t="shared" si="21"/>
        <v>0</v>
      </c>
      <c r="R34" s="174">
        <f t="shared" si="21"/>
        <v>0</v>
      </c>
      <c r="S34" s="174">
        <f t="shared" si="21"/>
        <v>0</v>
      </c>
      <c r="T34" s="174">
        <f t="shared" si="21"/>
        <v>0</v>
      </c>
      <c r="U34" s="174">
        <f t="shared" si="21"/>
        <v>0</v>
      </c>
      <c r="V34" s="174">
        <f t="shared" si="21"/>
        <v>0</v>
      </c>
      <c r="W34" s="174">
        <f t="shared" si="21"/>
        <v>0</v>
      </c>
    </row>
    <row r="35" spans="1:23" s="27" customFormat="1" ht="15.75" x14ac:dyDescent="0.3">
      <c r="A35" s="31"/>
      <c r="B35" s="46" t="s">
        <v>119</v>
      </c>
      <c r="C35" s="26"/>
      <c r="D35" s="26"/>
      <c r="E35" s="26"/>
      <c r="F35" s="26"/>
      <c r="G35" s="26"/>
      <c r="H35" s="26"/>
      <c r="I35" s="26"/>
      <c r="J35" s="26"/>
      <c r="K35" s="26"/>
      <c r="L35" s="26"/>
      <c r="M35" s="26"/>
      <c r="N35" s="26"/>
      <c r="O35" s="26"/>
      <c r="P35" s="26"/>
      <c r="Q35" s="26"/>
      <c r="R35" s="26"/>
      <c r="S35" s="26"/>
      <c r="T35" s="26"/>
      <c r="U35" s="26"/>
      <c r="V35" s="26"/>
      <c r="W35" s="26"/>
    </row>
    <row r="36" spans="1:23" ht="15" customHeight="1" x14ac:dyDescent="0.25"/>
    <row r="37" spans="1:23" ht="16.5" thickBot="1" x14ac:dyDescent="0.35">
      <c r="B37" s="56" t="s">
        <v>117</v>
      </c>
      <c r="C37" s="173" t="str">
        <f>IF(ROUND(C16,2)-ROUND(C33,2)=0,"JA",C16-C33)</f>
        <v>JA</v>
      </c>
      <c r="D37" s="173" t="str">
        <f t="shared" ref="D37:W37" si="22">IF(ROUND(D16,2)-ROUND(D33,2)=0,"JA",D16-D33)</f>
        <v>JA</v>
      </c>
      <c r="E37" s="173" t="str">
        <f t="shared" si="22"/>
        <v>JA</v>
      </c>
      <c r="F37" s="173" t="str">
        <f t="shared" si="22"/>
        <v>JA</v>
      </c>
      <c r="G37" s="173" t="str">
        <f t="shared" si="22"/>
        <v>JA</v>
      </c>
      <c r="H37" s="173" t="str">
        <f t="shared" si="22"/>
        <v>JA</v>
      </c>
      <c r="I37" s="173" t="str">
        <f t="shared" si="22"/>
        <v>JA</v>
      </c>
      <c r="J37" s="173" t="str">
        <f t="shared" si="22"/>
        <v>JA</v>
      </c>
      <c r="K37" s="173" t="str">
        <f t="shared" si="22"/>
        <v>JA</v>
      </c>
      <c r="L37" s="173" t="str">
        <f t="shared" si="22"/>
        <v>JA</v>
      </c>
      <c r="M37" s="173" t="str">
        <f t="shared" si="22"/>
        <v>JA</v>
      </c>
      <c r="N37" s="173" t="str">
        <f t="shared" si="22"/>
        <v>JA</v>
      </c>
      <c r="O37" s="173" t="str">
        <f t="shared" si="22"/>
        <v>JA</v>
      </c>
      <c r="P37" s="173" t="str">
        <f t="shared" si="22"/>
        <v>JA</v>
      </c>
      <c r="Q37" s="173" t="str">
        <f t="shared" si="22"/>
        <v>JA</v>
      </c>
      <c r="R37" s="173" t="str">
        <f t="shared" si="22"/>
        <v>JA</v>
      </c>
      <c r="S37" s="173" t="str">
        <f t="shared" si="22"/>
        <v>JA</v>
      </c>
      <c r="T37" s="173" t="str">
        <f t="shared" si="22"/>
        <v>JA</v>
      </c>
      <c r="U37" s="173" t="str">
        <f t="shared" si="22"/>
        <v>JA</v>
      </c>
      <c r="V37" s="173" t="str">
        <f t="shared" si="22"/>
        <v>JA</v>
      </c>
      <c r="W37" s="173" t="str">
        <f t="shared" si="22"/>
        <v>JA</v>
      </c>
    </row>
    <row r="38" spans="1:23" ht="16.5" customHeight="1" thickTop="1" x14ac:dyDescent="0.25">
      <c r="B38" s="46" t="s">
        <v>118</v>
      </c>
    </row>
    <row r="40" spans="1:23" s="118" customFormat="1" x14ac:dyDescent="0.25">
      <c r="A40" s="117"/>
    </row>
    <row r="41" spans="1:23" s="118" customFormat="1" x14ac:dyDescent="0.25">
      <c r="A41" s="117"/>
    </row>
    <row r="42" spans="1:23" s="118" customFormat="1" x14ac:dyDescent="0.25">
      <c r="A42" s="117"/>
    </row>
    <row r="43" spans="1:23" s="118" customFormat="1" x14ac:dyDescent="0.25">
      <c r="A43" s="117"/>
    </row>
    <row r="44" spans="1:23" s="118" customFormat="1" x14ac:dyDescent="0.25">
      <c r="A44" s="117"/>
    </row>
    <row r="45" spans="1:23" s="118" customFormat="1" x14ac:dyDescent="0.25">
      <c r="A45" s="117"/>
    </row>
    <row r="46" spans="1:23" s="118" customFormat="1" x14ac:dyDescent="0.25">
      <c r="A46" s="117"/>
    </row>
    <row r="47" spans="1:23" s="118" customFormat="1" x14ac:dyDescent="0.25">
      <c r="A47" s="117"/>
    </row>
    <row r="48" spans="1:23" s="118" customFormat="1" x14ac:dyDescent="0.25">
      <c r="A48" s="117"/>
    </row>
    <row r="49" spans="1:1" s="118" customFormat="1" x14ac:dyDescent="0.25">
      <c r="A49" s="117"/>
    </row>
    <row r="50" spans="1:1" s="118" customFormat="1" x14ac:dyDescent="0.25">
      <c r="A50" s="117"/>
    </row>
    <row r="51" spans="1:1" s="118" customFormat="1" x14ac:dyDescent="0.25">
      <c r="A51" s="117"/>
    </row>
    <row r="52" spans="1:1" s="118" customFormat="1" x14ac:dyDescent="0.25">
      <c r="A52" s="117"/>
    </row>
    <row r="53" spans="1:1" s="118" customFormat="1" x14ac:dyDescent="0.25">
      <c r="A53" s="117"/>
    </row>
    <row r="54" spans="1:1" s="118" customFormat="1" x14ac:dyDescent="0.25">
      <c r="A54" s="117"/>
    </row>
    <row r="55" spans="1:1" s="118" customFormat="1" x14ac:dyDescent="0.25">
      <c r="A55" s="117"/>
    </row>
    <row r="56" spans="1:1" s="118" customFormat="1" x14ac:dyDescent="0.25">
      <c r="A56" s="117"/>
    </row>
    <row r="57" spans="1:1" s="118" customFormat="1" x14ac:dyDescent="0.25">
      <c r="A57" s="117"/>
    </row>
    <row r="58" spans="1:1" s="118" customFormat="1" x14ac:dyDescent="0.25">
      <c r="A58" s="117"/>
    </row>
    <row r="59" spans="1:1" s="118" customFormat="1" x14ac:dyDescent="0.25">
      <c r="A59" s="117"/>
    </row>
    <row r="60" spans="1:1" s="118" customFormat="1" x14ac:dyDescent="0.25">
      <c r="A60" s="117"/>
    </row>
    <row r="61" spans="1:1" s="118" customFormat="1" x14ac:dyDescent="0.25">
      <c r="A61" s="117"/>
    </row>
    <row r="62" spans="1:1" s="118" customFormat="1" x14ac:dyDescent="0.25">
      <c r="A62" s="117"/>
    </row>
    <row r="63" spans="1:1" s="118" customFormat="1" x14ac:dyDescent="0.25">
      <c r="A63" s="117"/>
    </row>
    <row r="64" spans="1:1" s="118" customFormat="1" x14ac:dyDescent="0.25">
      <c r="A64" s="117"/>
    </row>
    <row r="65" spans="1:1" s="118" customFormat="1" x14ac:dyDescent="0.25">
      <c r="A65" s="117"/>
    </row>
    <row r="66" spans="1:1" s="118" customFormat="1" x14ac:dyDescent="0.25">
      <c r="A66" s="117"/>
    </row>
    <row r="67" spans="1:1" s="118" customFormat="1" x14ac:dyDescent="0.25">
      <c r="A67" s="117"/>
    </row>
    <row r="68" spans="1:1" s="118" customFormat="1" x14ac:dyDescent="0.25">
      <c r="A68" s="117"/>
    </row>
    <row r="69" spans="1:1" s="118" customFormat="1" x14ac:dyDescent="0.25">
      <c r="A69" s="117"/>
    </row>
    <row r="70" spans="1:1" s="118" customFormat="1" x14ac:dyDescent="0.25">
      <c r="A70" s="117"/>
    </row>
    <row r="71" spans="1:1" s="118" customFormat="1" x14ac:dyDescent="0.25">
      <c r="A71" s="117"/>
    </row>
    <row r="72" spans="1:1" s="118" customFormat="1" x14ac:dyDescent="0.25">
      <c r="A72" s="117"/>
    </row>
    <row r="73" spans="1:1" s="118" customFormat="1" x14ac:dyDescent="0.25">
      <c r="A73" s="117"/>
    </row>
    <row r="74" spans="1:1" s="118" customFormat="1" x14ac:dyDescent="0.25">
      <c r="A74" s="117"/>
    </row>
    <row r="75" spans="1:1" s="118" customFormat="1" x14ac:dyDescent="0.25">
      <c r="A75" s="117"/>
    </row>
    <row r="76" spans="1:1" s="118" customFormat="1" x14ac:dyDescent="0.25">
      <c r="A76" s="117"/>
    </row>
    <row r="77" spans="1:1" s="118" customFormat="1" x14ac:dyDescent="0.25">
      <c r="A77" s="117"/>
    </row>
    <row r="78" spans="1:1" s="118" customFormat="1" x14ac:dyDescent="0.25">
      <c r="A78" s="117"/>
    </row>
    <row r="79" spans="1:1" s="118" customFormat="1" x14ac:dyDescent="0.25">
      <c r="A79" s="117"/>
    </row>
    <row r="80" spans="1:1" s="118" customFormat="1" x14ac:dyDescent="0.25">
      <c r="A80" s="117"/>
    </row>
    <row r="81" spans="1:1" s="118" customFormat="1" x14ac:dyDescent="0.25">
      <c r="A81" s="117"/>
    </row>
    <row r="82" spans="1:1" s="118" customFormat="1" x14ac:dyDescent="0.25">
      <c r="A82" s="117"/>
    </row>
    <row r="83" spans="1:1" s="118" customFormat="1" x14ac:dyDescent="0.25">
      <c r="A83" s="117"/>
    </row>
    <row r="84" spans="1:1" s="118" customFormat="1" x14ac:dyDescent="0.25">
      <c r="A84" s="117"/>
    </row>
    <row r="85" spans="1:1" s="118" customFormat="1" x14ac:dyDescent="0.25">
      <c r="A85" s="117"/>
    </row>
    <row r="86" spans="1:1" s="118" customFormat="1" x14ac:dyDescent="0.25">
      <c r="A86" s="117"/>
    </row>
    <row r="87" spans="1:1" s="118" customFormat="1" x14ac:dyDescent="0.25">
      <c r="A87" s="117"/>
    </row>
    <row r="88" spans="1:1" s="118" customFormat="1" x14ac:dyDescent="0.25">
      <c r="A88" s="117"/>
    </row>
    <row r="89" spans="1:1" s="118" customFormat="1" x14ac:dyDescent="0.25">
      <c r="A89" s="117"/>
    </row>
    <row r="90" spans="1:1" s="118" customFormat="1" x14ac:dyDescent="0.25">
      <c r="A90" s="117"/>
    </row>
    <row r="91" spans="1:1" s="118" customFormat="1" x14ac:dyDescent="0.25">
      <c r="A91" s="117"/>
    </row>
    <row r="92" spans="1:1" s="118" customFormat="1" x14ac:dyDescent="0.25">
      <c r="A92" s="117"/>
    </row>
    <row r="93" spans="1:1" s="118" customFormat="1" x14ac:dyDescent="0.25">
      <c r="A93" s="117"/>
    </row>
    <row r="94" spans="1:1" s="118" customFormat="1" x14ac:dyDescent="0.25">
      <c r="A94" s="117"/>
    </row>
    <row r="95" spans="1:1" s="118" customFormat="1" x14ac:dyDescent="0.25">
      <c r="A95" s="117"/>
    </row>
    <row r="96" spans="1:1" s="118" customFormat="1" x14ac:dyDescent="0.25">
      <c r="A96" s="117"/>
    </row>
    <row r="97" spans="1:1" s="118" customFormat="1" x14ac:dyDescent="0.25">
      <c r="A97" s="117"/>
    </row>
    <row r="98" spans="1:1" s="118" customFormat="1" x14ac:dyDescent="0.25">
      <c r="A98" s="117"/>
    </row>
    <row r="99" spans="1:1" s="118" customFormat="1" x14ac:dyDescent="0.25">
      <c r="A99" s="117"/>
    </row>
    <row r="100" spans="1:1" s="118" customFormat="1" x14ac:dyDescent="0.25">
      <c r="A100" s="117"/>
    </row>
    <row r="101" spans="1:1" s="118" customFormat="1" x14ac:dyDescent="0.25">
      <c r="A101" s="117"/>
    </row>
    <row r="102" spans="1:1" s="118" customFormat="1" x14ac:dyDescent="0.25">
      <c r="A102" s="117"/>
    </row>
    <row r="103" spans="1:1" s="118" customFormat="1" x14ac:dyDescent="0.25">
      <c r="A103" s="117"/>
    </row>
    <row r="104" spans="1:1" s="118" customFormat="1" x14ac:dyDescent="0.25">
      <c r="A104" s="117"/>
    </row>
    <row r="105" spans="1:1" s="118" customFormat="1" x14ac:dyDescent="0.25">
      <c r="A105" s="117"/>
    </row>
    <row r="106" spans="1:1" s="118" customFormat="1" x14ac:dyDescent="0.25">
      <c r="A106" s="117"/>
    </row>
    <row r="107" spans="1:1" s="118" customFormat="1" x14ac:dyDescent="0.25">
      <c r="A107" s="117"/>
    </row>
    <row r="108" spans="1:1" s="118" customFormat="1" x14ac:dyDescent="0.25">
      <c r="A108" s="117"/>
    </row>
    <row r="109" spans="1:1" s="118" customFormat="1" x14ac:dyDescent="0.25">
      <c r="A109" s="117"/>
    </row>
    <row r="110" spans="1:1" s="118" customFormat="1" x14ac:dyDescent="0.25">
      <c r="A110" s="117"/>
    </row>
    <row r="111" spans="1:1" s="118" customFormat="1" x14ac:dyDescent="0.25">
      <c r="A111" s="117"/>
    </row>
    <row r="112" spans="1:1" s="118" customFormat="1" x14ac:dyDescent="0.25">
      <c r="A112" s="117"/>
    </row>
    <row r="113" spans="1:1" s="118" customFormat="1" x14ac:dyDescent="0.25">
      <c r="A113" s="117"/>
    </row>
    <row r="114" spans="1:1" s="118" customFormat="1" x14ac:dyDescent="0.25">
      <c r="A114" s="117"/>
    </row>
    <row r="115" spans="1:1" s="118" customFormat="1" x14ac:dyDescent="0.25">
      <c r="A115" s="117"/>
    </row>
    <row r="116" spans="1:1" s="118" customFormat="1" x14ac:dyDescent="0.25">
      <c r="A116" s="117"/>
    </row>
    <row r="117" spans="1:1" s="118" customFormat="1" x14ac:dyDescent="0.25">
      <c r="A117" s="117"/>
    </row>
    <row r="118" spans="1:1" s="118" customFormat="1" x14ac:dyDescent="0.25">
      <c r="A118" s="117"/>
    </row>
    <row r="119" spans="1:1" s="118" customFormat="1" x14ac:dyDescent="0.25">
      <c r="A119" s="117"/>
    </row>
    <row r="120" spans="1:1" s="118" customFormat="1" x14ac:dyDescent="0.25">
      <c r="A120" s="117"/>
    </row>
    <row r="121" spans="1:1" s="118" customFormat="1" x14ac:dyDescent="0.25">
      <c r="A121" s="117"/>
    </row>
    <row r="122" spans="1:1" s="118" customFormat="1" x14ac:dyDescent="0.25">
      <c r="A122" s="117"/>
    </row>
    <row r="123" spans="1:1" s="118" customFormat="1" x14ac:dyDescent="0.25">
      <c r="A123" s="117"/>
    </row>
    <row r="124" spans="1:1" s="118" customFormat="1" x14ac:dyDescent="0.25">
      <c r="A124" s="117"/>
    </row>
    <row r="125" spans="1:1" s="118" customFormat="1" x14ac:dyDescent="0.25">
      <c r="A125" s="117"/>
    </row>
    <row r="126" spans="1:1" s="118" customFormat="1" x14ac:dyDescent="0.25">
      <c r="A126" s="117"/>
    </row>
    <row r="127" spans="1:1" s="118" customFormat="1" x14ac:dyDescent="0.25">
      <c r="A127" s="117"/>
    </row>
    <row r="128" spans="1:1" s="118" customFormat="1" x14ac:dyDescent="0.25">
      <c r="A128" s="117"/>
    </row>
    <row r="129" spans="1:1" s="118" customFormat="1" x14ac:dyDescent="0.25">
      <c r="A129" s="117"/>
    </row>
    <row r="130" spans="1:1" s="118" customFormat="1" x14ac:dyDescent="0.25">
      <c r="A130" s="117"/>
    </row>
    <row r="131" spans="1:1" s="118" customFormat="1" x14ac:dyDescent="0.25">
      <c r="A131" s="117"/>
    </row>
    <row r="132" spans="1:1" s="118" customFormat="1" x14ac:dyDescent="0.25">
      <c r="A132" s="117"/>
    </row>
    <row r="133" spans="1:1" s="118" customFormat="1" x14ac:dyDescent="0.25">
      <c r="A133" s="117"/>
    </row>
    <row r="134" spans="1:1" s="118" customFormat="1" x14ac:dyDescent="0.25">
      <c r="A134" s="117"/>
    </row>
    <row r="135" spans="1:1" s="118" customFormat="1" x14ac:dyDescent="0.25">
      <c r="A135" s="117"/>
    </row>
    <row r="136" spans="1:1" s="118" customFormat="1" x14ac:dyDescent="0.25">
      <c r="A136" s="117"/>
    </row>
    <row r="137" spans="1:1" s="118" customFormat="1" x14ac:dyDescent="0.25">
      <c r="A137" s="117"/>
    </row>
    <row r="138" spans="1:1" s="118" customFormat="1" x14ac:dyDescent="0.25">
      <c r="A138" s="117"/>
    </row>
    <row r="139" spans="1:1" s="118" customFormat="1" x14ac:dyDescent="0.25">
      <c r="A139" s="117"/>
    </row>
    <row r="140" spans="1:1" s="118" customFormat="1" x14ac:dyDescent="0.25">
      <c r="A140" s="117"/>
    </row>
    <row r="141" spans="1:1" s="118" customFormat="1" x14ac:dyDescent="0.25">
      <c r="A141" s="117"/>
    </row>
    <row r="142" spans="1:1" s="118" customFormat="1" x14ac:dyDescent="0.25">
      <c r="A142" s="117"/>
    </row>
    <row r="143" spans="1:1" s="118" customFormat="1" x14ac:dyDescent="0.25">
      <c r="A143" s="117"/>
    </row>
    <row r="144" spans="1:1" s="118" customFormat="1" x14ac:dyDescent="0.25">
      <c r="A144" s="117"/>
    </row>
    <row r="145" spans="1:1" s="118" customFormat="1" x14ac:dyDescent="0.25">
      <c r="A145" s="117"/>
    </row>
    <row r="146" spans="1:1" s="118" customFormat="1" x14ac:dyDescent="0.25">
      <c r="A146" s="117"/>
    </row>
    <row r="147" spans="1:1" s="118" customFormat="1" x14ac:dyDescent="0.25">
      <c r="A147" s="117"/>
    </row>
    <row r="148" spans="1:1" s="118" customFormat="1" x14ac:dyDescent="0.25">
      <c r="A148" s="117"/>
    </row>
    <row r="149" spans="1:1" s="118" customFormat="1" x14ac:dyDescent="0.25">
      <c r="A149" s="117"/>
    </row>
    <row r="150" spans="1:1" s="118" customFormat="1" x14ac:dyDescent="0.25">
      <c r="A150" s="117"/>
    </row>
    <row r="151" spans="1:1" s="118" customFormat="1" x14ac:dyDescent="0.25">
      <c r="A151" s="117"/>
    </row>
    <row r="152" spans="1:1" s="118" customFormat="1" x14ac:dyDescent="0.25">
      <c r="A152" s="117"/>
    </row>
    <row r="153" spans="1:1" s="118" customFormat="1" x14ac:dyDescent="0.25">
      <c r="A153" s="117"/>
    </row>
    <row r="154" spans="1:1" s="118" customFormat="1" x14ac:dyDescent="0.25">
      <c r="A154" s="117"/>
    </row>
    <row r="155" spans="1:1" s="118" customFormat="1" x14ac:dyDescent="0.25">
      <c r="A155" s="117"/>
    </row>
    <row r="156" spans="1:1" s="118" customFormat="1" x14ac:dyDescent="0.25">
      <c r="A156" s="117"/>
    </row>
    <row r="157" spans="1:1" s="118" customFormat="1" x14ac:dyDescent="0.25">
      <c r="A157" s="117"/>
    </row>
    <row r="158" spans="1:1" s="118" customFormat="1" x14ac:dyDescent="0.25">
      <c r="A158" s="117"/>
    </row>
    <row r="159" spans="1:1" s="118" customFormat="1" x14ac:dyDescent="0.25">
      <c r="A159" s="117"/>
    </row>
    <row r="160" spans="1:1" s="118" customFormat="1" x14ac:dyDescent="0.25">
      <c r="A160" s="117"/>
    </row>
    <row r="161" spans="1:1" s="118" customFormat="1" x14ac:dyDescent="0.25">
      <c r="A161" s="117"/>
    </row>
    <row r="162" spans="1:1" s="118" customFormat="1" x14ac:dyDescent="0.25">
      <c r="A162" s="117"/>
    </row>
    <row r="163" spans="1:1" s="118" customFormat="1" x14ac:dyDescent="0.25">
      <c r="A163" s="117"/>
    </row>
    <row r="164" spans="1:1" s="118" customFormat="1" x14ac:dyDescent="0.25">
      <c r="A164" s="117"/>
    </row>
    <row r="165" spans="1:1" s="118" customFormat="1" x14ac:dyDescent="0.25">
      <c r="A165" s="117"/>
    </row>
    <row r="166" spans="1:1" s="118" customFormat="1" x14ac:dyDescent="0.25">
      <c r="A166" s="117"/>
    </row>
    <row r="167" spans="1:1" s="118" customFormat="1" x14ac:dyDescent="0.25">
      <c r="A167" s="117"/>
    </row>
    <row r="168" spans="1:1" s="118" customFormat="1" x14ac:dyDescent="0.25">
      <c r="A168" s="117"/>
    </row>
    <row r="169" spans="1:1" s="118" customFormat="1" x14ac:dyDescent="0.25">
      <c r="A169" s="117"/>
    </row>
    <row r="170" spans="1:1" s="118" customFormat="1" x14ac:dyDescent="0.25">
      <c r="A170" s="117"/>
    </row>
    <row r="171" spans="1:1" s="118" customFormat="1" x14ac:dyDescent="0.25">
      <c r="A171" s="117"/>
    </row>
    <row r="172" spans="1:1" s="118" customFormat="1" x14ac:dyDescent="0.25">
      <c r="A172" s="117"/>
    </row>
    <row r="173" spans="1:1" s="118" customFormat="1" x14ac:dyDescent="0.25">
      <c r="A173" s="117"/>
    </row>
    <row r="174" spans="1:1" s="118" customFormat="1" x14ac:dyDescent="0.25">
      <c r="A174" s="117"/>
    </row>
    <row r="175" spans="1:1" s="118" customFormat="1" x14ac:dyDescent="0.25">
      <c r="A175" s="117"/>
    </row>
    <row r="176" spans="1:1" s="118" customFormat="1" x14ac:dyDescent="0.25">
      <c r="A176" s="117"/>
    </row>
    <row r="177" spans="1:1" s="118" customFormat="1" x14ac:dyDescent="0.25">
      <c r="A177" s="117"/>
    </row>
    <row r="178" spans="1:1" s="118" customFormat="1" x14ac:dyDescent="0.25">
      <c r="A178" s="117"/>
    </row>
    <row r="179" spans="1:1" s="118" customFormat="1" x14ac:dyDescent="0.25">
      <c r="A179" s="117"/>
    </row>
    <row r="180" spans="1:1" s="118" customFormat="1" x14ac:dyDescent="0.25">
      <c r="A180" s="117"/>
    </row>
    <row r="181" spans="1:1" s="118" customFormat="1" x14ac:dyDescent="0.25">
      <c r="A181" s="117"/>
    </row>
    <row r="182" spans="1:1" s="118" customFormat="1" x14ac:dyDescent="0.25">
      <c r="A182" s="117"/>
    </row>
    <row r="183" spans="1:1" s="118" customFormat="1" x14ac:dyDescent="0.25">
      <c r="A183" s="117"/>
    </row>
    <row r="184" spans="1:1" s="118" customFormat="1" x14ac:dyDescent="0.25">
      <c r="A184" s="117"/>
    </row>
    <row r="185" spans="1:1" s="118" customFormat="1" x14ac:dyDescent="0.25">
      <c r="A185" s="117"/>
    </row>
    <row r="186" spans="1:1" s="118" customFormat="1" x14ac:dyDescent="0.25">
      <c r="A186" s="117"/>
    </row>
    <row r="187" spans="1:1" s="118" customFormat="1" x14ac:dyDescent="0.25">
      <c r="A187" s="117"/>
    </row>
    <row r="188" spans="1:1" s="118" customFormat="1" x14ac:dyDescent="0.25">
      <c r="A188" s="117"/>
    </row>
    <row r="189" spans="1:1" s="118" customFormat="1" x14ac:dyDescent="0.25">
      <c r="A189" s="117"/>
    </row>
    <row r="190" spans="1:1" s="118" customFormat="1" x14ac:dyDescent="0.25">
      <c r="A190" s="117"/>
    </row>
    <row r="191" spans="1:1" s="118" customFormat="1" x14ac:dyDescent="0.25">
      <c r="A191" s="117"/>
    </row>
    <row r="192" spans="1:1" s="118" customFormat="1" x14ac:dyDescent="0.25">
      <c r="A192" s="117"/>
    </row>
    <row r="193" spans="1:1" s="118" customFormat="1" x14ac:dyDescent="0.25">
      <c r="A193" s="117"/>
    </row>
    <row r="194" spans="1:1" s="118" customFormat="1" x14ac:dyDescent="0.25">
      <c r="A194" s="117"/>
    </row>
    <row r="195" spans="1:1" s="118" customFormat="1" x14ac:dyDescent="0.25">
      <c r="A195" s="117"/>
    </row>
    <row r="196" spans="1:1" s="118" customFormat="1" x14ac:dyDescent="0.25">
      <c r="A196" s="117"/>
    </row>
    <row r="197" spans="1:1" s="118" customFormat="1" x14ac:dyDescent="0.25">
      <c r="A197" s="117"/>
    </row>
    <row r="198" spans="1:1" s="118" customFormat="1" x14ac:dyDescent="0.25">
      <c r="A198" s="117"/>
    </row>
    <row r="199" spans="1:1" s="118" customFormat="1" x14ac:dyDescent="0.25">
      <c r="A199" s="117"/>
    </row>
    <row r="200" spans="1:1" s="118" customFormat="1" x14ac:dyDescent="0.25">
      <c r="A200" s="117"/>
    </row>
    <row r="201" spans="1:1" s="118" customFormat="1" x14ac:dyDescent="0.25">
      <c r="A201" s="117"/>
    </row>
    <row r="202" spans="1:1" s="118" customFormat="1" x14ac:dyDescent="0.25">
      <c r="A202" s="117"/>
    </row>
    <row r="203" spans="1:1" s="118" customFormat="1" x14ac:dyDescent="0.25">
      <c r="A203" s="117"/>
    </row>
    <row r="204" spans="1:1" s="118" customFormat="1" x14ac:dyDescent="0.25">
      <c r="A204" s="117"/>
    </row>
    <row r="205" spans="1:1" s="118" customFormat="1" x14ac:dyDescent="0.25">
      <c r="A205" s="117"/>
    </row>
    <row r="206" spans="1:1" s="118" customFormat="1" x14ac:dyDescent="0.25">
      <c r="A206" s="117"/>
    </row>
    <row r="207" spans="1:1" s="118" customFormat="1" x14ac:dyDescent="0.25">
      <c r="A207" s="117"/>
    </row>
    <row r="208" spans="1:1" s="118" customFormat="1" x14ac:dyDescent="0.25">
      <c r="A208" s="117"/>
    </row>
    <row r="209" spans="1:1" s="118" customFormat="1" x14ac:dyDescent="0.25">
      <c r="A209" s="117"/>
    </row>
    <row r="210" spans="1:1" s="118" customFormat="1" x14ac:dyDescent="0.25">
      <c r="A210" s="117"/>
    </row>
    <row r="211" spans="1:1" s="118" customFormat="1" x14ac:dyDescent="0.25">
      <c r="A211" s="117"/>
    </row>
    <row r="212" spans="1:1" s="118" customFormat="1" x14ac:dyDescent="0.25">
      <c r="A212" s="117"/>
    </row>
    <row r="213" spans="1:1" s="118" customFormat="1" x14ac:dyDescent="0.25">
      <c r="A213" s="117"/>
    </row>
    <row r="214" spans="1:1" s="118" customFormat="1" x14ac:dyDescent="0.25">
      <c r="A214" s="117"/>
    </row>
  </sheetData>
  <sheetProtection sheet="1" objects="1" scenarios="1"/>
  <mergeCells count="1">
    <mergeCell ref="D2:H2"/>
  </mergeCells>
  <phoneticPr fontId="10" type="noConversion"/>
  <conditionalFormatting sqref="B22:B23">
    <cfRule type="expression" dxfId="568" priority="24">
      <formula>$A22=0</formula>
    </cfRule>
  </conditionalFormatting>
  <conditionalFormatting sqref="B24">
    <cfRule type="expression" dxfId="567" priority="22">
      <formula>AND($A24=0,B$19=0)</formula>
    </cfRule>
  </conditionalFormatting>
  <conditionalFormatting sqref="B25:B32">
    <cfRule type="expression" dxfId="566" priority="2">
      <formula>$A25=0</formula>
    </cfRule>
  </conditionalFormatting>
  <conditionalFormatting sqref="C37:W37">
    <cfRule type="cellIs" dxfId="565" priority="7" operator="notEqual">
      <formula>"JA"</formula>
    </cfRule>
  </conditionalFormatting>
  <conditionalFormatting sqref="D22:W23">
    <cfRule type="expression" dxfId="564" priority="5">
      <formula>$A22=0</formula>
    </cfRule>
  </conditionalFormatting>
  <conditionalFormatting sqref="D24:W24">
    <cfRule type="expression" dxfId="563" priority="4">
      <formula>OR($A24=0,D$19=0)</formula>
    </cfRule>
  </conditionalFormatting>
  <conditionalFormatting sqref="D25:W32">
    <cfRule type="expression" dxfId="562" priority="1">
      <formula>$A25=0</formula>
    </cfRule>
  </conditionalFormatting>
  <pageMargins left="0.7" right="0.7" top="0.75" bottom="0.75" header="0.3" footer="0.3"/>
  <pageSetup scale="2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79EC2-B734-4865-8686-B79D622C886B}">
  <sheetPr>
    <tabColor rgb="FF92D050"/>
    <pageSetUpPr fitToPage="1"/>
  </sheetPr>
  <dimension ref="A1:L797"/>
  <sheetViews>
    <sheetView showGridLines="0" workbookViewId="0">
      <selection activeCell="B24" sqref="B24:E24"/>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31</v>
      </c>
    </row>
    <row r="2" spans="1:9" ht="18.75" x14ac:dyDescent="0.3">
      <c r="B2" s="30" t="s">
        <v>163</v>
      </c>
      <c r="C2" s="260"/>
      <c r="D2" s="260"/>
      <c r="E2" s="260"/>
      <c r="I2" s="54" t="s">
        <v>30</v>
      </c>
    </row>
    <row r="3" spans="1:9" x14ac:dyDescent="0.3">
      <c r="B3" s="28"/>
      <c r="C3" s="29"/>
      <c r="D3" s="29"/>
      <c r="I3" s="69" t="s">
        <v>32</v>
      </c>
    </row>
    <row r="4" spans="1:9" ht="16.5" x14ac:dyDescent="0.3">
      <c r="B4" s="32" t="s">
        <v>80</v>
      </c>
      <c r="C4" s="90"/>
      <c r="D4"/>
      <c r="H4" s="68"/>
    </row>
    <row r="5" spans="1:9" ht="16.5" x14ac:dyDescent="0.3">
      <c r="B5" s="32" t="s">
        <v>103</v>
      </c>
      <c r="C5" s="91"/>
      <c r="D5"/>
      <c r="H5" s="68"/>
    </row>
    <row r="6" spans="1:9" ht="16.5" x14ac:dyDescent="0.3">
      <c r="B6" s="32" t="s">
        <v>78</v>
      </c>
      <c r="C6" s="264"/>
      <c r="D6" s="264"/>
      <c r="F6"/>
      <c r="G6"/>
      <c r="H6"/>
    </row>
    <row r="7" spans="1:9" ht="16.5" x14ac:dyDescent="0.3">
      <c r="B7" s="32" t="s">
        <v>79</v>
      </c>
      <c r="C7" s="92"/>
      <c r="D7"/>
      <c r="E7"/>
      <c r="F7"/>
      <c r="G7"/>
      <c r="H7"/>
    </row>
    <row r="8" spans="1:9" ht="16.5" x14ac:dyDescent="0.3">
      <c r="B8" s="32"/>
      <c r="C8" s="130"/>
      <c r="D8" s="130"/>
      <c r="E8" s="130"/>
      <c r="F8"/>
      <c r="G8"/>
      <c r="H8"/>
    </row>
    <row r="9" spans="1:9" x14ac:dyDescent="0.3">
      <c r="B9" s="3"/>
      <c r="C9" s="4"/>
      <c r="D9"/>
      <c r="E9"/>
      <c r="F9"/>
      <c r="G9"/>
      <c r="H9"/>
    </row>
    <row r="10" spans="1:9" ht="9" customHeight="1" x14ac:dyDescent="0.3">
      <c r="B10" s="20"/>
      <c r="C10" s="4"/>
      <c r="D10"/>
      <c r="E10"/>
      <c r="F10"/>
      <c r="G10"/>
      <c r="H10"/>
    </row>
    <row r="11" spans="1:9" ht="75" customHeight="1" x14ac:dyDescent="0.25">
      <c r="B11" s="265"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5"/>
      <c r="D11" s="265"/>
      <c r="E11" s="265"/>
      <c r="F11" s="265"/>
      <c r="G11" s="265"/>
      <c r="H11" s="265"/>
      <c r="I11" s="265"/>
    </row>
    <row r="12" spans="1:9" ht="15" customHeight="1" thickBot="1" x14ac:dyDescent="0.3">
      <c r="B12" s="36"/>
      <c r="C12" s="36"/>
      <c r="D12" s="36"/>
      <c r="E12" s="36"/>
      <c r="F12" s="36"/>
      <c r="G12" s="36"/>
      <c r="H12" s="36"/>
      <c r="I12" s="36"/>
    </row>
    <row r="13" spans="1:9" ht="6.75" customHeight="1" thickTop="1" x14ac:dyDescent="0.25">
      <c r="B13" s="87"/>
      <c r="C13" s="87"/>
      <c r="D13" s="87"/>
      <c r="E13" s="87"/>
      <c r="F13" s="87"/>
      <c r="G13" s="87"/>
      <c r="H13" s="85"/>
      <c r="I13" s="85"/>
    </row>
    <row r="14" spans="1:9" ht="42.75" customHeight="1" x14ac:dyDescent="0.25">
      <c r="B14" s="262" t="s">
        <v>127</v>
      </c>
      <c r="C14" s="262"/>
      <c r="D14" s="262"/>
      <c r="E14" s="262"/>
      <c r="F14" s="262"/>
      <c r="G14" s="262"/>
      <c r="H14" s="262"/>
      <c r="I14" s="85"/>
    </row>
    <row r="15" spans="1:9" ht="9.75" customHeight="1" thickBot="1" x14ac:dyDescent="0.35">
      <c r="B15" s="88"/>
      <c r="C15" s="89"/>
      <c r="D15" s="85"/>
      <c r="E15" s="85"/>
      <c r="F15" s="85"/>
      <c r="G15" s="85"/>
      <c r="H15" s="85"/>
      <c r="I15" s="85"/>
    </row>
    <row r="16" spans="1:9" ht="18.75" x14ac:dyDescent="0.3">
      <c r="A16" s="143">
        <f>IF(OR(COUNTA(C2:D8)&lt;5,Projectinformatie!B24=""),0,1)</f>
        <v>0</v>
      </c>
      <c r="B16" s="60" t="s">
        <v>58</v>
      </c>
      <c r="C16" s="61"/>
      <c r="D16" s="62" t="s">
        <v>0</v>
      </c>
      <c r="E16" s="85"/>
      <c r="F16" s="60" t="s">
        <v>2</v>
      </c>
      <c r="G16" s="61"/>
      <c r="H16" s="62" t="s">
        <v>0</v>
      </c>
      <c r="I16" s="85"/>
    </row>
    <row r="17" spans="1:12" x14ac:dyDescent="0.25">
      <c r="A17" s="143" t="str">
        <f>IFERROR(HLOOKUP(VLOOKUP(Projectinformatie!$B$24,Keuzeopties[#All],3,FALSE)&amp;IF($C$6="Kennisinstelling","K",""),Keuze_Kostensoort[#All],2,FALSE),0)</f>
        <v>Uurtarief € 60</v>
      </c>
      <c r="B17" s="144" t="str">
        <f>Hulpblad!G2</f>
        <v>Uurtarief € 60</v>
      </c>
      <c r="C17" s="63"/>
      <c r="D17" s="150">
        <f>IF(A17=0,0,SUM($E$38:$E$52))</f>
        <v>0</v>
      </c>
      <c r="E17" s="85"/>
      <c r="F17" s="144" t="str">
        <f>Hulpblad!V2</f>
        <v xml:space="preserve"> </v>
      </c>
      <c r="G17" s="63"/>
      <c r="H17" s="150" t="str">
        <f>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5"/>
    </row>
    <row r="18" spans="1:12" x14ac:dyDescent="0.25">
      <c r="A18" s="143" t="str">
        <f>IFERROR(HLOOKUP(VLOOKUP(Projectinformatie!$B$24,Keuzeopties[#All],3,FALSE)&amp;IF($C$6="Kennisinstelling","K",""),Keuze_Kostensoort[#All],3,FALSE),0)</f>
        <v>Maandbedrag € 8.600</v>
      </c>
      <c r="B18" s="144" t="str">
        <f>Hulpblad!G3</f>
        <v>Maandbedrag € 8.600</v>
      </c>
      <c r="C18" s="63"/>
      <c r="D18" s="150">
        <f>IF(A18=0,0,SUM($F$60:$F$74))</f>
        <v>0</v>
      </c>
      <c r="E18" s="85"/>
      <c r="F18" s="144" t="str">
        <f>Hulpblad!V3</f>
        <v xml:space="preserve"> </v>
      </c>
      <c r="G18" s="63"/>
      <c r="H18" s="150" t="str">
        <f t="shared" ref="H18:H26" si="0">IF(OR(F18="",F18=" "),"",SUMIFS($E$104:$E$118,$B$104:$B$118,F18)+SUMIFS($E$38:$E$52,$B$38:$B$52,F18)+SUMIFS($F$60:$F$74,$B$60:$B$74,F18)+SUMIFS($F$82:$F$96,$B$82:$B$96,F18)+SUMIFS($C$126:$C$135,$B$126:$B$135,F18)+SUMIFS($I$183:$I$190,$B$183:$B$190,F18)+SUMIFS($E$143:$E$151,$B$143:$B$151,F18)+SUMIFS($F$159:$F$175,$B$159:$B$175,F18)+SUMIFS($C$198:$C$207,$B$198:$B$207,F18)+SUMIFS($E$215:$E$230,$B$215:$B$230,F18)+SUMIFS($F$238:$F$252,$B$238:$B$252,F18))</f>
        <v/>
      </c>
      <c r="I18" s="85"/>
    </row>
    <row r="19" spans="1:12" x14ac:dyDescent="0.25">
      <c r="A19" s="143">
        <f>IFERROR(HLOOKUP(VLOOKUP(Projectinformatie!$B$24,Keuzeopties[#All],3,FALSE)&amp;IF($C$6="Kennisinstelling","K",""),Keuze_Kostensoort[#All],4,FALSE),0)</f>
        <v>0</v>
      </c>
      <c r="B19" s="144" t="str">
        <f>Hulpblad!G4</f>
        <v>IKS voor kennisinstellingen</v>
      </c>
      <c r="C19" s="63"/>
      <c r="D19" s="150">
        <f>IF(A19=0,0,SUM($F$82:$F$96))</f>
        <v>0</v>
      </c>
      <c r="E19" s="85"/>
      <c r="F19" s="144" t="str">
        <f>Hulpblad!V4</f>
        <v xml:space="preserve"> </v>
      </c>
      <c r="G19" s="63"/>
      <c r="H19" s="150" t="str">
        <f t="shared" si="0"/>
        <v/>
      </c>
      <c r="I19" s="85"/>
    </row>
    <row r="20" spans="1:12" x14ac:dyDescent="0.25">
      <c r="A20" s="143" t="str">
        <f>IFERROR(HLOOKUP(VLOOKUP(Projectinformatie!$B$24,Keuzeopties[#All],3,FALSE)&amp;IF($C$6="Kennisinstelling","K",""),Keuze_Kostensoort[#All],5,FALSE),0)</f>
        <v>Loonverletkosten</v>
      </c>
      <c r="B20" s="144" t="str">
        <f>Hulpblad!G5</f>
        <v>Loonverletkosten</v>
      </c>
      <c r="C20" s="63"/>
      <c r="D20" s="150">
        <f>IF(A20=0,0,SUM($E$104:$E$118))</f>
        <v>0</v>
      </c>
      <c r="E20" s="85"/>
      <c r="F20" s="144" t="str">
        <f>Hulpblad!V5</f>
        <v xml:space="preserve"> </v>
      </c>
      <c r="G20" s="63"/>
      <c r="H20" s="150" t="str">
        <f t="shared" si="0"/>
        <v/>
      </c>
      <c r="I20" s="85"/>
    </row>
    <row r="21" spans="1:12" x14ac:dyDescent="0.25">
      <c r="A21" s="143">
        <f>IFERROR(HLOOKUP(VLOOKUP(Projectinformatie!$B$24,Keuzeopties[#All],3,FALSE)&amp;IF($C$6="Kennisinstelling","K",""),Keuze_Kostensoort[#All],6,FALSE),0)</f>
        <v>0</v>
      </c>
      <c r="B21" s="144" t="str">
        <f>Hulpblad!G6</f>
        <v>Forfait 23% over overige directe kosten</v>
      </c>
      <c r="C21" s="63"/>
      <c r="D21" s="150">
        <f>IF(A21=0,0,SUM($C$126:$C$135))</f>
        <v>0</v>
      </c>
      <c r="E21" s="85"/>
      <c r="F21" s="144" t="str">
        <f>Hulpblad!V6</f>
        <v xml:space="preserve"> </v>
      </c>
      <c r="G21" s="63"/>
      <c r="H21" s="150" t="str">
        <f t="shared" si="0"/>
        <v/>
      </c>
      <c r="I21" s="85"/>
    </row>
    <row r="22" spans="1:12" x14ac:dyDescent="0.25">
      <c r="A22" s="143" t="str">
        <f>IFERROR(HLOOKUP(VLOOKUP(Projectinformatie!$B$24,Keuzeopties[#All],3,FALSE)&amp;IF($C$6="Kennisinstelling","K",""),Keuze_Kostensoort[#All],7,FALSE),0)</f>
        <v>Afschrijvingskosten</v>
      </c>
      <c r="B22" s="144" t="str">
        <f>Hulpblad!G7</f>
        <v>Afschrijvingskosten</v>
      </c>
      <c r="C22" s="63"/>
      <c r="D22" s="150">
        <f>IF(A22=0,0,SUM($I$183:$I$190))</f>
        <v>0</v>
      </c>
      <c r="E22" s="85"/>
      <c r="F22" s="144" t="str">
        <f>Hulpblad!V7</f>
        <v xml:space="preserve"> </v>
      </c>
      <c r="G22" s="63"/>
      <c r="H22" s="150" t="str">
        <f t="shared" si="0"/>
        <v/>
      </c>
      <c r="I22" s="85"/>
    </row>
    <row r="23" spans="1:12" x14ac:dyDescent="0.25">
      <c r="A23" s="143" t="str">
        <f>IFERROR(HLOOKUP(VLOOKUP(Projectinformatie!$B$24,Keuzeopties[#All],3,FALSE)&amp;IF($C$6="Kennisinstelling","K",""),Keuze_Kostensoort[#All],8,FALSE),0)</f>
        <v>Bijdragen in natura</v>
      </c>
      <c r="B23" s="144" t="str">
        <f>Hulpblad!G8</f>
        <v>Bijdragen in natura</v>
      </c>
      <c r="C23" s="63"/>
      <c r="D23" s="150">
        <f>IF(A23=0,0,SUM($E$143:$E$151))</f>
        <v>0</v>
      </c>
      <c r="E23" s="85"/>
      <c r="F23" s="144" t="str">
        <f>Hulpblad!V8</f>
        <v xml:space="preserve"> </v>
      </c>
      <c r="G23" s="63"/>
      <c r="H23" s="150" t="str">
        <f t="shared" si="0"/>
        <v/>
      </c>
      <c r="I23" s="85"/>
      <c r="L23" s="10"/>
    </row>
    <row r="24" spans="1:12" x14ac:dyDescent="0.25">
      <c r="A24" s="143" t="str">
        <f>IFERROR(HLOOKUP(VLOOKUP(Projectinformatie!$B$24,Keuzeopties[#All],3,FALSE)&amp;IF($C$6="Kennisinstelling","K",""),Keuze_Kostensoort[#All],9,FALSE),0)</f>
        <v>Overige kosten derden</v>
      </c>
      <c r="B24" s="144" t="str">
        <f>Hulpblad!G9</f>
        <v>Overige kosten derden</v>
      </c>
      <c r="C24" s="63"/>
      <c r="D24" s="150">
        <f>IF(A24=0,0,SUM($F$159:$F$175))</f>
        <v>0</v>
      </c>
      <c r="E24" s="85"/>
      <c r="F24" s="144" t="str">
        <f>Hulpblad!V9</f>
        <v xml:space="preserve"> </v>
      </c>
      <c r="G24" s="63"/>
      <c r="H24" s="150" t="str">
        <f t="shared" si="0"/>
        <v/>
      </c>
      <c r="I24" s="85"/>
    </row>
    <row r="25" spans="1:12" x14ac:dyDescent="0.25">
      <c r="A25" s="143" t="str">
        <f>IFERROR(HLOOKUP(VLOOKUP(Projectinformatie!$B$24,Keuzeopties[#All],3,FALSE)&amp;IF(C15="Kennisinstelling","K",""),Keuze_Kostensoort[#All],10,FALSE),0)</f>
        <v>Forfait kleine uitgaven &lt; € 250 (1% Overige kosten derden)</v>
      </c>
      <c r="B25" s="145" t="str">
        <f>Hulpblad!G10</f>
        <v>Forfait kleine uitgaven &lt; € 250 (1% Overige kosten derden)</v>
      </c>
      <c r="C25" s="142"/>
      <c r="D25" s="150">
        <f>IF(A25=0,0,SUM($C$198:$C$207))</f>
        <v>0</v>
      </c>
      <c r="E25" s="85"/>
      <c r="F25" s="148" t="str">
        <f>Hulpblad!V10</f>
        <v xml:space="preserve"> </v>
      </c>
      <c r="G25" s="137"/>
      <c r="H25" s="150" t="str">
        <f t="shared" si="0"/>
        <v/>
      </c>
      <c r="I25" s="85"/>
    </row>
    <row r="26" spans="1:12" x14ac:dyDescent="0.25">
      <c r="A26" s="143">
        <f>IFERROR(HLOOKUP(VLOOKUP(Projectinformatie!$B$24,Keuzeopties[#All],3,FALSE)&amp;IF(C16="Kennisinstelling","K",""),Keuze_Kostensoort[#All],11,FALSE),0)</f>
        <v>0</v>
      </c>
      <c r="B26" s="146" t="str">
        <f>Hulpblad!G11</f>
        <v>Uurtarief € 73</v>
      </c>
      <c r="C26" s="64"/>
      <c r="D26" s="150">
        <f>IF(A26=0,0,SUM($E$215:$E$230))</f>
        <v>0</v>
      </c>
      <c r="E26" s="85"/>
      <c r="F26" s="146" t="str">
        <f>Hulpblad!V11</f>
        <v xml:space="preserve"> </v>
      </c>
      <c r="G26" s="64"/>
      <c r="H26" s="150" t="str">
        <f t="shared" si="0"/>
        <v/>
      </c>
      <c r="I26" s="85"/>
    </row>
    <row r="27" spans="1:12" ht="16.5" thickBot="1" x14ac:dyDescent="0.3">
      <c r="A27" s="143">
        <f>IFERROR(HLOOKUP(VLOOKUP(Projectinformatie!$B$24,Keuzeopties[#All],3,FALSE)&amp;IF(C17="Kennisinstelling","K",""),Keuze_Kostensoort[#All],12,FALSE),0)</f>
        <v>0</v>
      </c>
      <c r="B27" s="147" t="str">
        <f>Hulpblad!G12</f>
        <v>Maandbedrag € 10.400</v>
      </c>
      <c r="C27" s="65"/>
      <c r="D27" s="151">
        <f>IF(A27=0,0,SUM($F$238:$F$252))</f>
        <v>0</v>
      </c>
      <c r="E27" s="85"/>
      <c r="F27" s="149"/>
      <c r="G27" s="65"/>
      <c r="H27" s="151"/>
      <c r="I27" s="85"/>
    </row>
    <row r="28" spans="1:12" ht="20.25" thickTop="1" thickBot="1" x14ac:dyDescent="0.35">
      <c r="B28" s="66" t="s">
        <v>90</v>
      </c>
      <c r="C28" s="67"/>
      <c r="D28" s="152">
        <f>SUM(D17:D27)</f>
        <v>0</v>
      </c>
      <c r="E28" s="85"/>
      <c r="F28" s="66" t="s">
        <v>90</v>
      </c>
      <c r="G28" s="67"/>
      <c r="H28" s="152">
        <f>SUM(H17:H27)</f>
        <v>0</v>
      </c>
      <c r="I28" s="85"/>
    </row>
    <row r="29" spans="1:12" ht="9" customHeight="1" x14ac:dyDescent="0.3">
      <c r="B29" s="82"/>
      <c r="C29" s="83"/>
      <c r="D29" s="84"/>
      <c r="E29" s="85"/>
      <c r="F29" s="82"/>
      <c r="G29" s="83"/>
      <c r="H29" s="84"/>
      <c r="I29" s="85"/>
    </row>
    <row r="30" spans="1:12" ht="49.5" customHeight="1" thickBot="1" x14ac:dyDescent="0.3">
      <c r="B30" s="86" t="s">
        <v>100</v>
      </c>
      <c r="C30" s="263"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3"/>
      <c r="E30" s="263"/>
      <c r="F30" s="263"/>
      <c r="G30" s="263"/>
      <c r="H30" s="263"/>
      <c r="I30" s="140"/>
    </row>
    <row r="31" spans="1:12" ht="13.5" customHeight="1" thickTop="1" x14ac:dyDescent="0.25">
      <c r="B31" s="38"/>
      <c r="C31" s="38"/>
      <c r="D31" s="38"/>
      <c r="E31" s="38"/>
      <c r="F31" s="38"/>
      <c r="G31" s="38"/>
      <c r="H31" s="38"/>
    </row>
    <row r="32" spans="1:12" ht="25.5" customHeight="1" x14ac:dyDescent="0.25">
      <c r="B32" s="266" t="s">
        <v>101</v>
      </c>
      <c r="C32" s="266"/>
      <c r="D32" s="266"/>
      <c r="E32" s="266"/>
      <c r="F32" s="266"/>
      <c r="G32" s="266"/>
      <c r="H32" s="266"/>
    </row>
    <row r="33" spans="1:8" ht="18.75" x14ac:dyDescent="0.3">
      <c r="B33" s="33"/>
      <c r="C33" s="34"/>
      <c r="D33" s="35"/>
      <c r="E33"/>
      <c r="F33" s="33"/>
      <c r="G33" s="34"/>
      <c r="H33" s="35"/>
    </row>
    <row r="34" spans="1:8" ht="21" x14ac:dyDescent="0.35">
      <c r="A34" s="143" t="str">
        <f>IF($A$16=0,"",IF(COUNTIFS($A$17:$A$27,B34)=1,1,"nvt"))</f>
        <v/>
      </c>
      <c r="B34" s="153" t="str">
        <f>B17</f>
        <v>Uurtarief € 60</v>
      </c>
      <c r="C34" s="50"/>
      <c r="D34"/>
      <c r="E34"/>
      <c r="F34"/>
      <c r="G34"/>
      <c r="H34"/>
    </row>
    <row r="35" spans="1:8" ht="15" customHeight="1" x14ac:dyDescent="0.25">
      <c r="B35" s="261" t="str">
        <f>IF(A34="nvt",VLOOKUP(A34,Alle_Kostensoorten[],2,FALSE),VLOOKUP(B34,Alle_Kostensoorten[],2,FALSE))</f>
        <v>Toelichting: Geen bijzonderheden</v>
      </c>
      <c r="C35" s="261"/>
      <c r="D35" s="261"/>
      <c r="E35" s="261"/>
      <c r="F35"/>
      <c r="G35"/>
      <c r="H35"/>
    </row>
    <row r="36" spans="1:8" ht="7.5" customHeight="1" x14ac:dyDescent="0.3">
      <c r="B36" s="3"/>
      <c r="C36" s="4"/>
      <c r="D36"/>
      <c r="E36"/>
      <c r="F36"/>
      <c r="G36"/>
      <c r="H36"/>
    </row>
    <row r="37" spans="1:8" ht="31.5" customHeight="1" thickBot="1" x14ac:dyDescent="0.35">
      <c r="B37" s="186" t="s">
        <v>2</v>
      </c>
      <c r="C37" s="133" t="s">
        <v>111</v>
      </c>
      <c r="D37" s="133" t="s">
        <v>72</v>
      </c>
      <c r="E37" s="184" t="s">
        <v>0</v>
      </c>
      <c r="F37"/>
      <c r="G37" s="10"/>
      <c r="H37"/>
    </row>
    <row r="38" spans="1:8" ht="15.75" customHeight="1" thickTop="1" x14ac:dyDescent="0.3">
      <c r="B38" s="241"/>
      <c r="C38" s="224"/>
      <c r="D38" s="227"/>
      <c r="E38" s="192">
        <f>IF($A$34=1,$D38*60,0)</f>
        <v>0</v>
      </c>
      <c r="F38"/>
      <c r="G38"/>
      <c r="H38"/>
    </row>
    <row r="39" spans="1:8" ht="15.75" customHeight="1" x14ac:dyDescent="0.3">
      <c r="B39" s="210"/>
      <c r="C39" s="107"/>
      <c r="D39" s="200"/>
      <c r="E39" s="195">
        <f>IF($A$34=1,$D39*60,0)</f>
        <v>0</v>
      </c>
      <c r="F39"/>
      <c r="G39"/>
      <c r="H39"/>
    </row>
    <row r="40" spans="1:8" ht="15.75" customHeight="1" x14ac:dyDescent="0.3">
      <c r="B40" s="210"/>
      <c r="C40" s="107"/>
      <c r="D40" s="200"/>
      <c r="E40" s="195">
        <f>IF($A$34=1,$D40*60,0)</f>
        <v>0</v>
      </c>
      <c r="F40"/>
      <c r="G40"/>
      <c r="H40"/>
    </row>
    <row r="41" spans="1:8" ht="15.75" customHeight="1" x14ac:dyDescent="0.3">
      <c r="B41" s="210"/>
      <c r="C41" s="107"/>
      <c r="D41" s="200"/>
      <c r="E41" s="195">
        <f>IF($A$34=1,$D41*60,0)</f>
        <v>0</v>
      </c>
      <c r="F41"/>
      <c r="G41"/>
      <c r="H41"/>
    </row>
    <row r="42" spans="1:8" ht="15.75" customHeight="1" x14ac:dyDescent="0.3">
      <c r="B42" s="210"/>
      <c r="C42" s="107"/>
      <c r="D42" s="200"/>
      <c r="E42" s="195">
        <f>IF($A$34=1,$D42*60,0)</f>
        <v>0</v>
      </c>
      <c r="F42"/>
      <c r="G42"/>
      <c r="H42"/>
    </row>
    <row r="43" spans="1:8" ht="15.75" customHeight="1" x14ac:dyDescent="0.3">
      <c r="B43" s="210"/>
      <c r="C43" s="107"/>
      <c r="D43" s="200"/>
      <c r="E43" s="195">
        <f>IF($A$34=1,$D43*60,0)</f>
        <v>0</v>
      </c>
      <c r="F43"/>
      <c r="G43"/>
      <c r="H43"/>
    </row>
    <row r="44" spans="1:8" ht="15.75" customHeight="1" x14ac:dyDescent="0.3">
      <c r="B44" s="210"/>
      <c r="C44" s="107"/>
      <c r="D44" s="200"/>
      <c r="E44" s="195">
        <f>IF($A$34=1,$D44*60,0)</f>
        <v>0</v>
      </c>
      <c r="F44"/>
      <c r="G44"/>
      <c r="H44"/>
    </row>
    <row r="45" spans="1:8" ht="15.75" customHeight="1" x14ac:dyDescent="0.3">
      <c r="B45" s="210"/>
      <c r="C45" s="107"/>
      <c r="D45" s="200"/>
      <c r="E45" s="195">
        <f>IF($A$34=1,$D45*60,0)</f>
        <v>0</v>
      </c>
      <c r="F45"/>
      <c r="G45"/>
      <c r="H45"/>
    </row>
    <row r="46" spans="1:8" ht="15.75" customHeight="1" x14ac:dyDescent="0.3">
      <c r="B46" s="210"/>
      <c r="C46" s="107"/>
      <c r="D46" s="200"/>
      <c r="E46" s="195">
        <f>IF($A$34=1,$D46*60,0)</f>
        <v>0</v>
      </c>
      <c r="F46"/>
      <c r="G46"/>
      <c r="H46"/>
    </row>
    <row r="47" spans="1:8" ht="15.75" customHeight="1" x14ac:dyDescent="0.3">
      <c r="B47" s="210"/>
      <c r="C47" s="107"/>
      <c r="D47" s="200"/>
      <c r="E47" s="195">
        <f>IF($A$34=1,$D47*60,0)</f>
        <v>0</v>
      </c>
      <c r="F47"/>
      <c r="G47"/>
      <c r="H47"/>
    </row>
    <row r="48" spans="1:8" ht="15.75" customHeight="1" x14ac:dyDescent="0.3">
      <c r="B48" s="210"/>
      <c r="C48" s="107"/>
      <c r="D48" s="200"/>
      <c r="E48" s="195">
        <f>IF($A$34=1,$D48*60,0)</f>
        <v>0</v>
      </c>
      <c r="F48"/>
      <c r="G48"/>
      <c r="H48"/>
    </row>
    <row r="49" spans="1:8" ht="15.75" customHeight="1" x14ac:dyDescent="0.3">
      <c r="B49" s="210"/>
      <c r="C49" s="107"/>
      <c r="D49" s="200"/>
      <c r="E49" s="195">
        <f>IF($A$34=1,$D49*60,0)</f>
        <v>0</v>
      </c>
      <c r="F49"/>
      <c r="G49"/>
      <c r="H49"/>
    </row>
    <row r="50" spans="1:8" ht="15.75" customHeight="1" x14ac:dyDescent="0.3">
      <c r="B50" s="210"/>
      <c r="C50" s="107"/>
      <c r="D50" s="200"/>
      <c r="E50" s="195">
        <f>IF($A$34=1,$D50*60,0)</f>
        <v>0</v>
      </c>
      <c r="F50"/>
      <c r="G50"/>
      <c r="H50"/>
    </row>
    <row r="51" spans="1:8" ht="15.75" customHeight="1" x14ac:dyDescent="0.3">
      <c r="B51" s="210"/>
      <c r="C51" s="107"/>
      <c r="D51" s="200"/>
      <c r="E51" s="195">
        <f>IF($A$34=1,$D51*60,0)</f>
        <v>0</v>
      </c>
      <c r="F51"/>
      <c r="G51"/>
      <c r="H51"/>
    </row>
    <row r="52" spans="1:8" ht="15.75" customHeight="1" thickBot="1" x14ac:dyDescent="0.35">
      <c r="B52" s="93"/>
      <c r="C52" s="94"/>
      <c r="D52" s="141"/>
      <c r="E52" s="155">
        <f>IF($A$34=1,$D52*60,0)</f>
        <v>0</v>
      </c>
      <c r="F52"/>
      <c r="G52"/>
      <c r="H52"/>
    </row>
    <row r="53" spans="1:8" ht="16.5" thickTop="1" x14ac:dyDescent="0.3">
      <c r="B53" s="76" t="s">
        <v>90</v>
      </c>
      <c r="C53" s="76"/>
      <c r="D53" s="214"/>
      <c r="E53" s="163">
        <f>SUM(E38:E52)</f>
        <v>0</v>
      </c>
      <c r="F53" s="8"/>
      <c r="G53"/>
      <c r="H53"/>
    </row>
    <row r="54" spans="1:8" x14ac:dyDescent="0.3">
      <c r="B54" s="1"/>
      <c r="C54" s="1"/>
      <c r="D54" s="1"/>
      <c r="E54" s="1"/>
      <c r="F54" s="7"/>
      <c r="G54" s="8"/>
      <c r="H54"/>
    </row>
    <row r="55" spans="1:8" x14ac:dyDescent="0.3">
      <c r="B55" s="1"/>
      <c r="C55" s="1"/>
      <c r="D55" s="1"/>
      <c r="E55" s="1"/>
      <c r="F55" s="7"/>
      <c r="G55" s="8"/>
      <c r="H55"/>
    </row>
    <row r="56" spans="1:8" ht="21" x14ac:dyDescent="0.35">
      <c r="A56" s="143" t="str">
        <f>IF($A$16=0,"",IF(COUNTIFS($A$17:$A$27,B56)=1,1,"nvt"))</f>
        <v/>
      </c>
      <c r="B56" s="153" t="str">
        <f>B18</f>
        <v>Maandbedrag € 8.600</v>
      </c>
      <c r="C56" s="50"/>
      <c r="D56" s="1"/>
      <c r="E56" s="1"/>
      <c r="F56" s="7"/>
      <c r="G56" s="8"/>
      <c r="H56"/>
    </row>
    <row r="57" spans="1:8" ht="15" customHeight="1" x14ac:dyDescent="0.25">
      <c r="B57" s="261" t="str">
        <f>IF(A56="nvt",VLOOKUP(A56,Alle_Kostensoorten[],2,FALSE),VLOOKUP(B56,Alle_Kostensoorten[],2,FALSE))</f>
        <v>Toelichting: Geen bijzonderheden</v>
      </c>
      <c r="C57" s="261"/>
      <c r="D57" s="261"/>
      <c r="E57" s="261"/>
      <c r="F57" s="261"/>
      <c r="G57"/>
      <c r="H57"/>
    </row>
    <row r="58" spans="1:8" ht="9" customHeight="1" x14ac:dyDescent="0.3">
      <c r="B58" s="1"/>
      <c r="C58" s="1"/>
      <c r="D58" s="1"/>
      <c r="E58" s="1"/>
      <c r="F58" s="7"/>
      <c r="G58" s="8"/>
      <c r="H58"/>
    </row>
    <row r="59" spans="1:8" ht="45.75" thickBot="1" x14ac:dyDescent="0.35">
      <c r="B59" s="186" t="s">
        <v>2</v>
      </c>
      <c r="C59" s="133" t="s">
        <v>111</v>
      </c>
      <c r="D59" s="133" t="s">
        <v>132</v>
      </c>
      <c r="E59" s="133" t="s">
        <v>175</v>
      </c>
      <c r="F59" s="184" t="s">
        <v>0</v>
      </c>
      <c r="G59"/>
      <c r="H59"/>
    </row>
    <row r="60" spans="1:8" ht="15.75" customHeight="1" thickTop="1" x14ac:dyDescent="0.3">
      <c r="B60" s="223"/>
      <c r="C60" s="224"/>
      <c r="D60" s="227"/>
      <c r="E60" s="232"/>
      <c r="F60" s="192">
        <f>IF($A$56=1,$D60*$E60*8600,0)</f>
        <v>0</v>
      </c>
      <c r="G60"/>
      <c r="H60"/>
    </row>
    <row r="61" spans="1:8" ht="15.75" customHeight="1" x14ac:dyDescent="0.3">
      <c r="B61" s="197"/>
      <c r="C61" s="107"/>
      <c r="D61" s="200"/>
      <c r="E61" s="201"/>
      <c r="F61" s="195">
        <f>IF($A$56=1,$D61*$E61*8600,0)</f>
        <v>0</v>
      </c>
      <c r="G61"/>
      <c r="H61"/>
    </row>
    <row r="62" spans="1:8" ht="15.75" customHeight="1" x14ac:dyDescent="0.3">
      <c r="B62" s="197"/>
      <c r="C62" s="107"/>
      <c r="D62" s="200"/>
      <c r="E62" s="201"/>
      <c r="F62" s="195">
        <f>IF($A$56=1,$D62*$E62*8600,0)</f>
        <v>0</v>
      </c>
      <c r="G62"/>
      <c r="H62"/>
    </row>
    <row r="63" spans="1:8" ht="15.75" customHeight="1" x14ac:dyDescent="0.3">
      <c r="B63" s="197"/>
      <c r="C63" s="107"/>
      <c r="D63" s="200"/>
      <c r="E63" s="201"/>
      <c r="F63" s="195">
        <f>IF($A$56=1,$D63*$E63*8600,0)</f>
        <v>0</v>
      </c>
      <c r="G63"/>
      <c r="H63"/>
    </row>
    <row r="64" spans="1:8" ht="15.75" customHeight="1" x14ac:dyDescent="0.3">
      <c r="B64" s="197"/>
      <c r="C64" s="107"/>
      <c r="D64" s="200"/>
      <c r="E64" s="201"/>
      <c r="F64" s="195">
        <f>IF($A$56=1,$D64*$E64*8600,0)</f>
        <v>0</v>
      </c>
      <c r="G64"/>
      <c r="H64"/>
    </row>
    <row r="65" spans="1:8" ht="15.75" customHeight="1" x14ac:dyDescent="0.3">
      <c r="B65" s="197"/>
      <c r="C65" s="107"/>
      <c r="D65" s="200"/>
      <c r="E65" s="201"/>
      <c r="F65" s="195">
        <f>IF($A$56=1,$D65*$E65*8600,0)</f>
        <v>0</v>
      </c>
      <c r="G65"/>
      <c r="H65"/>
    </row>
    <row r="66" spans="1:8" ht="15.75" customHeight="1" x14ac:dyDescent="0.3">
      <c r="B66" s="197"/>
      <c r="C66" s="107"/>
      <c r="D66" s="200"/>
      <c r="E66" s="201"/>
      <c r="F66" s="195">
        <f>IF($A$56=1,$D66*$E66*8600,0)</f>
        <v>0</v>
      </c>
      <c r="G66"/>
      <c r="H66"/>
    </row>
    <row r="67" spans="1:8" ht="15.75" customHeight="1" x14ac:dyDescent="0.3">
      <c r="B67" s="197"/>
      <c r="C67" s="107"/>
      <c r="D67" s="200"/>
      <c r="E67" s="201"/>
      <c r="F67" s="195">
        <f>IF($A$56=1,$D67*$E67*8600,0)</f>
        <v>0</v>
      </c>
      <c r="G67"/>
      <c r="H67"/>
    </row>
    <row r="68" spans="1:8" ht="15.75" customHeight="1" x14ac:dyDescent="0.3">
      <c r="B68" s="197"/>
      <c r="C68" s="107"/>
      <c r="D68" s="200"/>
      <c r="E68" s="201"/>
      <c r="F68" s="195">
        <f>IF($A$56=1,$D68*$E68*8600,0)</f>
        <v>0</v>
      </c>
      <c r="G68"/>
      <c r="H68"/>
    </row>
    <row r="69" spans="1:8" ht="15.75" customHeight="1" x14ac:dyDescent="0.3">
      <c r="B69" s="197"/>
      <c r="C69" s="107"/>
      <c r="D69" s="200"/>
      <c r="E69" s="201"/>
      <c r="F69" s="195">
        <f>IF($A$56=1,$D69*$E69*8600,0)</f>
        <v>0</v>
      </c>
      <c r="G69"/>
      <c r="H69"/>
    </row>
    <row r="70" spans="1:8" ht="15.75" customHeight="1" x14ac:dyDescent="0.3">
      <c r="B70" s="197"/>
      <c r="C70" s="107"/>
      <c r="D70" s="200"/>
      <c r="E70" s="201"/>
      <c r="F70" s="195">
        <f>IF($A$56=1,$D70*$E70*8600,0)</f>
        <v>0</v>
      </c>
      <c r="G70"/>
      <c r="H70"/>
    </row>
    <row r="71" spans="1:8" ht="15.75" customHeight="1" x14ac:dyDescent="0.3">
      <c r="B71" s="197"/>
      <c r="C71" s="107"/>
      <c r="D71" s="200"/>
      <c r="E71" s="201"/>
      <c r="F71" s="195">
        <f>IF($A$56=1,$D71*$E71*8600,0)</f>
        <v>0</v>
      </c>
      <c r="G71"/>
      <c r="H71"/>
    </row>
    <row r="72" spans="1:8" ht="15.75" customHeight="1" x14ac:dyDescent="0.3">
      <c r="B72" s="197"/>
      <c r="C72" s="107"/>
      <c r="D72" s="200"/>
      <c r="E72" s="201"/>
      <c r="F72" s="195">
        <f>IF($A$56=1,$D72*$E72*8600,0)</f>
        <v>0</v>
      </c>
      <c r="G72"/>
      <c r="H72"/>
    </row>
    <row r="73" spans="1:8" ht="15.75" customHeight="1" x14ac:dyDescent="0.3">
      <c r="B73" s="197"/>
      <c r="C73" s="107"/>
      <c r="D73" s="200"/>
      <c r="E73" s="201"/>
      <c r="F73" s="195">
        <f>IF($A$56=1,$D73*$E73*8600,0)</f>
        <v>0</v>
      </c>
      <c r="G73"/>
      <c r="H73"/>
    </row>
    <row r="74" spans="1:8" ht="15.75" customHeight="1" thickBot="1" x14ac:dyDescent="0.35">
      <c r="B74" s="95"/>
      <c r="C74" s="207"/>
      <c r="D74" s="208"/>
      <c r="E74" s="209"/>
      <c r="F74" s="155">
        <f>IF($A$56=1,$D74*$E74*8600,0)</f>
        <v>0</v>
      </c>
      <c r="G74"/>
      <c r="H74"/>
    </row>
    <row r="75" spans="1:8" ht="16.5" thickTop="1" x14ac:dyDescent="0.3">
      <c r="B75" s="76" t="s">
        <v>90</v>
      </c>
      <c r="C75" s="76"/>
      <c r="D75" s="214"/>
      <c r="E75" s="215"/>
      <c r="F75" s="163">
        <f>SUM(F60:F74)</f>
        <v>0</v>
      </c>
      <c r="G75"/>
      <c r="H75"/>
    </row>
    <row r="76" spans="1:8" x14ac:dyDescent="0.3">
      <c r="B76" s="6"/>
      <c r="C76" s="6"/>
      <c r="D76" s="6"/>
      <c r="E76" s="19"/>
      <c r="F76" s="19"/>
      <c r="G76" s="19"/>
      <c r="H76"/>
    </row>
    <row r="77" spans="1:8" x14ac:dyDescent="0.3">
      <c r="B77" s="1"/>
      <c r="C77" s="1"/>
      <c r="D77" s="1"/>
      <c r="E77" s="1"/>
      <c r="F77" s="7"/>
      <c r="G77" s="8"/>
      <c r="H77"/>
    </row>
    <row r="78" spans="1:8" ht="21" x14ac:dyDescent="0.35">
      <c r="A78" s="143" t="str">
        <f>IF($A$16=0,"",IF(COUNTIFS($A$17:$A$27,B78)=1,1,"nvt"))</f>
        <v/>
      </c>
      <c r="B78" s="153" t="str">
        <f>B19</f>
        <v>IKS voor kennisinstellingen</v>
      </c>
      <c r="C78" s="50"/>
      <c r="D78" s="1"/>
      <c r="E78" s="1"/>
      <c r="F78" s="7"/>
      <c r="G78" s="8"/>
      <c r="H78"/>
    </row>
    <row r="79" spans="1:8" ht="15" customHeight="1" x14ac:dyDescent="0.25">
      <c r="B79" s="261" t="e">
        <f>IF(A78=1,VLOOKUP(B78,Alle_Kostensoorten[],2,FALSE),VLOOKUP(A78,Alle_Kostensoorten[],2,FALSE))</f>
        <v>#N/A</v>
      </c>
      <c r="C79" s="261"/>
      <c r="D79" s="261"/>
      <c r="E79" s="261"/>
      <c r="F79" s="261"/>
      <c r="G79"/>
      <c r="H79"/>
    </row>
    <row r="80" spans="1:8" ht="11.25" customHeight="1" x14ac:dyDescent="0.3">
      <c r="B80" s="1"/>
      <c r="C80" s="1"/>
      <c r="D80" s="1"/>
      <c r="E80" s="1"/>
      <c r="F80" s="7"/>
      <c r="G80" s="8"/>
      <c r="H80"/>
    </row>
    <row r="81" spans="2:8" s="5" customFormat="1" ht="30.75" thickBot="1" x14ac:dyDescent="0.35">
      <c r="B81" s="186" t="s">
        <v>2</v>
      </c>
      <c r="C81" s="133" t="s">
        <v>176</v>
      </c>
      <c r="D81" s="133" t="s">
        <v>72</v>
      </c>
      <c r="E81" s="133" t="s">
        <v>53</v>
      </c>
      <c r="F81" s="184" t="s">
        <v>0</v>
      </c>
    </row>
    <row r="82" spans="2:8" ht="15.75" customHeight="1" thickTop="1" x14ac:dyDescent="0.3">
      <c r="B82" s="223"/>
      <c r="C82" s="224"/>
      <c r="D82" s="227"/>
      <c r="E82" s="242"/>
      <c r="F82" s="192">
        <f t="shared" ref="F82:F96" si="1">IF($A$78=1,$D82*$E82,0)</f>
        <v>0</v>
      </c>
      <c r="G82"/>
      <c r="H82"/>
    </row>
    <row r="83" spans="2:8" ht="15.75" customHeight="1" x14ac:dyDescent="0.3">
      <c r="B83" s="197"/>
      <c r="C83" s="107"/>
      <c r="D83" s="200"/>
      <c r="E83" s="242"/>
      <c r="F83" s="195">
        <f t="shared" si="1"/>
        <v>0</v>
      </c>
      <c r="G83"/>
      <c r="H83"/>
    </row>
    <row r="84" spans="2:8" ht="15.75" customHeight="1" x14ac:dyDescent="0.3">
      <c r="B84" s="197"/>
      <c r="C84" s="107"/>
      <c r="D84" s="200"/>
      <c r="E84" s="242"/>
      <c r="F84" s="195">
        <f t="shared" si="1"/>
        <v>0</v>
      </c>
      <c r="G84"/>
      <c r="H84"/>
    </row>
    <row r="85" spans="2:8" ht="15.75" customHeight="1" x14ac:dyDescent="0.3">
      <c r="B85" s="197"/>
      <c r="C85" s="107"/>
      <c r="D85" s="200"/>
      <c r="E85" s="242"/>
      <c r="F85" s="195">
        <f t="shared" si="1"/>
        <v>0</v>
      </c>
      <c r="G85"/>
      <c r="H85"/>
    </row>
    <row r="86" spans="2:8" ht="15.75" customHeight="1" x14ac:dyDescent="0.3">
      <c r="B86" s="197"/>
      <c r="C86" s="107"/>
      <c r="D86" s="200"/>
      <c r="E86" s="243"/>
      <c r="F86" s="195">
        <f t="shared" si="1"/>
        <v>0</v>
      </c>
      <c r="G86"/>
      <c r="H86"/>
    </row>
    <row r="87" spans="2:8" ht="15.75" customHeight="1" x14ac:dyDescent="0.3">
      <c r="B87" s="197"/>
      <c r="C87" s="107"/>
      <c r="D87" s="200"/>
      <c r="E87" s="243"/>
      <c r="F87" s="195">
        <f t="shared" si="1"/>
        <v>0</v>
      </c>
      <c r="G87"/>
      <c r="H87"/>
    </row>
    <row r="88" spans="2:8" ht="15.75" customHeight="1" x14ac:dyDescent="0.3">
      <c r="B88" s="197"/>
      <c r="C88" s="107"/>
      <c r="D88" s="200"/>
      <c r="E88" s="243"/>
      <c r="F88" s="195">
        <f t="shared" si="1"/>
        <v>0</v>
      </c>
      <c r="G88"/>
      <c r="H88"/>
    </row>
    <row r="89" spans="2:8" ht="15.75" customHeight="1" x14ac:dyDescent="0.3">
      <c r="B89" s="197"/>
      <c r="C89" s="107"/>
      <c r="D89" s="200"/>
      <c r="E89" s="243"/>
      <c r="F89" s="195">
        <f t="shared" si="1"/>
        <v>0</v>
      </c>
      <c r="G89"/>
      <c r="H89"/>
    </row>
    <row r="90" spans="2:8" ht="15.75" customHeight="1" x14ac:dyDescent="0.3">
      <c r="B90" s="197"/>
      <c r="C90" s="107"/>
      <c r="D90" s="200"/>
      <c r="E90" s="243"/>
      <c r="F90" s="195">
        <f t="shared" si="1"/>
        <v>0</v>
      </c>
      <c r="G90"/>
      <c r="H90"/>
    </row>
    <row r="91" spans="2:8" ht="15.75" customHeight="1" x14ac:dyDescent="0.3">
      <c r="B91" s="197"/>
      <c r="C91" s="107"/>
      <c r="D91" s="200"/>
      <c r="E91" s="243"/>
      <c r="F91" s="195">
        <f t="shared" si="1"/>
        <v>0</v>
      </c>
      <c r="G91"/>
      <c r="H91"/>
    </row>
    <row r="92" spans="2:8" ht="15.75" customHeight="1" x14ac:dyDescent="0.3">
      <c r="B92" s="197"/>
      <c r="C92" s="107"/>
      <c r="D92" s="200"/>
      <c r="E92" s="243"/>
      <c r="F92" s="195">
        <f t="shared" si="1"/>
        <v>0</v>
      </c>
      <c r="G92"/>
      <c r="H92"/>
    </row>
    <row r="93" spans="2:8" ht="15.75" customHeight="1" x14ac:dyDescent="0.3">
      <c r="B93" s="197"/>
      <c r="C93" s="107"/>
      <c r="D93" s="200"/>
      <c r="E93" s="243"/>
      <c r="F93" s="195">
        <f t="shared" si="1"/>
        <v>0</v>
      </c>
      <c r="G93"/>
      <c r="H93"/>
    </row>
    <row r="94" spans="2:8" ht="15.75" customHeight="1" x14ac:dyDescent="0.3">
      <c r="B94" s="197"/>
      <c r="C94" s="107"/>
      <c r="D94" s="200"/>
      <c r="E94" s="243"/>
      <c r="F94" s="195">
        <f t="shared" si="1"/>
        <v>0</v>
      </c>
      <c r="G94"/>
      <c r="H94"/>
    </row>
    <row r="95" spans="2:8" ht="15.75" customHeight="1" x14ac:dyDescent="0.3">
      <c r="B95" s="197"/>
      <c r="C95" s="107"/>
      <c r="D95" s="200"/>
      <c r="E95" s="243"/>
      <c r="F95" s="195">
        <f t="shared" si="1"/>
        <v>0</v>
      </c>
      <c r="G95"/>
      <c r="H95"/>
    </row>
    <row r="96" spans="2:8" ht="15.75" customHeight="1" thickBot="1" x14ac:dyDescent="0.35">
      <c r="B96" s="95"/>
      <c r="C96" s="207"/>
      <c r="D96" s="208"/>
      <c r="E96" s="96"/>
      <c r="F96" s="155">
        <f t="shared" si="1"/>
        <v>0</v>
      </c>
      <c r="G96"/>
      <c r="H96"/>
    </row>
    <row r="97" spans="1:8" ht="16.5" thickTop="1" x14ac:dyDescent="0.3">
      <c r="B97" s="76" t="s">
        <v>90</v>
      </c>
      <c r="C97" s="76"/>
      <c r="D97" s="214"/>
      <c r="E97" s="76"/>
      <c r="F97" s="163">
        <f>SUM(F82:F96)</f>
        <v>0</v>
      </c>
      <c r="G97"/>
      <c r="H97"/>
    </row>
    <row r="98" spans="1:8" x14ac:dyDescent="0.3">
      <c r="B98" s="1"/>
      <c r="C98" s="1"/>
      <c r="D98" s="1"/>
      <c r="E98" s="1"/>
      <c r="F98" s="7"/>
      <c r="G98" s="8"/>
      <c r="H98"/>
    </row>
    <row r="99" spans="1:8" x14ac:dyDescent="0.3">
      <c r="B99" s="1"/>
      <c r="C99" s="1"/>
      <c r="D99" s="1"/>
      <c r="E99" s="1"/>
      <c r="F99" s="7"/>
      <c r="G99" s="8"/>
      <c r="H99"/>
    </row>
    <row r="100" spans="1:8" ht="21" x14ac:dyDescent="0.35">
      <c r="A100" s="143" t="str">
        <f>IF($A$16=0,"",IF(COUNTIFS($A$17:$A$27,B100)=1,1,"nvt"))</f>
        <v/>
      </c>
      <c r="B100" s="247" t="str">
        <f>B20</f>
        <v>Loonverletkosten</v>
      </c>
      <c r="C100" s="50"/>
      <c r="D100"/>
      <c r="E100"/>
      <c r="F100" s="7"/>
      <c r="G100" s="8"/>
      <c r="H100"/>
    </row>
    <row r="101" spans="1:8" x14ac:dyDescent="0.3">
      <c r="B101" s="261" t="str">
        <f>IF(A100="nvt",VLOOKUP(A100,Alle_Kostensoorten[],2,FALSE),VLOOKUP(B100,Alle_Kostensoorten[],2,FALSE))</f>
        <v>Toelichting: Geen bijzonderheden.</v>
      </c>
      <c r="C101" s="261"/>
      <c r="D101" s="261"/>
      <c r="E101" s="261"/>
      <c r="F101" s="7"/>
      <c r="G101" s="8"/>
      <c r="H101"/>
    </row>
    <row r="102" spans="1:8" x14ac:dyDescent="0.3">
      <c r="B102" s="3"/>
      <c r="C102" s="4"/>
      <c r="D102"/>
      <c r="E102"/>
      <c r="F102" s="7"/>
      <c r="G102" s="8"/>
      <c r="H102"/>
    </row>
    <row r="103" spans="1:8" ht="16.5" thickBot="1" x14ac:dyDescent="0.35">
      <c r="B103" s="186" t="s">
        <v>2</v>
      </c>
      <c r="C103" s="133" t="s">
        <v>111</v>
      </c>
      <c r="D103" s="133" t="s">
        <v>72</v>
      </c>
      <c r="E103" s="184" t="s">
        <v>0</v>
      </c>
      <c r="F103" s="7"/>
      <c r="G103" s="8"/>
      <c r="H103"/>
    </row>
    <row r="104" spans="1:8" ht="16.5" thickTop="1" x14ac:dyDescent="0.3">
      <c r="B104" s="241"/>
      <c r="C104" s="224"/>
      <c r="D104" s="227"/>
      <c r="E104" s="192">
        <f>IF($A$100=1,$D104*23.91,0)</f>
        <v>0</v>
      </c>
      <c r="F104" s="7"/>
      <c r="G104" s="8"/>
      <c r="H104"/>
    </row>
    <row r="105" spans="1:8" x14ac:dyDescent="0.3">
      <c r="B105" s="210"/>
      <c r="C105" s="107"/>
      <c r="D105" s="200"/>
      <c r="E105" s="195">
        <f t="shared" ref="E105:E118" si="2">IF($A$100=1,$D105*23.91,0)</f>
        <v>0</v>
      </c>
      <c r="F105" s="7"/>
      <c r="G105" s="8"/>
      <c r="H105"/>
    </row>
    <row r="106" spans="1:8" x14ac:dyDescent="0.3">
      <c r="B106" s="210"/>
      <c r="C106" s="107"/>
      <c r="D106" s="200"/>
      <c r="E106" s="195">
        <f t="shared" si="2"/>
        <v>0</v>
      </c>
      <c r="F106" s="7"/>
      <c r="G106" s="8"/>
      <c r="H106"/>
    </row>
    <row r="107" spans="1:8" x14ac:dyDescent="0.3">
      <c r="B107" s="210"/>
      <c r="C107" s="107"/>
      <c r="D107" s="200"/>
      <c r="E107" s="195">
        <f t="shared" si="2"/>
        <v>0</v>
      </c>
      <c r="F107" s="7"/>
      <c r="G107" s="8"/>
      <c r="H107"/>
    </row>
    <row r="108" spans="1:8" x14ac:dyDescent="0.3">
      <c r="B108" s="210"/>
      <c r="C108" s="107"/>
      <c r="D108" s="200"/>
      <c r="E108" s="195">
        <f t="shared" si="2"/>
        <v>0</v>
      </c>
      <c r="F108" s="7"/>
      <c r="G108" s="8"/>
      <c r="H108"/>
    </row>
    <row r="109" spans="1:8" x14ac:dyDescent="0.3">
      <c r="B109" s="210"/>
      <c r="C109" s="107"/>
      <c r="D109" s="200"/>
      <c r="E109" s="195">
        <f t="shared" si="2"/>
        <v>0</v>
      </c>
      <c r="F109" s="7"/>
      <c r="G109" s="8"/>
      <c r="H109"/>
    </row>
    <row r="110" spans="1:8" x14ac:dyDescent="0.3">
      <c r="B110" s="210"/>
      <c r="C110" s="107"/>
      <c r="D110" s="200"/>
      <c r="E110" s="195">
        <f t="shared" si="2"/>
        <v>0</v>
      </c>
      <c r="F110" s="7"/>
      <c r="G110" s="8"/>
      <c r="H110"/>
    </row>
    <row r="111" spans="1:8" x14ac:dyDescent="0.3">
      <c r="B111" s="210"/>
      <c r="C111" s="107"/>
      <c r="D111" s="200"/>
      <c r="E111" s="195">
        <f t="shared" si="2"/>
        <v>0</v>
      </c>
      <c r="F111" s="7"/>
      <c r="G111" s="8"/>
      <c r="H111"/>
    </row>
    <row r="112" spans="1:8" x14ac:dyDescent="0.3">
      <c r="B112" s="210"/>
      <c r="C112" s="107"/>
      <c r="D112" s="200"/>
      <c r="E112" s="195">
        <f t="shared" si="2"/>
        <v>0</v>
      </c>
      <c r="F112" s="7"/>
      <c r="G112" s="8"/>
      <c r="H112"/>
    </row>
    <row r="113" spans="1:8" x14ac:dyDescent="0.3">
      <c r="B113" s="210"/>
      <c r="C113" s="107"/>
      <c r="D113" s="200"/>
      <c r="E113" s="195">
        <f t="shared" si="2"/>
        <v>0</v>
      </c>
      <c r="F113" s="7"/>
      <c r="G113" s="8"/>
      <c r="H113"/>
    </row>
    <row r="114" spans="1:8" x14ac:dyDescent="0.3">
      <c r="B114" s="210"/>
      <c r="C114" s="107"/>
      <c r="D114" s="200"/>
      <c r="E114" s="195">
        <f t="shared" si="2"/>
        <v>0</v>
      </c>
      <c r="F114" s="7"/>
      <c r="G114" s="8"/>
      <c r="H114"/>
    </row>
    <row r="115" spans="1:8" x14ac:dyDescent="0.3">
      <c r="B115" s="210"/>
      <c r="C115" s="107"/>
      <c r="D115" s="200"/>
      <c r="E115" s="195">
        <f t="shared" si="2"/>
        <v>0</v>
      </c>
      <c r="F115" s="7"/>
      <c r="G115" s="8"/>
      <c r="H115"/>
    </row>
    <row r="116" spans="1:8" x14ac:dyDescent="0.3">
      <c r="B116" s="210"/>
      <c r="C116" s="107"/>
      <c r="D116" s="200"/>
      <c r="E116" s="195">
        <f t="shared" si="2"/>
        <v>0</v>
      </c>
      <c r="F116" s="7"/>
      <c r="G116" s="8"/>
      <c r="H116"/>
    </row>
    <row r="117" spans="1:8" x14ac:dyDescent="0.3">
      <c r="B117" s="210"/>
      <c r="C117" s="107"/>
      <c r="D117" s="200"/>
      <c r="E117" s="195">
        <f t="shared" si="2"/>
        <v>0</v>
      </c>
      <c r="F117" s="7"/>
      <c r="G117" s="8"/>
      <c r="H117"/>
    </row>
    <row r="118" spans="1:8" ht="16.5" thickBot="1" x14ac:dyDescent="0.35">
      <c r="B118" s="93"/>
      <c r="C118" s="94"/>
      <c r="D118" s="141"/>
      <c r="E118" s="155">
        <f t="shared" si="2"/>
        <v>0</v>
      </c>
      <c r="F118" s="7"/>
      <c r="G118" s="8"/>
      <c r="H118"/>
    </row>
    <row r="119" spans="1:8" ht="16.5" thickTop="1" x14ac:dyDescent="0.3">
      <c r="B119" s="76" t="s">
        <v>90</v>
      </c>
      <c r="C119" s="76"/>
      <c r="D119" s="214"/>
      <c r="E119" s="163">
        <f>SUM(E104:E118)</f>
        <v>0</v>
      </c>
      <c r="F119" s="7"/>
      <c r="G119" s="8"/>
      <c r="H119"/>
    </row>
    <row r="120" spans="1:8" x14ac:dyDescent="0.3">
      <c r="B120" s="1"/>
      <c r="C120" s="1"/>
      <c r="D120" s="1"/>
      <c r="E120" s="1"/>
      <c r="F120" s="7"/>
      <c r="G120" s="8"/>
      <c r="H120"/>
    </row>
    <row r="121" spans="1:8" x14ac:dyDescent="0.3">
      <c r="B121" s="1"/>
      <c r="C121" s="1"/>
      <c r="D121" s="1"/>
      <c r="E121" s="1"/>
      <c r="F121" s="7"/>
      <c r="G121" s="8"/>
      <c r="H121"/>
    </row>
    <row r="122" spans="1:8" ht="21" x14ac:dyDescent="0.35">
      <c r="A122" s="143" t="str">
        <f>IF($A$16=0,"",IF(COUNTIFS($A$17:$A$27,B122)=1,1,"nvt"))</f>
        <v/>
      </c>
      <c r="B122" s="153" t="str">
        <f>B21</f>
        <v>Forfait 23% over overige directe kosten</v>
      </c>
      <c r="C122" s="50"/>
      <c r="D122" s="1"/>
      <c r="E122" s="1"/>
      <c r="F122" s="7"/>
      <c r="G122" s="8"/>
      <c r="H122"/>
    </row>
    <row r="123" spans="1:8" ht="15" x14ac:dyDescent="0.25">
      <c r="B123" s="261" t="e">
        <f>IF(A122=1,VLOOKUP(B122,Alle_Kostensoorten[],2,FALSE),VLOOKUP(A122,Alle_Kostensoorten[],2,FALSE))</f>
        <v>#N/A</v>
      </c>
      <c r="C123" s="261"/>
      <c r="D123" s="261"/>
      <c r="E123" s="261"/>
      <c r="F123" s="261"/>
      <c r="G123" s="261"/>
      <c r="H123"/>
    </row>
    <row r="124" spans="1:8" ht="9.75" customHeight="1" x14ac:dyDescent="0.3">
      <c r="B124" s="1"/>
      <c r="C124" s="1"/>
      <c r="D124" s="1"/>
      <c r="E124" s="1"/>
      <c r="F124" s="7"/>
      <c r="G124" s="8"/>
      <c r="H124"/>
    </row>
    <row r="125" spans="1:8" ht="16.5" thickBot="1" x14ac:dyDescent="0.35">
      <c r="B125" s="70" t="s">
        <v>2</v>
      </c>
      <c r="C125" s="71" t="s">
        <v>0</v>
      </c>
      <c r="D125" s="1"/>
      <c r="E125" s="7"/>
      <c r="F125" s="8"/>
      <c r="G125"/>
      <c r="H125"/>
    </row>
    <row r="126" spans="1:8" ht="15.75" customHeight="1" thickTop="1" x14ac:dyDescent="0.3">
      <c r="B126" s="156" t="str">
        <f>Hulpblad!V2</f>
        <v xml:space="preserve"> </v>
      </c>
      <c r="C126" s="154">
        <f t="shared" ref="C126:C135" si="3">IF(AND($A$122=1,$B126&lt;&gt;"",$B126&lt;&gt;" "),(SUMIFS($E$143:$E$151,$B$143:$B$151,$B126)+SUMIFS($F$159:$F$175,$B$159:$B$175,$B126)+SUMIFS($I$183:$I$190,$B$183:$B$190,$B126)+SUMIFS($C$198:$C$207,$B$198:$B$207,$B126))*0.23,0)</f>
        <v>0</v>
      </c>
      <c r="D126" s="1"/>
      <c r="E126" s="7"/>
      <c r="F126" s="8"/>
      <c r="G126"/>
      <c r="H126"/>
    </row>
    <row r="127" spans="1:8" ht="15.75" customHeight="1" x14ac:dyDescent="0.3">
      <c r="B127" s="157" t="str">
        <f>Hulpblad!V3</f>
        <v xml:space="preserve"> </v>
      </c>
      <c r="C127" s="155">
        <f t="shared" si="3"/>
        <v>0</v>
      </c>
      <c r="D127" s="1"/>
      <c r="E127" s="7"/>
      <c r="F127" s="8"/>
      <c r="G127"/>
      <c r="H127"/>
    </row>
    <row r="128" spans="1:8" ht="15.75" customHeight="1" x14ac:dyDescent="0.3">
      <c r="B128" s="157" t="str">
        <f>Hulpblad!V4</f>
        <v xml:space="preserve"> </v>
      </c>
      <c r="C128" s="155">
        <f t="shared" si="3"/>
        <v>0</v>
      </c>
      <c r="D128" s="1"/>
      <c r="E128" s="7"/>
      <c r="F128" s="8"/>
      <c r="G128"/>
      <c r="H128"/>
    </row>
    <row r="129" spans="1:9" ht="15.75" customHeight="1" x14ac:dyDescent="0.3">
      <c r="B129" s="157" t="str">
        <f>Hulpblad!V5</f>
        <v xml:space="preserve"> </v>
      </c>
      <c r="C129" s="155">
        <f t="shared" si="3"/>
        <v>0</v>
      </c>
      <c r="D129" s="1"/>
      <c r="E129" s="7"/>
      <c r="F129" s="8"/>
      <c r="G129"/>
      <c r="H129"/>
    </row>
    <row r="130" spans="1:9" ht="15.75" customHeight="1" x14ac:dyDescent="0.3">
      <c r="B130" s="157" t="str">
        <f>Hulpblad!V6</f>
        <v xml:space="preserve"> </v>
      </c>
      <c r="C130" s="155">
        <f t="shared" si="3"/>
        <v>0</v>
      </c>
      <c r="D130" s="1"/>
      <c r="E130" s="7"/>
      <c r="F130" s="8"/>
      <c r="G130"/>
      <c r="H130"/>
    </row>
    <row r="131" spans="1:9" ht="15.75" customHeight="1" x14ac:dyDescent="0.3">
      <c r="B131" s="157" t="str">
        <f>Hulpblad!V7</f>
        <v xml:space="preserve"> </v>
      </c>
      <c r="C131" s="155">
        <f t="shared" si="3"/>
        <v>0</v>
      </c>
      <c r="D131" s="1"/>
      <c r="E131" s="7"/>
      <c r="F131" s="8"/>
      <c r="G131"/>
      <c r="H131"/>
    </row>
    <row r="132" spans="1:9" ht="15.75" customHeight="1" x14ac:dyDescent="0.3">
      <c r="B132" s="157" t="str">
        <f>Hulpblad!V8</f>
        <v xml:space="preserve"> </v>
      </c>
      <c r="C132" s="155">
        <f t="shared" si="3"/>
        <v>0</v>
      </c>
      <c r="D132" s="1"/>
      <c r="E132" s="7"/>
      <c r="F132" s="8"/>
      <c r="G132"/>
      <c r="H132"/>
    </row>
    <row r="133" spans="1:9" ht="15.75" customHeight="1" x14ac:dyDescent="0.3">
      <c r="B133" s="157" t="str">
        <f>Hulpblad!V9</f>
        <v xml:space="preserve"> </v>
      </c>
      <c r="C133" s="155">
        <f t="shared" si="3"/>
        <v>0</v>
      </c>
      <c r="D133" s="1"/>
      <c r="E133" s="7"/>
      <c r="F133" s="8"/>
      <c r="G133"/>
      <c r="H133"/>
    </row>
    <row r="134" spans="1:9" ht="15.75" customHeight="1" x14ac:dyDescent="0.3">
      <c r="B134" s="157" t="str">
        <f>Hulpblad!V10</f>
        <v xml:space="preserve"> </v>
      </c>
      <c r="C134" s="155">
        <f t="shared" si="3"/>
        <v>0</v>
      </c>
      <c r="D134" s="1"/>
      <c r="E134" s="7"/>
      <c r="F134" s="8"/>
      <c r="G134"/>
      <c r="H134"/>
    </row>
    <row r="135" spans="1:9" ht="15.75" customHeight="1" thickBot="1" x14ac:dyDescent="0.35">
      <c r="B135" s="157" t="str">
        <f>Hulpblad!V11</f>
        <v xml:space="preserve"> </v>
      </c>
      <c r="C135" s="155">
        <f t="shared" si="3"/>
        <v>0</v>
      </c>
      <c r="D135" s="1"/>
      <c r="E135" s="7"/>
      <c r="F135" s="8"/>
      <c r="G135"/>
      <c r="H135"/>
    </row>
    <row r="136" spans="1:9" ht="16.5" thickTop="1" x14ac:dyDescent="0.3">
      <c r="B136" s="76" t="s">
        <v>90</v>
      </c>
      <c r="C136" s="163">
        <f>SUM(C126:C135)</f>
        <v>0</v>
      </c>
      <c r="D136" s="1"/>
      <c r="E136" s="1"/>
      <c r="F136" s="7"/>
      <c r="G136" s="8"/>
      <c r="H136"/>
    </row>
    <row r="137" spans="1:9" x14ac:dyDescent="0.3">
      <c r="B137" s="1"/>
      <c r="C137" s="1"/>
      <c r="D137" s="1"/>
      <c r="E137" s="1"/>
      <c r="F137" s="7"/>
      <c r="G137" s="8"/>
      <c r="H137"/>
    </row>
    <row r="138" spans="1:9" x14ac:dyDescent="0.3">
      <c r="B138" s="1"/>
      <c r="C138" s="1"/>
      <c r="D138" s="1"/>
      <c r="E138" s="1"/>
      <c r="F138" s="7"/>
      <c r="G138" s="8"/>
      <c r="H138"/>
    </row>
    <row r="139" spans="1:9" ht="21" x14ac:dyDescent="0.35">
      <c r="A139" s="143" t="str">
        <f>IF($A$16=0,"",IF(COUNTIFS($A$17:$A$27,B139)=1,1,"nvt"))</f>
        <v/>
      </c>
      <c r="B139" s="153" t="str">
        <f>B23</f>
        <v>Bijdragen in natura</v>
      </c>
      <c r="C139" s="50"/>
      <c r="D139" s="12"/>
      <c r="E139" s="12"/>
      <c r="F139" s="9"/>
      <c r="G139"/>
      <c r="H139"/>
    </row>
    <row r="140" spans="1:9" ht="18" customHeight="1" x14ac:dyDescent="0.25">
      <c r="B140" s="261"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c r="G141"/>
      <c r="H141"/>
    </row>
    <row r="142" spans="1:9" ht="16.5" customHeight="1" thickBot="1" x14ac:dyDescent="0.35">
      <c r="B142" s="237" t="s">
        <v>2</v>
      </c>
      <c r="C142" s="238" t="s">
        <v>114</v>
      </c>
      <c r="D142" s="238" t="s">
        <v>6</v>
      </c>
      <c r="E142" s="239" t="s">
        <v>0</v>
      </c>
      <c r="F142" s="239" t="s">
        <v>48</v>
      </c>
      <c r="G142" s="240"/>
      <c r="H142" s="240"/>
      <c r="I142" s="240"/>
    </row>
    <row r="143" spans="1:9" ht="15.75" customHeight="1" thickTop="1" x14ac:dyDescent="0.3">
      <c r="B143" s="223"/>
      <c r="C143" s="224"/>
      <c r="D143" s="225"/>
      <c r="E143" s="192">
        <f t="shared" ref="E143:E151" si="4">IF($A$139=1,$D143,0)</f>
        <v>0</v>
      </c>
      <c r="F143" s="224"/>
      <c r="G143" s="226"/>
      <c r="H143" s="226"/>
      <c r="I143" s="226"/>
    </row>
    <row r="144" spans="1:9" ht="15.75" customHeight="1" x14ac:dyDescent="0.3">
      <c r="B144" s="197"/>
      <c r="C144" s="107"/>
      <c r="D144" s="225"/>
      <c r="E144" s="195">
        <f t="shared" si="4"/>
        <v>0</v>
      </c>
      <c r="F144" s="205"/>
      <c r="G144" s="206"/>
      <c r="H144" s="206"/>
      <c r="I144" s="206"/>
    </row>
    <row r="145" spans="1:9" ht="15.75" customHeight="1" x14ac:dyDescent="0.3">
      <c r="B145" s="197"/>
      <c r="C145" s="107"/>
      <c r="D145" s="225"/>
      <c r="E145" s="195">
        <f t="shared" si="4"/>
        <v>0</v>
      </c>
      <c r="F145" s="205"/>
      <c r="G145" s="206"/>
      <c r="H145" s="206"/>
      <c r="I145" s="206"/>
    </row>
    <row r="146" spans="1:9" ht="15.75" customHeight="1" x14ac:dyDescent="0.3">
      <c r="B146" s="197"/>
      <c r="C146" s="107"/>
      <c r="D146" s="225"/>
      <c r="E146" s="195">
        <f t="shared" si="4"/>
        <v>0</v>
      </c>
      <c r="F146" s="205"/>
      <c r="G146" s="206"/>
      <c r="H146" s="206"/>
      <c r="I146" s="206"/>
    </row>
    <row r="147" spans="1:9" ht="15.75" customHeight="1" x14ac:dyDescent="0.3">
      <c r="B147" s="197"/>
      <c r="C147" s="107"/>
      <c r="D147" s="225"/>
      <c r="E147" s="195">
        <f t="shared" si="4"/>
        <v>0</v>
      </c>
      <c r="F147" s="205"/>
      <c r="G147" s="206"/>
      <c r="H147" s="206"/>
      <c r="I147" s="206"/>
    </row>
    <row r="148" spans="1:9" ht="15.75" customHeight="1" x14ac:dyDescent="0.3">
      <c r="B148" s="197"/>
      <c r="C148" s="107"/>
      <c r="D148" s="202"/>
      <c r="E148" s="195">
        <f t="shared" si="4"/>
        <v>0</v>
      </c>
      <c r="F148" s="205"/>
      <c r="G148" s="206"/>
      <c r="H148" s="206"/>
      <c r="I148" s="206"/>
    </row>
    <row r="149" spans="1:9" ht="15.75" customHeight="1" x14ac:dyDescent="0.3">
      <c r="B149" s="197"/>
      <c r="C149" s="107"/>
      <c r="D149" s="202"/>
      <c r="E149" s="195">
        <f t="shared" si="4"/>
        <v>0</v>
      </c>
      <c r="F149" s="205"/>
      <c r="G149" s="206"/>
      <c r="H149" s="206"/>
      <c r="I149" s="206"/>
    </row>
    <row r="150" spans="1:9" ht="15.75" customHeight="1" x14ac:dyDescent="0.3">
      <c r="B150" s="197"/>
      <c r="C150" s="107"/>
      <c r="D150" s="202"/>
      <c r="E150" s="195">
        <f t="shared" si="4"/>
        <v>0</v>
      </c>
      <c r="F150" s="205"/>
      <c r="G150" s="206"/>
      <c r="H150" s="206"/>
      <c r="I150" s="206"/>
    </row>
    <row r="151" spans="1:9" ht="15.75" customHeight="1" thickBot="1" x14ac:dyDescent="0.35">
      <c r="B151" s="95"/>
      <c r="C151" s="94"/>
      <c r="D151" s="97"/>
      <c r="E151" s="155">
        <f t="shared" si="4"/>
        <v>0</v>
      </c>
      <c r="F151" s="98"/>
      <c r="G151" s="99"/>
      <c r="H151" s="99"/>
      <c r="I151" s="99"/>
    </row>
    <row r="152" spans="1:9" ht="16.5" thickTop="1" x14ac:dyDescent="0.3">
      <c r="B152" s="76" t="s">
        <v>90</v>
      </c>
      <c r="C152" s="76"/>
      <c r="D152" s="76"/>
      <c r="E152" s="163">
        <f>SUM(E143:E151)</f>
        <v>0</v>
      </c>
      <c r="F152" s="213"/>
      <c r="G152" s="213"/>
      <c r="H152" s="213"/>
      <c r="I152" s="213"/>
    </row>
    <row r="153" spans="1:9" x14ac:dyDescent="0.3">
      <c r="B153" s="6"/>
      <c r="C153" s="6"/>
      <c r="D153" s="6"/>
      <c r="E153" s="19"/>
      <c r="F153" s="19"/>
      <c r="G153" s="10"/>
      <c r="H153"/>
    </row>
    <row r="154" spans="1:9" x14ac:dyDescent="0.3">
      <c r="B154" s="1"/>
      <c r="C154" s="1"/>
      <c r="D154" s="1"/>
      <c r="E154" s="1"/>
      <c r="F154" s="9"/>
      <c r="G154" s="10"/>
      <c r="H154"/>
    </row>
    <row r="155" spans="1:9" ht="21" x14ac:dyDescent="0.35">
      <c r="A155" s="143" t="str">
        <f>IF($A$16=0,"",IF(COUNTIFS($A$17:$A$27,B155)=1,1,"nvt"))</f>
        <v/>
      </c>
      <c r="B155" s="153" t="str">
        <f>B24</f>
        <v>Overige kosten derden</v>
      </c>
      <c r="C155" s="50"/>
      <c r="D155" s="1"/>
      <c r="E155" s="1"/>
      <c r="F155" s="9"/>
      <c r="G155" s="10"/>
      <c r="H155"/>
    </row>
    <row r="156" spans="1:9" ht="18" customHeight="1" x14ac:dyDescent="0.25">
      <c r="B156" s="261"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c r="H157"/>
    </row>
    <row r="158" spans="1:9" ht="16.5" customHeight="1" thickBot="1" x14ac:dyDescent="0.35">
      <c r="B158" s="233" t="s">
        <v>2</v>
      </c>
      <c r="C158" s="235" t="s">
        <v>114</v>
      </c>
      <c r="D158" s="235" t="s">
        <v>177</v>
      </c>
      <c r="E158" s="234" t="s">
        <v>148</v>
      </c>
      <c r="F158" s="235" t="s">
        <v>0</v>
      </c>
      <c r="G158" s="234" t="s">
        <v>34</v>
      </c>
      <c r="H158" s="236"/>
      <c r="I158" s="236"/>
    </row>
    <row r="159" spans="1:9" ht="15.75" customHeight="1" thickTop="1" x14ac:dyDescent="0.3">
      <c r="B159" s="223"/>
      <c r="C159" s="224"/>
      <c r="D159" s="227"/>
      <c r="E159" s="225"/>
      <c r="F159" s="192">
        <f>IF($A$155=1,$D159*$E159,0)</f>
        <v>0</v>
      </c>
      <c r="G159" s="228"/>
      <c r="H159" s="229"/>
      <c r="I159" s="229"/>
    </row>
    <row r="160" spans="1:9" ht="15.75" customHeight="1" x14ac:dyDescent="0.3">
      <c r="B160" s="197"/>
      <c r="C160" s="107"/>
      <c r="D160" s="200"/>
      <c r="E160" s="202"/>
      <c r="F160" s="195">
        <f t="shared" ref="F160:F175" si="5">IF($A$155=1,$D160*$E160,0)</f>
        <v>0</v>
      </c>
      <c r="G160" s="203"/>
      <c r="H160" s="204"/>
      <c r="I160" s="204"/>
    </row>
    <row r="161" spans="2:9" ht="15.75" customHeight="1" x14ac:dyDescent="0.3">
      <c r="B161" s="197"/>
      <c r="C161" s="107"/>
      <c r="D161" s="200"/>
      <c r="E161" s="202"/>
      <c r="F161" s="195">
        <f t="shared" si="5"/>
        <v>0</v>
      </c>
      <c r="G161" s="203"/>
      <c r="H161" s="204"/>
      <c r="I161" s="204"/>
    </row>
    <row r="162" spans="2:9" ht="15.75" customHeight="1" x14ac:dyDescent="0.3">
      <c r="B162" s="197"/>
      <c r="C162" s="107"/>
      <c r="D162" s="200"/>
      <c r="E162" s="202"/>
      <c r="F162" s="195">
        <f t="shared" si="5"/>
        <v>0</v>
      </c>
      <c r="G162" s="203"/>
      <c r="H162" s="204"/>
      <c r="I162" s="204"/>
    </row>
    <row r="163" spans="2:9" ht="15.75" customHeight="1" x14ac:dyDescent="0.3">
      <c r="B163" s="197"/>
      <c r="C163" s="107"/>
      <c r="D163" s="200"/>
      <c r="E163" s="202"/>
      <c r="F163" s="195">
        <f t="shared" si="5"/>
        <v>0</v>
      </c>
      <c r="G163" s="203"/>
      <c r="H163" s="204"/>
      <c r="I163" s="204"/>
    </row>
    <row r="164" spans="2:9" ht="15.75" customHeight="1" x14ac:dyDescent="0.3">
      <c r="B164" s="197"/>
      <c r="C164" s="107"/>
      <c r="D164" s="200"/>
      <c r="E164" s="202"/>
      <c r="F164" s="195">
        <f t="shared" si="5"/>
        <v>0</v>
      </c>
      <c r="G164" s="203"/>
      <c r="H164" s="204"/>
      <c r="I164" s="204"/>
    </row>
    <row r="165" spans="2:9" ht="15.75" customHeight="1" x14ac:dyDescent="0.3">
      <c r="B165" s="197"/>
      <c r="C165" s="107"/>
      <c r="D165" s="200"/>
      <c r="E165" s="202"/>
      <c r="F165" s="195">
        <f t="shared" si="5"/>
        <v>0</v>
      </c>
      <c r="G165" s="203"/>
      <c r="H165" s="204"/>
      <c r="I165" s="204"/>
    </row>
    <row r="166" spans="2:9" ht="15.75" customHeight="1" x14ac:dyDescent="0.3">
      <c r="B166" s="197"/>
      <c r="C166" s="107"/>
      <c r="D166" s="200"/>
      <c r="E166" s="202"/>
      <c r="F166" s="195">
        <f t="shared" si="5"/>
        <v>0</v>
      </c>
      <c r="G166" s="203"/>
      <c r="H166" s="204"/>
      <c r="I166" s="204"/>
    </row>
    <row r="167" spans="2:9" ht="15.75" customHeight="1" x14ac:dyDescent="0.3">
      <c r="B167" s="197"/>
      <c r="C167" s="107"/>
      <c r="D167" s="200"/>
      <c r="E167" s="202"/>
      <c r="F167" s="195">
        <f t="shared" si="5"/>
        <v>0</v>
      </c>
      <c r="G167" s="203"/>
      <c r="H167" s="204"/>
      <c r="I167" s="204"/>
    </row>
    <row r="168" spans="2:9" ht="15.75" customHeight="1" x14ac:dyDescent="0.3">
      <c r="B168" s="197"/>
      <c r="C168" s="107"/>
      <c r="D168" s="200"/>
      <c r="E168" s="202"/>
      <c r="F168" s="195">
        <f t="shared" si="5"/>
        <v>0</v>
      </c>
      <c r="G168" s="203"/>
      <c r="H168" s="204"/>
      <c r="I168" s="204"/>
    </row>
    <row r="169" spans="2:9" ht="15.75" customHeight="1" x14ac:dyDescent="0.3">
      <c r="B169" s="197"/>
      <c r="C169" s="107"/>
      <c r="D169" s="200"/>
      <c r="E169" s="202"/>
      <c r="F169" s="195">
        <f t="shared" si="5"/>
        <v>0</v>
      </c>
      <c r="G169" s="203"/>
      <c r="H169" s="204"/>
      <c r="I169" s="204"/>
    </row>
    <row r="170" spans="2:9" ht="15.75" customHeight="1" x14ac:dyDescent="0.3">
      <c r="B170" s="197"/>
      <c r="C170" s="107"/>
      <c r="D170" s="200"/>
      <c r="E170" s="202"/>
      <c r="F170" s="195">
        <f t="shared" si="5"/>
        <v>0</v>
      </c>
      <c r="G170" s="203"/>
      <c r="H170" s="204"/>
      <c r="I170" s="204"/>
    </row>
    <row r="171" spans="2:9" ht="15.75" customHeight="1" x14ac:dyDescent="0.3">
      <c r="B171" s="197"/>
      <c r="C171" s="107"/>
      <c r="D171" s="200"/>
      <c r="E171" s="202"/>
      <c r="F171" s="195">
        <f t="shared" si="5"/>
        <v>0</v>
      </c>
      <c r="G171" s="203"/>
      <c r="H171" s="204"/>
      <c r="I171" s="204"/>
    </row>
    <row r="172" spans="2:9" ht="15.75" customHeight="1" x14ac:dyDescent="0.3">
      <c r="B172" s="197"/>
      <c r="C172" s="107"/>
      <c r="D172" s="200"/>
      <c r="E172" s="202"/>
      <c r="F172" s="195">
        <f t="shared" si="5"/>
        <v>0</v>
      </c>
      <c r="G172" s="203"/>
      <c r="H172" s="204"/>
      <c r="I172" s="204"/>
    </row>
    <row r="173" spans="2:9" ht="15.75" customHeight="1" x14ac:dyDescent="0.3">
      <c r="B173" s="197"/>
      <c r="C173" s="107"/>
      <c r="D173" s="200"/>
      <c r="E173" s="202"/>
      <c r="F173" s="195">
        <f t="shared" si="5"/>
        <v>0</v>
      </c>
      <c r="G173" s="203"/>
      <c r="H173" s="204"/>
      <c r="I173" s="204"/>
    </row>
    <row r="174" spans="2:9" ht="15.75" customHeight="1" x14ac:dyDescent="0.3">
      <c r="B174" s="197"/>
      <c r="C174" s="107"/>
      <c r="D174" s="200"/>
      <c r="E174" s="202"/>
      <c r="F174" s="195">
        <f t="shared" si="5"/>
        <v>0</v>
      </c>
      <c r="G174" s="203"/>
      <c r="H174" s="204"/>
      <c r="I174" s="204"/>
    </row>
    <row r="175" spans="2:9" ht="15.75" customHeight="1" thickBot="1" x14ac:dyDescent="0.35">
      <c r="B175" s="95"/>
      <c r="C175" s="94"/>
      <c r="D175" s="141"/>
      <c r="E175" s="97"/>
      <c r="F175" s="155">
        <f t="shared" si="5"/>
        <v>0</v>
      </c>
      <c r="G175" s="135"/>
      <c r="H175" s="136"/>
      <c r="I175" s="136"/>
    </row>
    <row r="176" spans="2:9" ht="16.149999999999999" customHeight="1" thickTop="1" x14ac:dyDescent="0.3">
      <c r="B176" s="76" t="s">
        <v>90</v>
      </c>
      <c r="C176" s="76"/>
      <c r="D176" s="76"/>
      <c r="E176" s="76"/>
      <c r="F176" s="163">
        <f>SUM(F159:F175)</f>
        <v>0</v>
      </c>
      <c r="G176" s="213"/>
      <c r="H176" s="213"/>
      <c r="I176" s="213"/>
    </row>
    <row r="177" spans="1:9" ht="16.149999999999999" customHeight="1" x14ac:dyDescent="0.3">
      <c r="B177" s="1"/>
      <c r="C177" s="4"/>
      <c r="D177" s="7"/>
      <c r="E177" s="7"/>
      <c r="F177" s="11"/>
      <c r="G177"/>
      <c r="H177"/>
    </row>
    <row r="178" spans="1:9" x14ac:dyDescent="0.3">
      <c r="B178" s="1"/>
      <c r="C178" s="1"/>
      <c r="D178" s="4"/>
      <c r="E178" s="13"/>
      <c r="F178" s="13"/>
      <c r="G178" s="9"/>
      <c r="H178"/>
    </row>
    <row r="179" spans="1:9" ht="21" x14ac:dyDescent="0.35">
      <c r="A179" s="143" t="str">
        <f>IF($A$16=0,"",IF(COUNTIFS($A$17:$A$27,B179)=1,1,"nvt"))</f>
        <v/>
      </c>
      <c r="B179" s="50" t="s">
        <v>22</v>
      </c>
      <c r="C179" s="50"/>
      <c r="D179" s="1"/>
      <c r="E179" s="1"/>
      <c r="F179" s="9"/>
      <c r="G179" s="8"/>
      <c r="H179"/>
    </row>
    <row r="180" spans="1:9" ht="15" customHeight="1" x14ac:dyDescent="0.25">
      <c r="B180" s="261"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c r="H181"/>
    </row>
    <row r="182" spans="1:9" ht="48.75" customHeight="1" thickBot="1" x14ac:dyDescent="0.35">
      <c r="B182" s="233" t="s">
        <v>2</v>
      </c>
      <c r="C182" s="234" t="s">
        <v>108</v>
      </c>
      <c r="D182" s="234" t="s">
        <v>3</v>
      </c>
      <c r="E182" s="234" t="s">
        <v>149</v>
      </c>
      <c r="F182" s="234" t="s">
        <v>4</v>
      </c>
      <c r="G182" s="234" t="s">
        <v>133</v>
      </c>
      <c r="H182" s="234" t="s">
        <v>5</v>
      </c>
      <c r="I182" s="234" t="s">
        <v>0</v>
      </c>
    </row>
    <row r="183" spans="1:9" ht="15.75" customHeight="1" thickTop="1" x14ac:dyDescent="0.3">
      <c r="B183" s="223"/>
      <c r="C183" s="230"/>
      <c r="D183" s="231"/>
      <c r="E183" s="231"/>
      <c r="F183" s="227"/>
      <c r="G183" s="227"/>
      <c r="H183" s="232"/>
      <c r="I183" s="192">
        <f>IFERROR(IF($A$179=1,(D183-E183)*(G183/F183)*H183,0),0)</f>
        <v>0</v>
      </c>
    </row>
    <row r="184" spans="1:9" ht="15.75" customHeight="1" x14ac:dyDescent="0.3">
      <c r="B184" s="197"/>
      <c r="C184" s="198"/>
      <c r="D184" s="199"/>
      <c r="E184" s="199"/>
      <c r="F184" s="200"/>
      <c r="G184" s="200"/>
      <c r="H184" s="201"/>
      <c r="I184" s="195">
        <f t="shared" ref="I184:I190" si="6">IFERROR(IF($A$179=1,(D184-E184)*(G184/F184)*H184,0),0)</f>
        <v>0</v>
      </c>
    </row>
    <row r="185" spans="1:9" ht="15.75" customHeight="1" x14ac:dyDescent="0.3">
      <c r="B185" s="197"/>
      <c r="C185" s="198"/>
      <c r="D185" s="199"/>
      <c r="E185" s="199"/>
      <c r="F185" s="200"/>
      <c r="G185" s="200"/>
      <c r="H185" s="201"/>
      <c r="I185" s="195">
        <f t="shared" si="6"/>
        <v>0</v>
      </c>
    </row>
    <row r="186" spans="1:9" ht="15.75" customHeight="1" x14ac:dyDescent="0.3">
      <c r="B186" s="197"/>
      <c r="C186" s="198"/>
      <c r="D186" s="199"/>
      <c r="E186" s="199"/>
      <c r="F186" s="200"/>
      <c r="G186" s="200"/>
      <c r="H186" s="201"/>
      <c r="I186" s="195">
        <f t="shared" si="6"/>
        <v>0</v>
      </c>
    </row>
    <row r="187" spans="1:9" ht="15.75" customHeight="1" x14ac:dyDescent="0.3">
      <c r="B187" s="197"/>
      <c r="C187" s="198"/>
      <c r="D187" s="199"/>
      <c r="E187" s="199"/>
      <c r="F187" s="200"/>
      <c r="G187" s="200"/>
      <c r="H187" s="201"/>
      <c r="I187" s="195">
        <f t="shared" si="6"/>
        <v>0</v>
      </c>
    </row>
    <row r="188" spans="1:9" ht="15.75" customHeight="1" x14ac:dyDescent="0.3">
      <c r="B188" s="197"/>
      <c r="C188" s="198"/>
      <c r="D188" s="199"/>
      <c r="E188" s="199"/>
      <c r="F188" s="200"/>
      <c r="G188" s="200"/>
      <c r="H188" s="201"/>
      <c r="I188" s="195">
        <f t="shared" si="6"/>
        <v>0</v>
      </c>
    </row>
    <row r="189" spans="1:9" ht="15.75" customHeight="1" x14ac:dyDescent="0.3">
      <c r="B189" s="197"/>
      <c r="C189" s="198"/>
      <c r="D189" s="199"/>
      <c r="E189" s="199"/>
      <c r="F189" s="200"/>
      <c r="G189" s="200"/>
      <c r="H189" s="201"/>
      <c r="I189" s="195">
        <f t="shared" si="6"/>
        <v>0</v>
      </c>
    </row>
    <row r="190" spans="1:9" ht="15.75" customHeight="1" thickBot="1" x14ac:dyDescent="0.35">
      <c r="B190" s="95"/>
      <c r="C190" s="100"/>
      <c r="D190" s="101"/>
      <c r="E190" s="101"/>
      <c r="F190" s="141"/>
      <c r="G190" s="141"/>
      <c r="H190" s="132"/>
      <c r="I190" s="155">
        <f t="shared" si="6"/>
        <v>0</v>
      </c>
    </row>
    <row r="191" spans="1:9" ht="16.5" thickTop="1" x14ac:dyDescent="0.3">
      <c r="B191" s="76" t="s">
        <v>90</v>
      </c>
      <c r="C191" s="76"/>
      <c r="D191" s="76"/>
      <c r="E191" s="76"/>
      <c r="F191" s="76"/>
      <c r="G191" s="76"/>
      <c r="H191" s="213"/>
      <c r="I191" s="163">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x14ac:dyDescent="0.35">
      <c r="A194" s="143" t="str">
        <f>IF($A$16=0,"",IF(COUNTIFS($A$17:$A$27,B194)=1,1,"nvt"))</f>
        <v/>
      </c>
      <c r="B194" s="153" t="str">
        <f>B25</f>
        <v>Forfait kleine uitgaven &lt; € 250 (1% Overige kosten derden)</v>
      </c>
      <c r="C194" s="50"/>
      <c r="D194" s="50"/>
      <c r="E194" s="50"/>
      <c r="F194" s="9"/>
      <c r="G194"/>
      <c r="H194"/>
    </row>
    <row r="195" spans="1:8" ht="15" customHeight="1" x14ac:dyDescent="0.25">
      <c r="B195" s="261" t="e">
        <f>IF(A194=1,VLOOKUP(B194,Alle_Kostensoorten[],2,FALSE),VLOOKUP(A194,Alle_Kostensoorten[],2,FALSE))</f>
        <v>#N/A</v>
      </c>
      <c r="C195" s="261"/>
      <c r="D195" s="261"/>
      <c r="E195" s="261"/>
      <c r="F195" s="261"/>
      <c r="G195" s="261"/>
      <c r="H195"/>
    </row>
    <row r="196" spans="1:8" ht="9.75" customHeight="1" x14ac:dyDescent="0.3">
      <c r="B196" s="3"/>
      <c r="C196" s="4"/>
      <c r="D196" s="12"/>
      <c r="E196" s="12"/>
      <c r="F196" s="9"/>
      <c r="G196"/>
      <c r="H196"/>
    </row>
    <row r="197" spans="1:8" ht="31.9" customHeight="1" thickBot="1" x14ac:dyDescent="0.35">
      <c r="B197" s="70" t="s">
        <v>2</v>
      </c>
      <c r="C197" s="72" t="s">
        <v>0</v>
      </c>
      <c r="D197"/>
      <c r="E197"/>
      <c r="F197"/>
      <c r="G197"/>
      <c r="H197"/>
    </row>
    <row r="198" spans="1:8" ht="15.75" customHeight="1" thickTop="1" x14ac:dyDescent="0.3">
      <c r="B198" s="156" t="str">
        <f>Hulpblad!V2</f>
        <v xml:space="preserve"> </v>
      </c>
      <c r="C198" s="154">
        <f t="shared" ref="C198:C207" si="7">IF(AND($A$194=1,B198&lt;&gt;"",B198&lt;&gt;" "),SUMIFS($F$159:$F$175,$B$159:$B$175,$B198)*0.01,0)</f>
        <v>0</v>
      </c>
      <c r="D198"/>
      <c r="E198"/>
      <c r="F198"/>
      <c r="G198"/>
      <c r="H198"/>
    </row>
    <row r="199" spans="1:8" ht="15.75" customHeight="1" x14ac:dyDescent="0.3">
      <c r="B199" s="157" t="str">
        <f>Hulpblad!V3</f>
        <v xml:space="preserve"> </v>
      </c>
      <c r="C199" s="155">
        <f t="shared" si="7"/>
        <v>0</v>
      </c>
      <c r="D199"/>
      <c r="E199"/>
      <c r="F199"/>
      <c r="G199"/>
      <c r="H199"/>
    </row>
    <row r="200" spans="1:8" ht="15.75" customHeight="1" x14ac:dyDescent="0.3">
      <c r="B200" s="157" t="str">
        <f>Hulpblad!V4</f>
        <v xml:space="preserve"> </v>
      </c>
      <c r="C200" s="155">
        <f t="shared" si="7"/>
        <v>0</v>
      </c>
      <c r="D200"/>
      <c r="E200"/>
      <c r="F200"/>
      <c r="G200"/>
      <c r="H200"/>
    </row>
    <row r="201" spans="1:8" ht="15.75" customHeight="1" x14ac:dyDescent="0.3">
      <c r="B201" s="157" t="str">
        <f>Hulpblad!V5</f>
        <v xml:space="preserve"> </v>
      </c>
      <c r="C201" s="155">
        <f t="shared" si="7"/>
        <v>0</v>
      </c>
      <c r="D201"/>
      <c r="E201"/>
      <c r="F201"/>
      <c r="G201"/>
      <c r="H201"/>
    </row>
    <row r="202" spans="1:8" ht="15.75" customHeight="1" x14ac:dyDescent="0.3">
      <c r="B202" s="157" t="str">
        <f>Hulpblad!V6</f>
        <v xml:space="preserve"> </v>
      </c>
      <c r="C202" s="155">
        <f t="shared" si="7"/>
        <v>0</v>
      </c>
      <c r="D202"/>
      <c r="E202"/>
      <c r="F202"/>
      <c r="G202"/>
      <c r="H202"/>
    </row>
    <row r="203" spans="1:8" ht="15.75" customHeight="1" x14ac:dyDescent="0.3">
      <c r="B203" s="157" t="str">
        <f>Hulpblad!V7</f>
        <v xml:space="preserve"> </v>
      </c>
      <c r="C203" s="155">
        <f t="shared" si="7"/>
        <v>0</v>
      </c>
      <c r="D203"/>
      <c r="E203"/>
      <c r="F203"/>
      <c r="G203"/>
      <c r="H203"/>
    </row>
    <row r="204" spans="1:8" ht="15.75" customHeight="1" x14ac:dyDescent="0.3">
      <c r="B204" s="157" t="str">
        <f>Hulpblad!V8</f>
        <v xml:space="preserve"> </v>
      </c>
      <c r="C204" s="155">
        <f t="shared" si="7"/>
        <v>0</v>
      </c>
      <c r="D204"/>
      <c r="E204"/>
      <c r="F204"/>
      <c r="G204"/>
      <c r="H204"/>
    </row>
    <row r="205" spans="1:8" ht="15.75" customHeight="1" x14ac:dyDescent="0.3">
      <c r="B205" s="157" t="str">
        <f>Hulpblad!V9</f>
        <v xml:space="preserve"> </v>
      </c>
      <c r="C205" s="155">
        <f t="shared" si="7"/>
        <v>0</v>
      </c>
      <c r="D205"/>
      <c r="E205"/>
      <c r="F205"/>
      <c r="G205"/>
      <c r="H205"/>
    </row>
    <row r="206" spans="1:8" ht="15.75" customHeight="1" x14ac:dyDescent="0.3">
      <c r="B206" s="157" t="str">
        <f>Hulpblad!V10</f>
        <v xml:space="preserve"> </v>
      </c>
      <c r="C206" s="155">
        <f t="shared" si="7"/>
        <v>0</v>
      </c>
      <c r="D206"/>
      <c r="E206"/>
      <c r="F206"/>
      <c r="G206"/>
      <c r="H206"/>
    </row>
    <row r="207" spans="1:8" ht="15.75" customHeight="1" thickBot="1" x14ac:dyDescent="0.35">
      <c r="B207" s="157" t="str">
        <f>Hulpblad!V11</f>
        <v xml:space="preserve"> </v>
      </c>
      <c r="C207" s="155">
        <f t="shared" si="7"/>
        <v>0</v>
      </c>
      <c r="D207"/>
      <c r="E207"/>
      <c r="F207"/>
      <c r="G207"/>
      <c r="H207"/>
    </row>
    <row r="208" spans="1:8" ht="16.5" thickTop="1" x14ac:dyDescent="0.3">
      <c r="B208" s="76" t="s">
        <v>90</v>
      </c>
      <c r="C208" s="163">
        <f>SUM(C198:C207)</f>
        <v>0</v>
      </c>
      <c r="D208" s="1"/>
      <c r="E208" s="1"/>
      <c r="F208" s="9"/>
      <c r="G208" s="10"/>
      <c r="H208"/>
    </row>
    <row r="209" spans="1:8" x14ac:dyDescent="0.3">
      <c r="B209" s="3"/>
      <c r="C209" s="1"/>
      <c r="D209" s="1"/>
      <c r="E209" s="1"/>
      <c r="F209" s="9"/>
      <c r="G209" s="10"/>
      <c r="H209"/>
    </row>
    <row r="210" spans="1:8" x14ac:dyDescent="0.3">
      <c r="B210" s="3"/>
      <c r="C210" s="1"/>
      <c r="D210" s="1"/>
      <c r="E210" s="1"/>
      <c r="F210" s="9"/>
      <c r="G210" s="10"/>
      <c r="H210"/>
    </row>
    <row r="211" spans="1:8" ht="21" x14ac:dyDescent="0.35">
      <c r="A211" s="143" t="str">
        <f>IF($A$16=0,"",IF(COUNTIFS($A$17:$A$27,B211)=1,1,"nvt"))</f>
        <v/>
      </c>
      <c r="B211" s="153" t="str">
        <f>B26</f>
        <v>Uurtarief € 73</v>
      </c>
      <c r="C211" s="50"/>
      <c r="D211"/>
      <c r="E211"/>
      <c r="F211"/>
      <c r="G211"/>
      <c r="H211"/>
    </row>
    <row r="212" spans="1:8" ht="14.25" customHeight="1" x14ac:dyDescent="0.25">
      <c r="B212" s="261" t="str">
        <f>IF(A211="nvt",VLOOKUP(A211,Alle_Kostensoorten[],2,FALSE),VLOOKUP(B211,Alle_Kostensoorten[],2,FALSE))</f>
        <v>Toelichting: Geen bijzonderheden</v>
      </c>
      <c r="C212" s="261"/>
      <c r="D212" s="261"/>
      <c r="E212" s="261"/>
      <c r="F212"/>
      <c r="G212"/>
      <c r="H212"/>
    </row>
    <row r="213" spans="1:8" ht="9" customHeight="1" x14ac:dyDescent="0.3">
      <c r="B213" s="3"/>
      <c r="C213" s="4"/>
      <c r="D213"/>
      <c r="E213"/>
      <c r="F213"/>
      <c r="G213"/>
      <c r="H213"/>
    </row>
    <row r="214" spans="1:8" ht="16.5" thickBot="1" x14ac:dyDescent="0.35">
      <c r="B214" s="186" t="s">
        <v>2</v>
      </c>
      <c r="C214" s="133" t="s">
        <v>111</v>
      </c>
      <c r="D214" s="133" t="s">
        <v>72</v>
      </c>
      <c r="E214" s="184" t="s">
        <v>0</v>
      </c>
      <c r="F214"/>
      <c r="G214"/>
      <c r="H214"/>
    </row>
    <row r="215" spans="1:8" ht="15.75" customHeight="1" thickTop="1" x14ac:dyDescent="0.3">
      <c r="B215" s="241"/>
      <c r="C215" s="224"/>
      <c r="D215" s="227"/>
      <c r="E215" s="192">
        <f>IF($A$211=1,$D215*73,0)</f>
        <v>0</v>
      </c>
      <c r="F215"/>
      <c r="G215"/>
      <c r="H215"/>
    </row>
    <row r="216" spans="1:8" ht="15.75" customHeight="1" x14ac:dyDescent="0.3">
      <c r="B216" s="210"/>
      <c r="C216" s="107"/>
      <c r="D216" s="227"/>
      <c r="E216" s="195">
        <f>IF($A$211=1,$D216*73,0)</f>
        <v>0</v>
      </c>
      <c r="F216"/>
      <c r="G216"/>
      <c r="H216"/>
    </row>
    <row r="217" spans="1:8" ht="15.75" customHeight="1" x14ac:dyDescent="0.3">
      <c r="B217" s="210"/>
      <c r="C217" s="107"/>
      <c r="D217" s="227"/>
      <c r="E217" s="195">
        <f>IF($A$211=1,$D217*73,0)</f>
        <v>0</v>
      </c>
      <c r="F217"/>
      <c r="G217"/>
      <c r="H217"/>
    </row>
    <row r="218" spans="1:8" ht="15.75" customHeight="1" x14ac:dyDescent="0.3">
      <c r="B218" s="210"/>
      <c r="C218" s="107"/>
      <c r="D218" s="227"/>
      <c r="E218" s="195">
        <f>IF($A$211=1,$D218*73,0)</f>
        <v>0</v>
      </c>
      <c r="F218"/>
      <c r="G218"/>
      <c r="H218"/>
    </row>
    <row r="219" spans="1:8" ht="15.75" customHeight="1" x14ac:dyDescent="0.3">
      <c r="B219" s="210"/>
      <c r="C219" s="107"/>
      <c r="D219" s="227"/>
      <c r="E219" s="195">
        <f>IF($A$211=1,$D219*73,0)</f>
        <v>0</v>
      </c>
      <c r="F219"/>
      <c r="G219"/>
      <c r="H219"/>
    </row>
    <row r="220" spans="1:8" ht="15.75" customHeight="1" x14ac:dyDescent="0.3">
      <c r="B220" s="210"/>
      <c r="C220" s="107"/>
      <c r="D220" s="227"/>
      <c r="E220" s="195">
        <f>IF($A$211=1,$D220*73,0)</f>
        <v>0</v>
      </c>
      <c r="F220"/>
      <c r="G220"/>
      <c r="H220"/>
    </row>
    <row r="221" spans="1:8" ht="15.75" customHeight="1" x14ac:dyDescent="0.3">
      <c r="B221" s="210"/>
      <c r="C221" s="107"/>
      <c r="D221" s="200"/>
      <c r="E221" s="195">
        <f>IF($A$211=1,$D221*73,0)</f>
        <v>0</v>
      </c>
      <c r="F221"/>
      <c r="G221"/>
      <c r="H221"/>
    </row>
    <row r="222" spans="1:8" ht="15.75" customHeight="1" x14ac:dyDescent="0.3">
      <c r="B222" s="210"/>
      <c r="C222" s="107"/>
      <c r="D222" s="200"/>
      <c r="E222" s="195">
        <f>IF($A$211=1,$D222*73,0)</f>
        <v>0</v>
      </c>
      <c r="F222"/>
      <c r="G222"/>
      <c r="H222"/>
    </row>
    <row r="223" spans="1:8" ht="15.75" customHeight="1" x14ac:dyDescent="0.3">
      <c r="B223" s="210"/>
      <c r="C223" s="107"/>
      <c r="D223" s="200"/>
      <c r="E223" s="195">
        <f>IF($A$211=1,$D223*73,0)</f>
        <v>0</v>
      </c>
      <c r="F223"/>
      <c r="G223"/>
      <c r="H223"/>
    </row>
    <row r="224" spans="1:8" ht="15.75" customHeight="1" x14ac:dyDescent="0.3">
      <c r="B224" s="210"/>
      <c r="C224" s="107"/>
      <c r="D224" s="200"/>
      <c r="E224" s="195">
        <f>IF($A$211=1,$D224*73,0)</f>
        <v>0</v>
      </c>
      <c r="F224"/>
      <c r="G224"/>
      <c r="H224"/>
    </row>
    <row r="225" spans="1:8" ht="15.75" customHeight="1" x14ac:dyDescent="0.3">
      <c r="B225" s="210"/>
      <c r="C225" s="107"/>
      <c r="D225" s="200"/>
      <c r="E225" s="195">
        <f>IF($A$211=1,$D225*73,0)</f>
        <v>0</v>
      </c>
      <c r="F225"/>
      <c r="G225"/>
      <c r="H225"/>
    </row>
    <row r="226" spans="1:8" ht="15.75" customHeight="1" x14ac:dyDescent="0.3">
      <c r="B226" s="210"/>
      <c r="C226" s="107"/>
      <c r="D226" s="200"/>
      <c r="E226" s="195">
        <f>IF($A$211=1,$D226*73,0)</f>
        <v>0</v>
      </c>
      <c r="F226"/>
      <c r="G226"/>
      <c r="H226"/>
    </row>
    <row r="227" spans="1:8" ht="15.75" customHeight="1" x14ac:dyDescent="0.3">
      <c r="B227" s="210"/>
      <c r="C227" s="107"/>
      <c r="D227" s="200"/>
      <c r="E227" s="195">
        <f>IF($A$211=1,$D227*73,0)</f>
        <v>0</v>
      </c>
      <c r="F227"/>
      <c r="G227"/>
      <c r="H227"/>
    </row>
    <row r="228" spans="1:8" ht="15.75" customHeight="1" x14ac:dyDescent="0.3">
      <c r="B228" s="210"/>
      <c r="C228" s="107"/>
      <c r="D228" s="200"/>
      <c r="E228" s="195">
        <f>IF($A$211=1,$D228*73,0)</f>
        <v>0</v>
      </c>
      <c r="F228"/>
      <c r="G228"/>
      <c r="H228"/>
    </row>
    <row r="229" spans="1:8" ht="15.75" customHeight="1" x14ac:dyDescent="0.3">
      <c r="B229" s="210"/>
      <c r="C229" s="107"/>
      <c r="D229" s="200"/>
      <c r="E229" s="195">
        <f>IF($A$211=1,$D229*73,0)</f>
        <v>0</v>
      </c>
      <c r="F229"/>
      <c r="G229"/>
      <c r="H229"/>
    </row>
    <row r="230" spans="1:8" ht="15.75" customHeight="1" thickBot="1" x14ac:dyDescent="0.35">
      <c r="B230" s="93"/>
      <c r="C230" s="94"/>
      <c r="D230" s="141"/>
      <c r="E230" s="155">
        <f>IF($A$211=1,$D230*73,0)</f>
        <v>0</v>
      </c>
      <c r="F230"/>
      <c r="G230"/>
      <c r="H230"/>
    </row>
    <row r="231" spans="1:8" ht="16.5" thickTop="1" x14ac:dyDescent="0.3">
      <c r="B231" s="211" t="s">
        <v>90</v>
      </c>
      <c r="C231" s="211"/>
      <c r="D231" s="212"/>
      <c r="E231" s="163">
        <f>SUM(E215:E230)</f>
        <v>0</v>
      </c>
      <c r="F231" s="8"/>
      <c r="G231"/>
      <c r="H231"/>
    </row>
    <row r="232" spans="1:8" x14ac:dyDescent="0.3">
      <c r="B232" s="1"/>
      <c r="C232" s="1"/>
      <c r="D232" s="1"/>
      <c r="E232" s="1"/>
      <c r="F232" s="7"/>
      <c r="G232" s="8"/>
      <c r="H232"/>
    </row>
    <row r="233" spans="1:8" x14ac:dyDescent="0.3">
      <c r="B233" s="1"/>
      <c r="C233" s="1"/>
      <c r="D233" s="1"/>
      <c r="E233" s="1"/>
      <c r="F233" s="7"/>
      <c r="G233" s="8"/>
      <c r="H233"/>
    </row>
    <row r="234" spans="1:8" ht="21" x14ac:dyDescent="0.35">
      <c r="A234" s="143" t="str">
        <f>IF($A$16=0,"",IF(COUNTIFS($A$17:$A$27,B234)=1,1,"nvt"))</f>
        <v/>
      </c>
      <c r="B234" s="153" t="str">
        <f>B27</f>
        <v>Maandbedrag € 10.400</v>
      </c>
      <c r="C234" s="50"/>
      <c r="D234" s="1"/>
      <c r="E234" s="1"/>
      <c r="F234" s="7"/>
      <c r="G234" s="8"/>
      <c r="H234"/>
    </row>
    <row r="235" spans="1:8" ht="14.25" customHeight="1" x14ac:dyDescent="0.25">
      <c r="B235" s="261" t="str">
        <f>IF(A234="nvt",VLOOKUP(A234,Alle_Kostensoorten[],2,FALSE),VLOOKUP(B234,Alle_Kostensoorten[],2,FALSE))</f>
        <v>Toelichting: Geen bijzonderheden</v>
      </c>
      <c r="C235" s="261"/>
      <c r="D235" s="261"/>
      <c r="E235" s="261"/>
      <c r="F235" s="261"/>
      <c r="G235"/>
      <c r="H235"/>
    </row>
    <row r="236" spans="1:8" ht="9.75" customHeight="1" x14ac:dyDescent="0.3">
      <c r="B236" s="1"/>
      <c r="C236" s="1"/>
      <c r="D236" s="1"/>
      <c r="E236" s="1"/>
      <c r="F236" s="7"/>
      <c r="G236" s="8"/>
      <c r="H236"/>
    </row>
    <row r="237" spans="1:8" ht="45.75" thickBot="1" x14ac:dyDescent="0.35">
      <c r="B237" s="186" t="s">
        <v>2</v>
      </c>
      <c r="C237" s="133" t="s">
        <v>111</v>
      </c>
      <c r="D237" s="133" t="s">
        <v>132</v>
      </c>
      <c r="E237" s="133" t="s">
        <v>175</v>
      </c>
      <c r="F237" s="184" t="s">
        <v>0</v>
      </c>
      <c r="G237"/>
      <c r="H237"/>
    </row>
    <row r="238" spans="1:8" ht="15.75" customHeight="1" thickTop="1" x14ac:dyDescent="0.3">
      <c r="B238" s="223"/>
      <c r="C238" s="224"/>
      <c r="D238" s="227"/>
      <c r="E238" s="232"/>
      <c r="F238" s="192">
        <f>IF($A$234=1,$D238*$E238*10400,0)</f>
        <v>0</v>
      </c>
      <c r="G238"/>
      <c r="H238"/>
    </row>
    <row r="239" spans="1:8" ht="15.75" customHeight="1" x14ac:dyDescent="0.3">
      <c r="B239" s="197"/>
      <c r="C239" s="107"/>
      <c r="D239" s="227"/>
      <c r="E239" s="201"/>
      <c r="F239" s="195">
        <f>IF($A$234=1,$D239*$E239*10400,0)</f>
        <v>0</v>
      </c>
      <c r="G239"/>
      <c r="H239"/>
    </row>
    <row r="240" spans="1:8" ht="15.75" customHeight="1" x14ac:dyDescent="0.3">
      <c r="B240" s="197"/>
      <c r="C240" s="107"/>
      <c r="D240" s="227"/>
      <c r="E240" s="201"/>
      <c r="F240" s="195">
        <f>IF($A$234=1,$D240*$E240*10400,0)</f>
        <v>0</v>
      </c>
      <c r="G240"/>
      <c r="H240"/>
    </row>
    <row r="241" spans="2:9" ht="15.75" customHeight="1" x14ac:dyDescent="0.3">
      <c r="B241" s="197"/>
      <c r="C241" s="107"/>
      <c r="D241" s="227"/>
      <c r="E241" s="201"/>
      <c r="F241" s="195">
        <f>IF($A$234=1,$D241*$E241*10400,0)</f>
        <v>0</v>
      </c>
      <c r="G241"/>
      <c r="H241"/>
    </row>
    <row r="242" spans="2:9" ht="15.75" customHeight="1" x14ac:dyDescent="0.3">
      <c r="B242" s="197"/>
      <c r="C242" s="107"/>
      <c r="D242" s="227"/>
      <c r="E242" s="201"/>
      <c r="F242" s="195">
        <f>IF($A$234=1,$D242*$E242*10400,0)</f>
        <v>0</v>
      </c>
      <c r="G242"/>
      <c r="H242"/>
    </row>
    <row r="243" spans="2:9" ht="15.75" customHeight="1" x14ac:dyDescent="0.3">
      <c r="B243" s="197"/>
      <c r="C243" s="107"/>
      <c r="D243" s="200"/>
      <c r="E243" s="201"/>
      <c r="F243" s="195">
        <f>IF($A$234=1,$D243*$E243*10400,0)</f>
        <v>0</v>
      </c>
      <c r="G243"/>
      <c r="H243"/>
    </row>
    <row r="244" spans="2:9" ht="15.75" customHeight="1" x14ac:dyDescent="0.3">
      <c r="B244" s="197"/>
      <c r="C244" s="107"/>
      <c r="D244" s="200"/>
      <c r="E244" s="201"/>
      <c r="F244" s="195">
        <f>IF($A$234=1,$D244*$E244*10400,0)</f>
        <v>0</v>
      </c>
      <c r="G244"/>
      <c r="H244"/>
    </row>
    <row r="245" spans="2:9" ht="15.75" customHeight="1" x14ac:dyDescent="0.3">
      <c r="B245" s="197"/>
      <c r="C245" s="107"/>
      <c r="D245" s="200"/>
      <c r="E245" s="201"/>
      <c r="F245" s="195">
        <f>IF($A$234=1,$D245*$E245*10400,0)</f>
        <v>0</v>
      </c>
      <c r="G245"/>
      <c r="H245"/>
    </row>
    <row r="246" spans="2:9" ht="15.75" customHeight="1" x14ac:dyDescent="0.3">
      <c r="B246" s="197"/>
      <c r="C246" s="107"/>
      <c r="D246" s="200"/>
      <c r="E246" s="201"/>
      <c r="F246" s="195">
        <f>IF($A$234=1,$D246*$E246*10400,0)</f>
        <v>0</v>
      </c>
      <c r="G246"/>
      <c r="H246"/>
    </row>
    <row r="247" spans="2:9" ht="15.75" customHeight="1" x14ac:dyDescent="0.3">
      <c r="B247" s="197"/>
      <c r="C247" s="107"/>
      <c r="D247" s="200"/>
      <c r="E247" s="201"/>
      <c r="F247" s="195">
        <f>IF($A$234=1,$D247*$E247*10400,0)</f>
        <v>0</v>
      </c>
      <c r="G247"/>
      <c r="H247"/>
    </row>
    <row r="248" spans="2:9" ht="15.75" customHeight="1" x14ac:dyDescent="0.3">
      <c r="B248" s="197"/>
      <c r="C248" s="107"/>
      <c r="D248" s="200"/>
      <c r="E248" s="201"/>
      <c r="F248" s="195">
        <f>IF($A$234=1,$D248*$E248*10400,0)</f>
        <v>0</v>
      </c>
      <c r="G248"/>
      <c r="H248"/>
    </row>
    <row r="249" spans="2:9" ht="15.75" customHeight="1" x14ac:dyDescent="0.3">
      <c r="B249" s="197"/>
      <c r="C249" s="107"/>
      <c r="D249" s="200"/>
      <c r="E249" s="201"/>
      <c r="F249" s="195">
        <f>IF($A$234=1,$D249*$E249*10400,0)</f>
        <v>0</v>
      </c>
      <c r="G249"/>
      <c r="H249"/>
    </row>
    <row r="250" spans="2:9" ht="15.75" customHeight="1" x14ac:dyDescent="0.3">
      <c r="B250" s="197"/>
      <c r="C250" s="107"/>
      <c r="D250" s="200"/>
      <c r="E250" s="201"/>
      <c r="F250" s="195">
        <f>IF($A$234=1,$D250*$E250*10400,0)</f>
        <v>0</v>
      </c>
      <c r="G250"/>
      <c r="H250"/>
    </row>
    <row r="251" spans="2:9" ht="15.75" customHeight="1" x14ac:dyDescent="0.3">
      <c r="B251" s="197"/>
      <c r="C251" s="107"/>
      <c r="D251" s="200"/>
      <c r="E251" s="201"/>
      <c r="F251" s="195">
        <f>IF($A$234=1,$D251*$E251*10400,0)</f>
        <v>0</v>
      </c>
      <c r="G251"/>
      <c r="H251"/>
    </row>
    <row r="252" spans="2:9" ht="15.75" customHeight="1" thickBot="1" x14ac:dyDescent="0.35">
      <c r="B252" s="95"/>
      <c r="C252" s="207"/>
      <c r="D252" s="208"/>
      <c r="E252" s="209"/>
      <c r="F252" s="155">
        <f>IF($A$234=1,$D252*$E252*10400,0)</f>
        <v>0</v>
      </c>
      <c r="G252"/>
      <c r="H252"/>
    </row>
    <row r="253" spans="2:9" ht="16.5" thickTop="1" x14ac:dyDescent="0.3">
      <c r="B253" s="211" t="s">
        <v>90</v>
      </c>
      <c r="C253" s="211"/>
      <c r="D253" s="212"/>
      <c r="E253" s="211"/>
      <c r="F253" s="163">
        <f>SUM(F238:F252)</f>
        <v>0</v>
      </c>
      <c r="G253"/>
      <c r="H253"/>
    </row>
    <row r="254" spans="2:9" x14ac:dyDescent="0.3">
      <c r="B254" s="3"/>
      <c r="C254" s="1"/>
      <c r="D254" s="1"/>
      <c r="E254" s="1"/>
      <c r="F254" s="9"/>
      <c r="G254" s="10"/>
      <c r="H254"/>
    </row>
    <row r="255" spans="2:9" ht="16.5" thickBot="1" x14ac:dyDescent="0.35">
      <c r="B255" s="39"/>
      <c r="C255" s="40"/>
      <c r="D255" s="40"/>
      <c r="E255" s="40"/>
      <c r="F255" s="41"/>
      <c r="G255" s="42"/>
      <c r="H255" s="42"/>
      <c r="I255" s="42"/>
    </row>
    <row r="256" spans="2:9" ht="7.5" customHeight="1" thickTop="1" x14ac:dyDescent="0.3">
      <c r="B256" s="3"/>
      <c r="C256" s="1"/>
      <c r="D256" s="1"/>
      <c r="E256" s="1"/>
      <c r="F256" s="9"/>
      <c r="G256" s="10"/>
      <c r="H256"/>
    </row>
    <row r="257" spans="2:9" ht="23.25" x14ac:dyDescent="0.25">
      <c r="B257" s="266" t="s">
        <v>55</v>
      </c>
      <c r="C257" s="266"/>
      <c r="D257" s="266"/>
      <c r="E257" s="266"/>
      <c r="F257" s="266"/>
      <c r="G257" s="266"/>
      <c r="H257" s="266"/>
    </row>
    <row r="258" spans="2:9" x14ac:dyDescent="0.3">
      <c r="B258" s="3"/>
      <c r="C258" s="1"/>
      <c r="D258" s="1"/>
      <c r="E258" s="1"/>
      <c r="F258" s="9"/>
      <c r="G258" s="10"/>
      <c r="H258"/>
    </row>
    <row r="259" spans="2:9" ht="21" x14ac:dyDescent="0.35">
      <c r="B259" s="50" t="s">
        <v>43</v>
      </c>
      <c r="C259" s="10"/>
      <c r="D259" s="10"/>
      <c r="E259" s="10"/>
      <c r="F259" s="9"/>
      <c r="G259" s="10"/>
      <c r="H259"/>
    </row>
    <row r="260" spans="2:9" ht="153.75" customHeight="1" x14ac:dyDescent="0.25">
      <c r="B260" s="267" t="s">
        <v>134</v>
      </c>
      <c r="C260" s="267"/>
      <c r="D260" s="267"/>
      <c r="E260" s="267"/>
      <c r="F260" s="267"/>
      <c r="G260" s="267"/>
      <c r="H260" s="267"/>
      <c r="I260" s="267"/>
    </row>
    <row r="261" spans="2:9" x14ac:dyDescent="0.3">
      <c r="B261" s="3"/>
      <c r="C261" s="10"/>
      <c r="D261" s="10"/>
      <c r="E261" s="10"/>
      <c r="F261" s="9"/>
      <c r="G261" s="10"/>
      <c r="H261"/>
    </row>
    <row r="262" spans="2:9" ht="15.6" customHeight="1" thickBot="1" x14ac:dyDescent="0.35">
      <c r="B262" s="51" t="s">
        <v>44</v>
      </c>
      <c r="C262" s="52" t="s">
        <v>6</v>
      </c>
      <c r="D262" s="52" t="s">
        <v>41</v>
      </c>
      <c r="E262" s="139" t="s">
        <v>56</v>
      </c>
      <c r="F262" s="138"/>
      <c r="G262" s="138"/>
      <c r="H262" s="138"/>
      <c r="I262" s="138"/>
    </row>
    <row r="263" spans="2:9" ht="15.75" customHeight="1" thickTop="1" x14ac:dyDescent="0.3">
      <c r="B263" s="57" t="s">
        <v>51</v>
      </c>
      <c r="C263" s="102"/>
      <c r="D263" s="158">
        <f>IFERROR(C263/$C$270,0)</f>
        <v>0</v>
      </c>
      <c r="E263" s="104"/>
      <c r="F263" s="105"/>
      <c r="G263" s="105"/>
      <c r="H263" s="105"/>
      <c r="I263" s="106"/>
    </row>
    <row r="264" spans="2:9" ht="15.75" customHeight="1" x14ac:dyDescent="0.3">
      <c r="B264" s="57" t="s">
        <v>104</v>
      </c>
      <c r="C264" s="102"/>
      <c r="D264" s="158">
        <f t="shared" ref="D264:D268" si="8">IFERROR(C264/$C$270,0)</f>
        <v>0</v>
      </c>
      <c r="E264" s="107"/>
      <c r="F264" s="108"/>
      <c r="G264" s="108"/>
      <c r="H264" s="108"/>
      <c r="I264" s="109"/>
    </row>
    <row r="265" spans="2:9" ht="15.75" customHeight="1" x14ac:dyDescent="0.3">
      <c r="B265" s="57" t="s">
        <v>105</v>
      </c>
      <c r="C265" s="102"/>
      <c r="D265" s="158">
        <f t="shared" si="8"/>
        <v>0</v>
      </c>
      <c r="E265" s="107"/>
      <c r="F265" s="108"/>
      <c r="G265" s="108"/>
      <c r="H265" s="108"/>
      <c r="I265" s="109"/>
    </row>
    <row r="266" spans="2:9" ht="15.75" customHeight="1" x14ac:dyDescent="0.3">
      <c r="B266" s="57" t="s">
        <v>45</v>
      </c>
      <c r="C266" s="102"/>
      <c r="D266" s="158">
        <f t="shared" si="8"/>
        <v>0</v>
      </c>
      <c r="E266" s="107"/>
      <c r="F266" s="108"/>
      <c r="G266" s="108"/>
      <c r="H266" s="108"/>
      <c r="I266" s="109"/>
    </row>
    <row r="267" spans="2:9" ht="15.75" customHeight="1" thickBot="1" x14ac:dyDescent="0.35">
      <c r="B267" s="58" t="s">
        <v>46</v>
      </c>
      <c r="C267" s="103"/>
      <c r="D267" s="159">
        <f t="shared" si="8"/>
        <v>0</v>
      </c>
      <c r="E267" s="110"/>
      <c r="F267" s="111"/>
      <c r="G267" s="111"/>
      <c r="H267" s="111"/>
      <c r="I267" s="112"/>
    </row>
    <row r="268" spans="2:9" ht="17.25" thickTop="1" thickBot="1" x14ac:dyDescent="0.35">
      <c r="B268" s="77" t="s">
        <v>1</v>
      </c>
      <c r="C268" s="160">
        <f>SUM(C263:C267)</f>
        <v>0</v>
      </c>
      <c r="D268" s="161">
        <f t="shared" si="8"/>
        <v>0</v>
      </c>
      <c r="E268" s="80"/>
      <c r="F268" s="80"/>
      <c r="G268" s="80"/>
      <c r="H268" s="77"/>
      <c r="I268" s="81"/>
    </row>
    <row r="269" spans="2:9" ht="13.5" customHeight="1" thickTop="1" x14ac:dyDescent="0.3">
      <c r="B269" s="10"/>
      <c r="C269" s="10"/>
      <c r="D269" s="10"/>
      <c r="E269" s="10"/>
      <c r="F269" s="9"/>
      <c r="G269" s="10"/>
      <c r="H269"/>
    </row>
    <row r="270" spans="2:9" ht="16.5" thickBot="1" x14ac:dyDescent="0.35">
      <c r="B270" s="51" t="s">
        <v>0</v>
      </c>
      <c r="C270" s="162">
        <f>D28</f>
        <v>0</v>
      </c>
      <c r="D270" s="10"/>
      <c r="E270" s="10"/>
      <c r="F270" s="9"/>
      <c r="G270" s="10"/>
      <c r="H270"/>
    </row>
    <row r="271" spans="2:9" ht="16.5" thickTop="1" x14ac:dyDescent="0.3">
      <c r="B271" s="3"/>
      <c r="C271" s="1"/>
      <c r="D271" s="1"/>
      <c r="E271" s="1"/>
      <c r="F271" s="9"/>
      <c r="G271" s="10"/>
      <c r="H271"/>
    </row>
    <row r="272" spans="2:9" ht="16.5" thickBot="1" x14ac:dyDescent="0.35">
      <c r="B272" s="51" t="s">
        <v>92</v>
      </c>
      <c r="C272" s="162" t="str">
        <f>IF(ROUND(C268,2)-ROUND(C270,2)=0,"JA",C268-C270)</f>
        <v>JA</v>
      </c>
      <c r="D272" s="1"/>
      <c r="E272" s="1"/>
      <c r="F272" s="9"/>
      <c r="G272" s="10"/>
      <c r="H272"/>
    </row>
    <row r="273" spans="2:9" ht="17.25" thickTop="1" thickBot="1" x14ac:dyDescent="0.35">
      <c r="B273" s="43"/>
      <c r="C273" s="44"/>
      <c r="D273" s="45"/>
      <c r="E273" s="45"/>
      <c r="F273" s="45"/>
      <c r="G273" s="45"/>
      <c r="H273" s="45"/>
      <c r="I273" s="45"/>
    </row>
    <row r="274" spans="2:9" ht="6.75" customHeight="1" thickTop="1" x14ac:dyDescent="0.3">
      <c r="B274" s="15"/>
      <c r="C274" s="16"/>
      <c r="D274"/>
      <c r="E274"/>
      <c r="F274"/>
      <c r="G274"/>
      <c r="H274"/>
    </row>
    <row r="275" spans="2:9" ht="23.25" x14ac:dyDescent="0.25">
      <c r="B275" s="266" t="s">
        <v>54</v>
      </c>
      <c r="C275" s="266"/>
      <c r="D275" s="266"/>
      <c r="E275" s="266"/>
      <c r="F275" s="266"/>
      <c r="G275" s="266"/>
      <c r="H275" s="266"/>
    </row>
    <row r="276" spans="2:9" ht="15" x14ac:dyDescent="0.25">
      <c r="B276" s="10"/>
      <c r="C276"/>
      <c r="D276"/>
      <c r="E276"/>
      <c r="F276"/>
      <c r="G276" s="10"/>
      <c r="H276"/>
    </row>
    <row r="277" spans="2:9" ht="21" x14ac:dyDescent="0.35">
      <c r="B277" s="50" t="s">
        <v>99</v>
      </c>
      <c r="C277" s="50"/>
      <c r="D277"/>
      <c r="E277"/>
      <c r="F277"/>
      <c r="G277" s="10"/>
      <c r="H277"/>
    </row>
    <row r="278" spans="2:9" ht="154.5" customHeight="1" x14ac:dyDescent="0.25">
      <c r="B278" s="267" t="s">
        <v>182</v>
      </c>
      <c r="C278" s="267"/>
      <c r="D278" s="267"/>
      <c r="E278" s="267"/>
      <c r="F278" s="267"/>
      <c r="G278" s="267"/>
      <c r="H278" s="267"/>
      <c r="I278" s="267"/>
    </row>
    <row r="279" spans="2:9" ht="15" x14ac:dyDescent="0.25">
      <c r="B279" s="10"/>
      <c r="C279"/>
      <c r="D279"/>
      <c r="E279"/>
      <c r="F279"/>
      <c r="G279" s="10"/>
      <c r="H279"/>
    </row>
    <row r="280" spans="2:9" ht="16.5" thickBot="1" x14ac:dyDescent="0.35">
      <c r="B280" s="134" t="s">
        <v>2</v>
      </c>
      <c r="C280" s="184" t="s">
        <v>37</v>
      </c>
      <c r="D280" s="184" t="s">
        <v>112</v>
      </c>
      <c r="E280" s="133" t="s">
        <v>0</v>
      </c>
      <c r="F280" s="185" t="s">
        <v>38</v>
      </c>
      <c r="G280" s="184" t="s">
        <v>56</v>
      </c>
      <c r="H280" s="186"/>
      <c r="I280" s="186"/>
    </row>
    <row r="281" spans="2:9" ht="15.75" customHeight="1" thickTop="1" x14ac:dyDescent="0.3">
      <c r="B281" s="187" t="str">
        <f>Hulpblad!V2</f>
        <v xml:space="preserve"> </v>
      </c>
      <c r="C281" s="248"/>
      <c r="D281" s="191"/>
      <c r="E281" s="192">
        <f>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92">
        <f t="shared" ref="F281:F290" si="9">E281*D281</f>
        <v>0</v>
      </c>
      <c r="G281" s="193"/>
      <c r="H281" s="188"/>
      <c r="I281" s="188"/>
    </row>
    <row r="282" spans="2:9" ht="15.75" customHeight="1" x14ac:dyDescent="0.3">
      <c r="B282" s="189" t="str">
        <f>Hulpblad!V3</f>
        <v xml:space="preserve"> </v>
      </c>
      <c r="C282" s="249"/>
      <c r="D282" s="194"/>
      <c r="E282" s="195">
        <f t="shared" ref="E282:E290" si="10">IF(OR(B282="",B282=" "),0,SUMIFS($E$104:$E$118,$B$104:$B$118,$B282)+SUMIFS($E$38:$E$52,$B$38:$B$52,$B282)+SUMIFS($F$60:$F$74,$B$60:$B$74,$B282)+SUMIFS($F$82:$F$96,$B$82:$B$96,$B282)+SUMIFS($C$126:$C$135,$B$126:$B$135,$B282)+SUMIFS($I$183:$I$190,$B$183:$B$190,$B282)+SUMIFS($E$143:$E$151,$B$143:$B$151,$B282)+SUMIFS($F$159:$F$175,$B$159:$B$175,$B282)+SUMIFS($C$198:$C$207,$B$198:$B$207,$B282)+SUMIFS($E$215:$E$230,$B$215:$B$230,$B282)+SUMIFS($F$238:$F$252,$B$238:$B$252,$B282))</f>
        <v>0</v>
      </c>
      <c r="F282" s="195">
        <f t="shared" si="9"/>
        <v>0</v>
      </c>
      <c r="G282" s="196"/>
      <c r="H282" s="190"/>
      <c r="I282" s="190"/>
    </row>
    <row r="283" spans="2:9" ht="15.75" customHeight="1" x14ac:dyDescent="0.3">
      <c r="B283" s="189" t="str">
        <f>Hulpblad!V4</f>
        <v xml:space="preserve"> </v>
      </c>
      <c r="C283" s="250"/>
      <c r="D283" s="194"/>
      <c r="E283" s="195">
        <f t="shared" si="10"/>
        <v>0</v>
      </c>
      <c r="F283" s="195">
        <f t="shared" si="9"/>
        <v>0</v>
      </c>
      <c r="G283" s="196"/>
      <c r="H283" s="190"/>
      <c r="I283" s="190"/>
    </row>
    <row r="284" spans="2:9" ht="15.75" customHeight="1" x14ac:dyDescent="0.3">
      <c r="B284" s="189" t="str">
        <f>Hulpblad!V5</f>
        <v xml:space="preserve"> </v>
      </c>
      <c r="C284" s="250"/>
      <c r="D284" s="194"/>
      <c r="E284" s="195">
        <f t="shared" si="10"/>
        <v>0</v>
      </c>
      <c r="F284" s="195">
        <f t="shared" si="9"/>
        <v>0</v>
      </c>
      <c r="G284" s="196"/>
      <c r="H284" s="190"/>
      <c r="I284" s="190"/>
    </row>
    <row r="285" spans="2:9" ht="15.75" customHeight="1" x14ac:dyDescent="0.3">
      <c r="B285" s="189" t="str">
        <f>Hulpblad!V6</f>
        <v xml:space="preserve"> </v>
      </c>
      <c r="C285" s="249"/>
      <c r="D285" s="194"/>
      <c r="E285" s="195">
        <f t="shared" si="10"/>
        <v>0</v>
      </c>
      <c r="F285" s="195">
        <f t="shared" si="9"/>
        <v>0</v>
      </c>
      <c r="G285" s="196"/>
      <c r="H285" s="190"/>
      <c r="I285" s="190"/>
    </row>
    <row r="286" spans="2:9" ht="15.75" customHeight="1" x14ac:dyDescent="0.3">
      <c r="B286" s="189" t="str">
        <f>Hulpblad!V7</f>
        <v xml:space="preserve"> </v>
      </c>
      <c r="C286" s="249"/>
      <c r="D286" s="194"/>
      <c r="E286" s="195">
        <f t="shared" si="10"/>
        <v>0</v>
      </c>
      <c r="F286" s="195">
        <f t="shared" si="9"/>
        <v>0</v>
      </c>
      <c r="G286" s="196"/>
      <c r="H286" s="190"/>
      <c r="I286" s="190"/>
    </row>
    <row r="287" spans="2:9" ht="15.75" customHeight="1" x14ac:dyDescent="0.3">
      <c r="B287" s="189" t="str">
        <f>Hulpblad!V8</f>
        <v xml:space="preserve"> </v>
      </c>
      <c r="C287" s="249"/>
      <c r="D287" s="194"/>
      <c r="E287" s="195">
        <f t="shared" si="10"/>
        <v>0</v>
      </c>
      <c r="F287" s="195">
        <f t="shared" si="9"/>
        <v>0</v>
      </c>
      <c r="G287" s="196"/>
      <c r="H287" s="190"/>
      <c r="I287" s="190"/>
    </row>
    <row r="288" spans="2:9" ht="15.75" customHeight="1" x14ac:dyDescent="0.3">
      <c r="B288" s="189" t="str">
        <f>Hulpblad!V9</f>
        <v xml:space="preserve"> </v>
      </c>
      <c r="C288" s="250"/>
      <c r="D288" s="194"/>
      <c r="E288" s="195">
        <f t="shared" si="10"/>
        <v>0</v>
      </c>
      <c r="F288" s="195">
        <f t="shared" si="9"/>
        <v>0</v>
      </c>
      <c r="G288" s="196"/>
      <c r="H288" s="190"/>
      <c r="I288" s="190"/>
    </row>
    <row r="289" spans="2:9" ht="15.75" customHeight="1" x14ac:dyDescent="0.3">
      <c r="B289" s="189" t="str">
        <f>Hulpblad!V10</f>
        <v xml:space="preserve"> </v>
      </c>
      <c r="C289" s="250"/>
      <c r="D289" s="194"/>
      <c r="E289" s="195">
        <f t="shared" si="10"/>
        <v>0</v>
      </c>
      <c r="F289" s="195">
        <f t="shared" si="9"/>
        <v>0</v>
      </c>
      <c r="G289" s="196"/>
      <c r="H289" s="190"/>
      <c r="I289" s="190"/>
    </row>
    <row r="290" spans="2:9" ht="15.75" customHeight="1" thickBot="1" x14ac:dyDescent="0.35">
      <c r="B290" s="164" t="str">
        <f>Hulpblad!V11</f>
        <v xml:space="preserve"> </v>
      </c>
      <c r="C290" s="251"/>
      <c r="D290" s="178"/>
      <c r="E290" s="155">
        <f t="shared" si="10"/>
        <v>0</v>
      </c>
      <c r="F290" s="155">
        <f t="shared" si="9"/>
        <v>0</v>
      </c>
      <c r="G290" s="113"/>
      <c r="H290" s="113"/>
      <c r="I290" s="113"/>
    </row>
    <row r="291" spans="2:9" ht="16.5" thickTop="1" x14ac:dyDescent="0.3">
      <c r="B291" s="76" t="s">
        <v>90</v>
      </c>
      <c r="C291" s="78"/>
      <c r="D291" s="78"/>
      <c r="E291" s="163">
        <f>SUBTOTAL(109,$E$281:$E$290)</f>
        <v>0</v>
      </c>
      <c r="F291" s="163">
        <f>SUBTOTAL(109,$F$281:$F$290)</f>
        <v>0</v>
      </c>
      <c r="G291" s="79"/>
      <c r="H291" s="79"/>
      <c r="I291" s="79"/>
    </row>
    <row r="292" spans="2:9" x14ac:dyDescent="0.3">
      <c r="B292" s="15"/>
      <c r="C292" s="16"/>
      <c r="D292" s="10"/>
      <c r="E292" s="18"/>
      <c r="F292" s="18"/>
      <c r="G292" s="18"/>
      <c r="H292" s="10"/>
    </row>
    <row r="293" spans="2:9" ht="16.5" thickBot="1" x14ac:dyDescent="0.35">
      <c r="B293" s="51" t="s">
        <v>115</v>
      </c>
      <c r="C293" s="162">
        <f>C263+C266</f>
        <v>0</v>
      </c>
      <c r="D293" s="10"/>
      <c r="E293" s="10"/>
      <c r="F293" s="10"/>
      <c r="G293" s="10"/>
      <c r="H293" s="10"/>
    </row>
    <row r="294" spans="2:9" thickTop="1" x14ac:dyDescent="0.25">
      <c r="B294" s="10"/>
      <c r="C294" s="10"/>
      <c r="D294" s="10"/>
      <c r="E294" s="10"/>
      <c r="F294" s="10"/>
      <c r="G294" s="10"/>
      <c r="H294" s="10"/>
    </row>
    <row r="295" spans="2:9" ht="16.5" thickBot="1" x14ac:dyDescent="0.35">
      <c r="B295" s="51" t="s">
        <v>116</v>
      </c>
      <c r="C295" s="162" t="str">
        <f>IF(ROUND($F$291,2)&gt;=ROUND(C263+C266,2),"JA",$F$291-C263-C266)</f>
        <v>JA</v>
      </c>
      <c r="D295" s="10"/>
      <c r="E295" s="10"/>
      <c r="F295" s="10"/>
      <c r="G295" s="10"/>
      <c r="H295" s="10"/>
    </row>
    <row r="296" spans="2:9" thickTop="1" x14ac:dyDescent="0.25">
      <c r="B296" s="10"/>
      <c r="C296" s="10"/>
      <c r="D296" s="10"/>
      <c r="E296" s="10"/>
      <c r="F296" s="10"/>
      <c r="G296" s="10"/>
      <c r="H296" s="10"/>
    </row>
    <row r="297" spans="2:9" ht="15" x14ac:dyDescent="0.25">
      <c r="B297" s="10"/>
      <c r="C297" s="10"/>
      <c r="D297" s="10"/>
      <c r="E297" s="10"/>
      <c r="F297" s="10"/>
      <c r="G297" s="10"/>
      <c r="H297" s="10"/>
    </row>
    <row r="298" spans="2:9" ht="15" x14ac:dyDescent="0.25">
      <c r="B298" s="10"/>
      <c r="C298" s="10"/>
      <c r="D298" s="10"/>
      <c r="E298" s="10"/>
      <c r="F298" s="10"/>
      <c r="G298" s="10"/>
      <c r="H298" s="10"/>
    </row>
    <row r="299" spans="2:9" ht="15" x14ac:dyDescent="0.25">
      <c r="B299" s="10"/>
      <c r="C299" s="10"/>
      <c r="D299" s="10"/>
      <c r="E299" s="10"/>
      <c r="F299" s="10"/>
      <c r="G299" s="10"/>
      <c r="H299" s="10"/>
    </row>
    <row r="300" spans="2:9" ht="15" x14ac:dyDescent="0.25">
      <c r="B300" s="10"/>
      <c r="C300" s="10"/>
      <c r="D300" s="10"/>
      <c r="E300" s="10"/>
      <c r="F300" s="10"/>
      <c r="G300" s="10"/>
      <c r="H300" s="10"/>
    </row>
    <row r="301" spans="2:9" ht="15" x14ac:dyDescent="0.25">
      <c r="B301" s="10"/>
      <c r="C301" s="10"/>
      <c r="D301" s="10"/>
      <c r="E301" s="10"/>
      <c r="F301" s="10"/>
      <c r="G301" s="10"/>
      <c r="H301" s="10"/>
    </row>
    <row r="302" spans="2:9" ht="15" x14ac:dyDescent="0.25">
      <c r="B302" s="10"/>
      <c r="C302" s="10"/>
      <c r="D302" s="10"/>
      <c r="E302" s="10"/>
      <c r="F302" s="10"/>
      <c r="G302" s="10"/>
      <c r="H302" s="10"/>
    </row>
    <row r="303" spans="2:9" ht="15" x14ac:dyDescent="0.25">
      <c r="B303" s="10"/>
      <c r="C303" s="10"/>
      <c r="D303" s="10"/>
      <c r="E303" s="10"/>
      <c r="F303" s="10"/>
      <c r="G303" s="10"/>
      <c r="H303" s="10"/>
    </row>
    <row r="304" spans="2:9"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ht="15" x14ac:dyDescent="0.25">
      <c r="B463" s="10"/>
      <c r="C463" s="10"/>
      <c r="D463" s="10"/>
      <c r="E463" s="10"/>
      <c r="F463" s="10"/>
      <c r="G463" s="10"/>
      <c r="H463" s="10"/>
    </row>
    <row r="464" spans="2:8" ht="15" x14ac:dyDescent="0.25">
      <c r="B464" s="10"/>
      <c r="C464" s="10"/>
      <c r="D464" s="10"/>
      <c r="E464" s="10"/>
      <c r="F464" s="10"/>
      <c r="G464" s="10"/>
      <c r="H464" s="10"/>
    </row>
    <row r="465" spans="2:8" ht="15" x14ac:dyDescent="0.25">
      <c r="B465" s="10"/>
      <c r="C465" s="10"/>
      <c r="D465" s="10"/>
      <c r="E465" s="10"/>
      <c r="F465" s="10"/>
      <c r="G465" s="10"/>
      <c r="H465" s="10"/>
    </row>
    <row r="466" spans="2:8" ht="15" x14ac:dyDescent="0.25">
      <c r="B466" s="10"/>
      <c r="C466" s="10"/>
      <c r="D466" s="10"/>
      <c r="E466" s="10"/>
      <c r="F466" s="10"/>
      <c r="G466" s="10"/>
      <c r="H466" s="10"/>
    </row>
    <row r="467" spans="2:8" ht="15" x14ac:dyDescent="0.25">
      <c r="B467" s="10"/>
      <c r="C467" s="10"/>
      <c r="D467" s="10"/>
      <c r="E467" s="10"/>
      <c r="F467" s="10"/>
      <c r="G467" s="10"/>
      <c r="H467" s="10"/>
    </row>
    <row r="468" spans="2:8" ht="15" x14ac:dyDescent="0.25">
      <c r="B468" s="10"/>
      <c r="C468" s="10"/>
      <c r="D468" s="10"/>
      <c r="E468" s="10"/>
      <c r="F468" s="10"/>
      <c r="G468" s="10"/>
      <c r="H468" s="10"/>
    </row>
    <row r="469" spans="2:8" ht="15" x14ac:dyDescent="0.25">
      <c r="B469" s="10"/>
      <c r="C469" s="10"/>
      <c r="D469" s="10"/>
      <c r="E469" s="10"/>
      <c r="F469" s="10"/>
      <c r="G469" s="10"/>
      <c r="H469" s="10"/>
    </row>
    <row r="470" spans="2:8" ht="15" x14ac:dyDescent="0.25">
      <c r="B470" s="10"/>
      <c r="C470" s="10"/>
      <c r="D470" s="10"/>
      <c r="E470" s="10"/>
      <c r="F470" s="10"/>
      <c r="G470" s="10"/>
      <c r="H470" s="10"/>
    </row>
    <row r="471" spans="2:8" ht="15" x14ac:dyDescent="0.25">
      <c r="B471" s="10"/>
      <c r="C471" s="10"/>
      <c r="D471" s="10"/>
      <c r="E471" s="10"/>
      <c r="F471" s="10"/>
      <c r="G471" s="10"/>
      <c r="H471" s="10"/>
    </row>
    <row r="472" spans="2:8" ht="15" x14ac:dyDescent="0.25">
      <c r="B472" s="10"/>
      <c r="C472" s="10"/>
      <c r="D472" s="10"/>
      <c r="E472" s="10"/>
      <c r="F472" s="10"/>
      <c r="G472" s="10"/>
      <c r="H472" s="10"/>
    </row>
    <row r="473" spans="2:8" ht="15" x14ac:dyDescent="0.25">
      <c r="B473" s="10"/>
      <c r="C473" s="10"/>
      <c r="D473" s="10"/>
      <c r="E473" s="10"/>
      <c r="F473" s="10"/>
      <c r="G473" s="10"/>
      <c r="H473" s="10"/>
    </row>
    <row r="474" spans="2:8" ht="15" x14ac:dyDescent="0.25">
      <c r="B474" s="10"/>
      <c r="C474" s="10"/>
      <c r="D474" s="10"/>
      <c r="E474" s="10"/>
      <c r="F474" s="10"/>
      <c r="G474" s="10"/>
      <c r="H474" s="10"/>
    </row>
    <row r="475" spans="2:8" ht="15" x14ac:dyDescent="0.25">
      <c r="B475" s="10"/>
      <c r="C475" s="10"/>
      <c r="D475" s="10"/>
      <c r="E475" s="10"/>
      <c r="F475" s="10"/>
      <c r="G475" s="10"/>
      <c r="H475" s="10"/>
    </row>
    <row r="476" spans="2:8" ht="15" x14ac:dyDescent="0.25">
      <c r="B476" s="10"/>
      <c r="C476" s="10"/>
      <c r="D476" s="10"/>
      <c r="E476" s="10"/>
      <c r="F476" s="10"/>
      <c r="G476" s="10"/>
      <c r="H476" s="10"/>
    </row>
    <row r="477" spans="2:8" ht="15" x14ac:dyDescent="0.25">
      <c r="B477" s="10"/>
      <c r="C477" s="10"/>
      <c r="D477" s="10"/>
      <c r="E477" s="10"/>
      <c r="F477" s="10"/>
      <c r="G477" s="10"/>
      <c r="H477" s="10"/>
    </row>
    <row r="478" spans="2:8" ht="15" x14ac:dyDescent="0.25">
      <c r="B478" s="10"/>
      <c r="C478" s="10"/>
      <c r="D478" s="10"/>
      <c r="E478" s="10"/>
      <c r="F478" s="10"/>
      <c r="G478" s="10"/>
      <c r="H478" s="10"/>
    </row>
    <row r="479" spans="2:8" ht="15" x14ac:dyDescent="0.25">
      <c r="B479" s="10"/>
      <c r="C479" s="10"/>
      <c r="D479" s="10"/>
      <c r="E479" s="10"/>
      <c r="F479" s="10"/>
      <c r="G479" s="10"/>
      <c r="H479" s="10"/>
    </row>
    <row r="480" spans="2:8" ht="15" x14ac:dyDescent="0.25">
      <c r="B480" s="10"/>
      <c r="C480" s="10"/>
      <c r="D480" s="10"/>
      <c r="E480" s="10"/>
      <c r="F480" s="10"/>
      <c r="G480" s="10"/>
      <c r="H480" s="10"/>
    </row>
    <row r="481" spans="2:8" ht="15" x14ac:dyDescent="0.25">
      <c r="B481" s="10"/>
      <c r="C481" s="10"/>
      <c r="D481" s="10"/>
      <c r="E481" s="10"/>
      <c r="F481" s="10"/>
      <c r="G481" s="10"/>
      <c r="H481" s="10"/>
    </row>
    <row r="482" spans="2:8" ht="15" x14ac:dyDescent="0.25">
      <c r="B482" s="10"/>
      <c r="C482" s="10"/>
      <c r="D482" s="10"/>
      <c r="E482" s="10"/>
      <c r="F482" s="10"/>
      <c r="G482" s="10"/>
      <c r="H482" s="10"/>
    </row>
    <row r="483" spans="2:8" ht="15" x14ac:dyDescent="0.25">
      <c r="B483" s="10"/>
      <c r="C483" s="10"/>
      <c r="D483" s="10"/>
      <c r="E483" s="10"/>
      <c r="F483" s="10"/>
      <c r="G483" s="10"/>
      <c r="H483" s="10"/>
    </row>
    <row r="484" spans="2:8" ht="15" x14ac:dyDescent="0.25">
      <c r="B484" s="10"/>
      <c r="C484" s="10"/>
      <c r="D484" s="10"/>
      <c r="E484" s="10"/>
      <c r="F484" s="10"/>
      <c r="G484" s="10"/>
      <c r="H484" s="10"/>
    </row>
    <row r="485" spans="2:8" ht="15" x14ac:dyDescent="0.25">
      <c r="B485" s="10"/>
      <c r="C485" s="10"/>
      <c r="D485" s="10"/>
      <c r="E485" s="10"/>
      <c r="F485" s="10"/>
      <c r="G485" s="10"/>
      <c r="H485" s="10"/>
    </row>
    <row r="486" spans="2:8" ht="15"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140:I140"/>
    <mergeCell ref="C2:E2"/>
    <mergeCell ref="C6:D6"/>
    <mergeCell ref="B11:I11"/>
    <mergeCell ref="B14:H14"/>
    <mergeCell ref="C30:H30"/>
    <mergeCell ref="B32:H32"/>
    <mergeCell ref="B35:E35"/>
    <mergeCell ref="B57:F57"/>
    <mergeCell ref="B79:F79"/>
    <mergeCell ref="B101:E101"/>
    <mergeCell ref="B123:G123"/>
    <mergeCell ref="B260:I260"/>
    <mergeCell ref="B275:H275"/>
    <mergeCell ref="B278:I278"/>
    <mergeCell ref="B156:I156"/>
    <mergeCell ref="B180:I180"/>
    <mergeCell ref="B195:G195"/>
    <mergeCell ref="B212:E212"/>
    <mergeCell ref="B235:F235"/>
    <mergeCell ref="B257:H257"/>
  </mergeCells>
  <conditionalFormatting sqref="A12:I295">
    <cfRule type="expression" dxfId="167" priority="1" stopIfTrue="1">
      <formula>$A$16=0</formula>
    </cfRule>
  </conditionalFormatting>
  <conditionalFormatting sqref="B34:C34">
    <cfRule type="expression" dxfId="166" priority="31">
      <formula>$A$34="nvt"</formula>
    </cfRule>
  </conditionalFormatting>
  <conditionalFormatting sqref="B56:C56">
    <cfRule type="expression" dxfId="165" priority="32">
      <formula>$A$56="nvt"</formula>
    </cfRule>
  </conditionalFormatting>
  <conditionalFormatting sqref="B78:C78">
    <cfRule type="expression" dxfId="164" priority="29">
      <formula>$A$78="nvt"</formula>
    </cfRule>
  </conditionalFormatting>
  <conditionalFormatting sqref="B100:C100">
    <cfRule type="expression" dxfId="163" priority="3">
      <formula>$A$100="nvt"</formula>
    </cfRule>
  </conditionalFormatting>
  <conditionalFormatting sqref="B122:C122">
    <cfRule type="expression" dxfId="162" priority="27">
      <formula>$A$122="nvt"</formula>
    </cfRule>
  </conditionalFormatting>
  <conditionalFormatting sqref="B125:C136">
    <cfRule type="expression" dxfId="161" priority="42">
      <formula>$A$122="nvt"</formula>
    </cfRule>
  </conditionalFormatting>
  <conditionalFormatting sqref="B139:C139">
    <cfRule type="expression" dxfId="160" priority="25">
      <formula>$A$139="nvt"</formula>
    </cfRule>
  </conditionalFormatting>
  <conditionalFormatting sqref="B155:C155">
    <cfRule type="expression" dxfId="159" priority="23">
      <formula>$A$155="nvt"</formula>
    </cfRule>
  </conditionalFormatting>
  <conditionalFormatting sqref="B179:C179">
    <cfRule type="expression" dxfId="158" priority="21">
      <formula>$A$179="nvt"</formula>
    </cfRule>
  </conditionalFormatting>
  <conditionalFormatting sqref="B197:C208">
    <cfRule type="expression" dxfId="157" priority="39">
      <formula>$A$194="nvt"</formula>
    </cfRule>
  </conditionalFormatting>
  <conditionalFormatting sqref="B211:C211">
    <cfRule type="expression" dxfId="156" priority="17">
      <formula>$A$211="nvt"</formula>
    </cfRule>
  </conditionalFormatting>
  <conditionalFormatting sqref="B234:C234">
    <cfRule type="expression" dxfId="155" priority="15">
      <formula>$A$234="nvt"</formula>
    </cfRule>
  </conditionalFormatting>
  <conditionalFormatting sqref="B17:D27">
    <cfRule type="expression" dxfId="154" priority="36">
      <formula>$A17=0</formula>
    </cfRule>
  </conditionalFormatting>
  <conditionalFormatting sqref="B37:E53">
    <cfRule type="expression" dxfId="153" priority="45">
      <formula>$A$34="nvt"</formula>
    </cfRule>
  </conditionalFormatting>
  <conditionalFormatting sqref="B103:E119">
    <cfRule type="expression" dxfId="152" priority="5">
      <formula>$A$100="nvt"</formula>
    </cfRule>
  </conditionalFormatting>
  <conditionalFormatting sqref="B194:E194">
    <cfRule type="expression" dxfId="151" priority="11">
      <formula>$A$194="nvt"</formula>
    </cfRule>
  </conditionalFormatting>
  <conditionalFormatting sqref="B214:E231">
    <cfRule type="expression" dxfId="150" priority="38">
      <formula>$A$211="nvt"</formula>
    </cfRule>
  </conditionalFormatting>
  <conditionalFormatting sqref="B59:F75">
    <cfRule type="expression" dxfId="149" priority="44">
      <formula>$A$56="nvt"</formula>
    </cfRule>
  </conditionalFormatting>
  <conditionalFormatting sqref="B81:F97">
    <cfRule type="expression" dxfId="148" priority="43">
      <formula>$A$78="nvt"</formula>
    </cfRule>
  </conditionalFormatting>
  <conditionalFormatting sqref="B237:F253">
    <cfRule type="expression" dxfId="147" priority="37">
      <formula>$A$234="nvt"</formula>
    </cfRule>
  </conditionalFormatting>
  <conditionalFormatting sqref="B30:I30">
    <cfRule type="expression" dxfId="146" priority="46">
      <formula>LEFT($C$30,3)="Let"</formula>
    </cfRule>
  </conditionalFormatting>
  <conditionalFormatting sqref="B142:I152">
    <cfRule type="expression" dxfId="145" priority="6">
      <formula>$A$139="nvt"</formula>
    </cfRule>
  </conditionalFormatting>
  <conditionalFormatting sqref="B158:I176">
    <cfRule type="expression" dxfId="144" priority="8">
      <formula>$A$155="nvt"</formula>
    </cfRule>
  </conditionalFormatting>
  <conditionalFormatting sqref="B182:I191">
    <cfRule type="expression" dxfId="143" priority="40">
      <formula>$A$179="nvt"</formula>
    </cfRule>
  </conditionalFormatting>
  <conditionalFormatting sqref="C272">
    <cfRule type="cellIs" dxfId="142" priority="35" operator="notEqual">
      <formula>"JA"</formula>
    </cfRule>
  </conditionalFormatting>
  <conditionalFormatting sqref="C295">
    <cfRule type="cellIs" dxfId="141" priority="13" operator="notEqual">
      <formula>"JA"</formula>
    </cfRule>
  </conditionalFormatting>
  <conditionalFormatting sqref="D268">
    <cfRule type="expression" dxfId="140" priority="10">
      <formula>C272&lt;&gt;"JA"</formula>
    </cfRule>
  </conditionalFormatting>
  <dataValidations count="4">
    <dataValidation type="list" allowBlank="1" showInputMessage="1" showErrorMessage="1" sqref="C178" xr:uid="{7F9F3B4D-671D-4BB9-AEE4-7A9A54ADECDC}">
      <formula1>#REF!</formula1>
    </dataValidation>
    <dataValidation type="list" allowBlank="1" showInputMessage="1" showErrorMessage="1" sqref="C7" xr:uid="{A4E078B0-CB77-4A72-9360-538FE3B87E68}">
      <formula1>K_Omvang</formula1>
    </dataValidation>
    <dataValidation type="list" allowBlank="1" showInputMessage="1" showErrorMessage="1" sqref="C6" xr:uid="{5985B5C4-49BF-4763-803B-1F56D6BD6DAE}">
      <formula1>K_Type</formula1>
    </dataValidation>
    <dataValidation type="list" allowBlank="1" showInputMessage="1" showErrorMessage="1" sqref="B82:B96 B38:B52 B159:B175 B143:B151 B60:B74 B183:B190 B215:B230 B238:B252 B104:B118" xr:uid="{E5C90B41-4DA4-4A8F-81E1-90EE6027D0EA}">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30" max="16383" man="1"/>
    <brk id="255" max="16383" man="1"/>
    <brk id="273"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920EF-CD8A-490A-996F-5C03FEFD0A26}">
  <sheetPr>
    <tabColor rgb="FF92D050"/>
    <pageSetUpPr fitToPage="1"/>
  </sheetPr>
  <dimension ref="A1:L797"/>
  <sheetViews>
    <sheetView showGridLines="0" workbookViewId="0">
      <selection activeCell="B24" sqref="B24:E24"/>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31</v>
      </c>
    </row>
    <row r="2" spans="1:9" ht="18.75" x14ac:dyDescent="0.3">
      <c r="B2" s="30" t="s">
        <v>164</v>
      </c>
      <c r="C2" s="260"/>
      <c r="D2" s="260"/>
      <c r="E2" s="260"/>
      <c r="I2" s="54" t="s">
        <v>30</v>
      </c>
    </row>
    <row r="3" spans="1:9" x14ac:dyDescent="0.3">
      <c r="B3" s="28"/>
      <c r="C3" s="29"/>
      <c r="D3" s="29"/>
      <c r="I3" s="69" t="s">
        <v>32</v>
      </c>
    </row>
    <row r="4" spans="1:9" ht="16.5" x14ac:dyDescent="0.3">
      <c r="B4" s="32" t="s">
        <v>80</v>
      </c>
      <c r="C4" s="90"/>
      <c r="D4"/>
      <c r="H4" s="68"/>
    </row>
    <row r="5" spans="1:9" ht="16.5" x14ac:dyDescent="0.3">
      <c r="B5" s="32" t="s">
        <v>103</v>
      </c>
      <c r="C5" s="91"/>
      <c r="D5"/>
      <c r="H5" s="68"/>
    </row>
    <row r="6" spans="1:9" ht="16.5" x14ac:dyDescent="0.3">
      <c r="B6" s="32" t="s">
        <v>78</v>
      </c>
      <c r="C6" s="264"/>
      <c r="D6" s="264"/>
      <c r="F6"/>
      <c r="G6"/>
      <c r="H6"/>
    </row>
    <row r="7" spans="1:9" ht="16.5" x14ac:dyDescent="0.3">
      <c r="B7" s="32" t="s">
        <v>79</v>
      </c>
      <c r="C7" s="92"/>
      <c r="D7"/>
      <c r="E7"/>
      <c r="F7"/>
      <c r="G7"/>
      <c r="H7"/>
    </row>
    <row r="8" spans="1:9" ht="16.5" x14ac:dyDescent="0.3">
      <c r="B8" s="32"/>
      <c r="C8" s="130"/>
      <c r="D8" s="130"/>
      <c r="E8" s="130"/>
      <c r="F8"/>
      <c r="G8"/>
      <c r="H8"/>
    </row>
    <row r="9" spans="1:9" x14ac:dyDescent="0.3">
      <c r="B9" s="3"/>
      <c r="C9" s="4"/>
      <c r="D9"/>
      <c r="E9"/>
      <c r="F9"/>
      <c r="G9"/>
      <c r="H9"/>
    </row>
    <row r="10" spans="1:9" ht="9" customHeight="1" x14ac:dyDescent="0.3">
      <c r="B10" s="20"/>
      <c r="C10" s="4"/>
      <c r="D10"/>
      <c r="E10"/>
      <c r="F10"/>
      <c r="G10"/>
      <c r="H10"/>
    </row>
    <row r="11" spans="1:9" ht="75" customHeight="1" x14ac:dyDescent="0.25">
      <c r="B11" s="265"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5"/>
      <c r="D11" s="265"/>
      <c r="E11" s="265"/>
      <c r="F11" s="265"/>
      <c r="G11" s="265"/>
      <c r="H11" s="265"/>
      <c r="I11" s="265"/>
    </row>
    <row r="12" spans="1:9" ht="15" customHeight="1" thickBot="1" x14ac:dyDescent="0.3">
      <c r="B12" s="36"/>
      <c r="C12" s="36"/>
      <c r="D12" s="36"/>
      <c r="E12" s="36"/>
      <c r="F12" s="36"/>
      <c r="G12" s="36"/>
      <c r="H12" s="36"/>
      <c r="I12" s="36"/>
    </row>
    <row r="13" spans="1:9" ht="6.75" customHeight="1" thickTop="1" x14ac:dyDescent="0.25">
      <c r="B13" s="87"/>
      <c r="C13" s="87"/>
      <c r="D13" s="87"/>
      <c r="E13" s="87"/>
      <c r="F13" s="87"/>
      <c r="G13" s="87"/>
      <c r="H13" s="85"/>
      <c r="I13" s="85"/>
    </row>
    <row r="14" spans="1:9" ht="42.75" customHeight="1" x14ac:dyDescent="0.25">
      <c r="B14" s="262" t="s">
        <v>127</v>
      </c>
      <c r="C14" s="262"/>
      <c r="D14" s="262"/>
      <c r="E14" s="262"/>
      <c r="F14" s="262"/>
      <c r="G14" s="262"/>
      <c r="H14" s="262"/>
      <c r="I14" s="85"/>
    </row>
    <row r="15" spans="1:9" ht="9.75" customHeight="1" thickBot="1" x14ac:dyDescent="0.35">
      <c r="B15" s="88"/>
      <c r="C15" s="89"/>
      <c r="D15" s="85"/>
      <c r="E15" s="85"/>
      <c r="F15" s="85"/>
      <c r="G15" s="85"/>
      <c r="H15" s="85"/>
      <c r="I15" s="85"/>
    </row>
    <row r="16" spans="1:9" ht="18.75" x14ac:dyDescent="0.3">
      <c r="A16" s="143">
        <f>IF(OR(COUNTA(C2:D8)&lt;5,Projectinformatie!B24=""),0,1)</f>
        <v>0</v>
      </c>
      <c r="B16" s="60" t="s">
        <v>58</v>
      </c>
      <c r="C16" s="61"/>
      <c r="D16" s="62" t="s">
        <v>0</v>
      </c>
      <c r="E16" s="85"/>
      <c r="F16" s="60" t="s">
        <v>2</v>
      </c>
      <c r="G16" s="61"/>
      <c r="H16" s="62" t="s">
        <v>0</v>
      </c>
      <c r="I16" s="85"/>
    </row>
    <row r="17" spans="1:12" x14ac:dyDescent="0.25">
      <c r="A17" s="143" t="str">
        <f>IFERROR(HLOOKUP(VLOOKUP(Projectinformatie!$B$24,Keuzeopties[#All],3,FALSE)&amp;IF($C$6="Kennisinstelling","K",""),Keuze_Kostensoort[#All],2,FALSE),0)</f>
        <v>Uurtarief € 60</v>
      </c>
      <c r="B17" s="144" t="str">
        <f>Hulpblad!G2</f>
        <v>Uurtarief € 60</v>
      </c>
      <c r="C17" s="63"/>
      <c r="D17" s="150">
        <f>IF(A17=0,0,SUM($E$38:$E$52))</f>
        <v>0</v>
      </c>
      <c r="E17" s="85"/>
      <c r="F17" s="144" t="str">
        <f>Hulpblad!V2</f>
        <v xml:space="preserve"> </v>
      </c>
      <c r="G17" s="63"/>
      <c r="H17" s="150" t="str">
        <f>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5"/>
    </row>
    <row r="18" spans="1:12" x14ac:dyDescent="0.25">
      <c r="A18" s="143" t="str">
        <f>IFERROR(HLOOKUP(VLOOKUP(Projectinformatie!$B$24,Keuzeopties[#All],3,FALSE)&amp;IF($C$6="Kennisinstelling","K",""),Keuze_Kostensoort[#All],3,FALSE),0)</f>
        <v>Maandbedrag € 8.600</v>
      </c>
      <c r="B18" s="144" t="str">
        <f>Hulpblad!G3</f>
        <v>Maandbedrag € 8.600</v>
      </c>
      <c r="C18" s="63"/>
      <c r="D18" s="150">
        <f>IF(A18=0,0,SUM($F$60:$F$74))</f>
        <v>0</v>
      </c>
      <c r="E18" s="85"/>
      <c r="F18" s="144" t="str">
        <f>Hulpblad!V3</f>
        <v xml:space="preserve"> </v>
      </c>
      <c r="G18" s="63"/>
      <c r="H18" s="150" t="str">
        <f t="shared" ref="H18:H26" si="0">IF(OR(F18="",F18=" "),"",SUMIFS($E$104:$E$118,$B$104:$B$118,F18)+SUMIFS($E$38:$E$52,$B$38:$B$52,F18)+SUMIFS($F$60:$F$74,$B$60:$B$74,F18)+SUMIFS($F$82:$F$96,$B$82:$B$96,F18)+SUMIFS($C$126:$C$135,$B$126:$B$135,F18)+SUMIFS($I$183:$I$190,$B$183:$B$190,F18)+SUMIFS($E$143:$E$151,$B$143:$B$151,F18)+SUMIFS($F$159:$F$175,$B$159:$B$175,F18)+SUMIFS($C$198:$C$207,$B$198:$B$207,F18)+SUMIFS($E$215:$E$230,$B$215:$B$230,F18)+SUMIFS($F$238:$F$252,$B$238:$B$252,F18))</f>
        <v/>
      </c>
      <c r="I18" s="85"/>
    </row>
    <row r="19" spans="1:12" x14ac:dyDescent="0.25">
      <c r="A19" s="143">
        <f>IFERROR(HLOOKUP(VLOOKUP(Projectinformatie!$B$24,Keuzeopties[#All],3,FALSE)&amp;IF($C$6="Kennisinstelling","K",""),Keuze_Kostensoort[#All],4,FALSE),0)</f>
        <v>0</v>
      </c>
      <c r="B19" s="144" t="str">
        <f>Hulpblad!G4</f>
        <v>IKS voor kennisinstellingen</v>
      </c>
      <c r="C19" s="63"/>
      <c r="D19" s="150">
        <f>IF(A19=0,0,SUM($F$82:$F$96))</f>
        <v>0</v>
      </c>
      <c r="E19" s="85"/>
      <c r="F19" s="144" t="str">
        <f>Hulpblad!V4</f>
        <v xml:space="preserve"> </v>
      </c>
      <c r="G19" s="63"/>
      <c r="H19" s="150" t="str">
        <f t="shared" si="0"/>
        <v/>
      </c>
      <c r="I19" s="85"/>
    </row>
    <row r="20" spans="1:12" x14ac:dyDescent="0.25">
      <c r="A20" s="143" t="str">
        <f>IFERROR(HLOOKUP(VLOOKUP(Projectinformatie!$B$24,Keuzeopties[#All],3,FALSE)&amp;IF($C$6="Kennisinstelling","K",""),Keuze_Kostensoort[#All],5,FALSE),0)</f>
        <v>Loonverletkosten</v>
      </c>
      <c r="B20" s="144" t="str">
        <f>Hulpblad!G5</f>
        <v>Loonverletkosten</v>
      </c>
      <c r="C20" s="63"/>
      <c r="D20" s="150">
        <f>IF(A20=0,0,SUM($E$104:$E$118))</f>
        <v>0</v>
      </c>
      <c r="E20" s="85"/>
      <c r="F20" s="144" t="str">
        <f>Hulpblad!V5</f>
        <v xml:space="preserve"> </v>
      </c>
      <c r="G20" s="63"/>
      <c r="H20" s="150" t="str">
        <f t="shared" si="0"/>
        <v/>
      </c>
      <c r="I20" s="85"/>
    </row>
    <row r="21" spans="1:12" x14ac:dyDescent="0.25">
      <c r="A21" s="143">
        <f>IFERROR(HLOOKUP(VLOOKUP(Projectinformatie!$B$24,Keuzeopties[#All],3,FALSE)&amp;IF($C$6="Kennisinstelling","K",""),Keuze_Kostensoort[#All],6,FALSE),0)</f>
        <v>0</v>
      </c>
      <c r="B21" s="144" t="str">
        <f>Hulpblad!G6</f>
        <v>Forfait 23% over overige directe kosten</v>
      </c>
      <c r="C21" s="63"/>
      <c r="D21" s="150">
        <f>IF(A21=0,0,SUM($C$126:$C$135))</f>
        <v>0</v>
      </c>
      <c r="E21" s="85"/>
      <c r="F21" s="144" t="str">
        <f>Hulpblad!V6</f>
        <v xml:space="preserve"> </v>
      </c>
      <c r="G21" s="63"/>
      <c r="H21" s="150" t="str">
        <f t="shared" si="0"/>
        <v/>
      </c>
      <c r="I21" s="85"/>
    </row>
    <row r="22" spans="1:12" x14ac:dyDescent="0.25">
      <c r="A22" s="143" t="str">
        <f>IFERROR(HLOOKUP(VLOOKUP(Projectinformatie!$B$24,Keuzeopties[#All],3,FALSE)&amp;IF($C$6="Kennisinstelling","K",""),Keuze_Kostensoort[#All],7,FALSE),0)</f>
        <v>Afschrijvingskosten</v>
      </c>
      <c r="B22" s="144" t="str">
        <f>Hulpblad!G7</f>
        <v>Afschrijvingskosten</v>
      </c>
      <c r="C22" s="63"/>
      <c r="D22" s="150">
        <f>IF(A22=0,0,SUM($I$183:$I$190))</f>
        <v>0</v>
      </c>
      <c r="E22" s="85"/>
      <c r="F22" s="144" t="str">
        <f>Hulpblad!V7</f>
        <v xml:space="preserve"> </v>
      </c>
      <c r="G22" s="63"/>
      <c r="H22" s="150" t="str">
        <f t="shared" si="0"/>
        <v/>
      </c>
      <c r="I22" s="85"/>
    </row>
    <row r="23" spans="1:12" x14ac:dyDescent="0.25">
      <c r="A23" s="143" t="str">
        <f>IFERROR(HLOOKUP(VLOOKUP(Projectinformatie!$B$24,Keuzeopties[#All],3,FALSE)&amp;IF($C$6="Kennisinstelling","K",""),Keuze_Kostensoort[#All],8,FALSE),0)</f>
        <v>Bijdragen in natura</v>
      </c>
      <c r="B23" s="144" t="str">
        <f>Hulpblad!G8</f>
        <v>Bijdragen in natura</v>
      </c>
      <c r="C23" s="63"/>
      <c r="D23" s="150">
        <f>IF(A23=0,0,SUM($E$143:$E$151))</f>
        <v>0</v>
      </c>
      <c r="E23" s="85"/>
      <c r="F23" s="144" t="str">
        <f>Hulpblad!V8</f>
        <v xml:space="preserve"> </v>
      </c>
      <c r="G23" s="63"/>
      <c r="H23" s="150" t="str">
        <f t="shared" si="0"/>
        <v/>
      </c>
      <c r="I23" s="85"/>
      <c r="L23" s="10"/>
    </row>
    <row r="24" spans="1:12" x14ac:dyDescent="0.25">
      <c r="A24" s="143" t="str">
        <f>IFERROR(HLOOKUP(VLOOKUP(Projectinformatie!$B$24,Keuzeopties[#All],3,FALSE)&amp;IF($C$6="Kennisinstelling","K",""),Keuze_Kostensoort[#All],9,FALSE),0)</f>
        <v>Overige kosten derden</v>
      </c>
      <c r="B24" s="144" t="str">
        <f>Hulpblad!G9</f>
        <v>Overige kosten derden</v>
      </c>
      <c r="C24" s="63"/>
      <c r="D24" s="150">
        <f>IF(A24=0,0,SUM($F$159:$F$175))</f>
        <v>0</v>
      </c>
      <c r="E24" s="85"/>
      <c r="F24" s="144" t="str">
        <f>Hulpblad!V9</f>
        <v xml:space="preserve"> </v>
      </c>
      <c r="G24" s="63"/>
      <c r="H24" s="150" t="str">
        <f t="shared" si="0"/>
        <v/>
      </c>
      <c r="I24" s="85"/>
    </row>
    <row r="25" spans="1:12" x14ac:dyDescent="0.25">
      <c r="A25" s="143" t="str">
        <f>IFERROR(HLOOKUP(VLOOKUP(Projectinformatie!$B$24,Keuzeopties[#All],3,FALSE)&amp;IF(C15="Kennisinstelling","K",""),Keuze_Kostensoort[#All],10,FALSE),0)</f>
        <v>Forfait kleine uitgaven &lt; € 250 (1% Overige kosten derden)</v>
      </c>
      <c r="B25" s="145" t="str">
        <f>Hulpblad!G10</f>
        <v>Forfait kleine uitgaven &lt; € 250 (1% Overige kosten derden)</v>
      </c>
      <c r="C25" s="142"/>
      <c r="D25" s="150">
        <f>IF(A25=0,0,SUM($C$198:$C$207))</f>
        <v>0</v>
      </c>
      <c r="E25" s="85"/>
      <c r="F25" s="148" t="str">
        <f>Hulpblad!V10</f>
        <v xml:space="preserve"> </v>
      </c>
      <c r="G25" s="137"/>
      <c r="H25" s="150" t="str">
        <f t="shared" si="0"/>
        <v/>
      </c>
      <c r="I25" s="85"/>
    </row>
    <row r="26" spans="1:12" x14ac:dyDescent="0.25">
      <c r="A26" s="143">
        <f>IFERROR(HLOOKUP(VLOOKUP(Projectinformatie!$B$24,Keuzeopties[#All],3,FALSE)&amp;IF(C16="Kennisinstelling","K",""),Keuze_Kostensoort[#All],11,FALSE),0)</f>
        <v>0</v>
      </c>
      <c r="B26" s="146" t="str">
        <f>Hulpblad!G11</f>
        <v>Uurtarief € 73</v>
      </c>
      <c r="C26" s="64"/>
      <c r="D26" s="150">
        <f>IF(A26=0,0,SUM($E$215:$E$230))</f>
        <v>0</v>
      </c>
      <c r="E26" s="85"/>
      <c r="F26" s="146" t="str">
        <f>Hulpblad!V11</f>
        <v xml:space="preserve"> </v>
      </c>
      <c r="G26" s="64"/>
      <c r="H26" s="150" t="str">
        <f t="shared" si="0"/>
        <v/>
      </c>
      <c r="I26" s="85"/>
    </row>
    <row r="27" spans="1:12" ht="16.5" thickBot="1" x14ac:dyDescent="0.3">
      <c r="A27" s="143">
        <f>IFERROR(HLOOKUP(VLOOKUP(Projectinformatie!$B$24,Keuzeopties[#All],3,FALSE)&amp;IF(C17="Kennisinstelling","K",""),Keuze_Kostensoort[#All],12,FALSE),0)</f>
        <v>0</v>
      </c>
      <c r="B27" s="147" t="str">
        <f>Hulpblad!G12</f>
        <v>Maandbedrag € 10.400</v>
      </c>
      <c r="C27" s="65"/>
      <c r="D27" s="151">
        <f>IF(A27=0,0,SUM($F$238:$F$252))</f>
        <v>0</v>
      </c>
      <c r="E27" s="85"/>
      <c r="F27" s="149"/>
      <c r="G27" s="65"/>
      <c r="H27" s="151"/>
      <c r="I27" s="85"/>
    </row>
    <row r="28" spans="1:12" ht="20.25" thickTop="1" thickBot="1" x14ac:dyDescent="0.35">
      <c r="B28" s="66" t="s">
        <v>90</v>
      </c>
      <c r="C28" s="67"/>
      <c r="D28" s="152">
        <f>SUM(D17:D27)</f>
        <v>0</v>
      </c>
      <c r="E28" s="85"/>
      <c r="F28" s="66" t="s">
        <v>90</v>
      </c>
      <c r="G28" s="67"/>
      <c r="H28" s="152">
        <f>SUM(H17:H27)</f>
        <v>0</v>
      </c>
      <c r="I28" s="85"/>
    </row>
    <row r="29" spans="1:12" ht="9" customHeight="1" x14ac:dyDescent="0.3">
      <c r="B29" s="82"/>
      <c r="C29" s="83"/>
      <c r="D29" s="84"/>
      <c r="E29" s="85"/>
      <c r="F29" s="82"/>
      <c r="G29" s="83"/>
      <c r="H29" s="84"/>
      <c r="I29" s="85"/>
    </row>
    <row r="30" spans="1:12" ht="49.5" customHeight="1" thickBot="1" x14ac:dyDescent="0.3">
      <c r="B30" s="86" t="s">
        <v>100</v>
      </c>
      <c r="C30" s="263"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3"/>
      <c r="E30" s="263"/>
      <c r="F30" s="263"/>
      <c r="G30" s="263"/>
      <c r="H30" s="263"/>
      <c r="I30" s="140"/>
    </row>
    <row r="31" spans="1:12" ht="13.5" customHeight="1" thickTop="1" x14ac:dyDescent="0.25">
      <c r="B31" s="38"/>
      <c r="C31" s="38"/>
      <c r="D31" s="38"/>
      <c r="E31" s="38"/>
      <c r="F31" s="38"/>
      <c r="G31" s="38"/>
      <c r="H31" s="38"/>
    </row>
    <row r="32" spans="1:12" ht="25.5" customHeight="1" x14ac:dyDescent="0.25">
      <c r="B32" s="266" t="s">
        <v>101</v>
      </c>
      <c r="C32" s="266"/>
      <c r="D32" s="266"/>
      <c r="E32" s="266"/>
      <c r="F32" s="266"/>
      <c r="G32" s="266"/>
      <c r="H32" s="266"/>
    </row>
    <row r="33" spans="1:8" ht="18.75" x14ac:dyDescent="0.3">
      <c r="B33" s="33"/>
      <c r="C33" s="34"/>
      <c r="D33" s="35"/>
      <c r="E33"/>
      <c r="F33" s="33"/>
      <c r="G33" s="34"/>
      <c r="H33" s="35"/>
    </row>
    <row r="34" spans="1:8" ht="21" x14ac:dyDescent="0.35">
      <c r="A34" s="143" t="str">
        <f>IF($A$16=0,"",IF(COUNTIFS($A$17:$A$27,B34)=1,1,"nvt"))</f>
        <v/>
      </c>
      <c r="B34" s="153" t="str">
        <f>B17</f>
        <v>Uurtarief € 60</v>
      </c>
      <c r="C34" s="50"/>
      <c r="D34"/>
      <c r="E34"/>
      <c r="F34"/>
      <c r="G34"/>
      <c r="H34"/>
    </row>
    <row r="35" spans="1:8" ht="15" customHeight="1" x14ac:dyDescent="0.25">
      <c r="B35" s="261" t="str">
        <f>IF(A34="nvt",VLOOKUP(A34,Alle_Kostensoorten[],2,FALSE),VLOOKUP(B34,Alle_Kostensoorten[],2,FALSE))</f>
        <v>Toelichting: Geen bijzonderheden</v>
      </c>
      <c r="C35" s="261"/>
      <c r="D35" s="261"/>
      <c r="E35" s="261"/>
      <c r="F35"/>
      <c r="G35"/>
      <c r="H35"/>
    </row>
    <row r="36" spans="1:8" ht="7.5" customHeight="1" x14ac:dyDescent="0.3">
      <c r="B36" s="3"/>
      <c r="C36" s="4"/>
      <c r="D36"/>
      <c r="E36"/>
      <c r="F36"/>
      <c r="G36"/>
      <c r="H36"/>
    </row>
    <row r="37" spans="1:8" ht="31.5" customHeight="1" thickBot="1" x14ac:dyDescent="0.35">
      <c r="B37" s="186" t="s">
        <v>2</v>
      </c>
      <c r="C37" s="133" t="s">
        <v>111</v>
      </c>
      <c r="D37" s="133" t="s">
        <v>72</v>
      </c>
      <c r="E37" s="184" t="s">
        <v>0</v>
      </c>
      <c r="F37"/>
      <c r="G37" s="10"/>
      <c r="H37"/>
    </row>
    <row r="38" spans="1:8" ht="15.75" customHeight="1" thickTop="1" x14ac:dyDescent="0.3">
      <c r="B38" s="241"/>
      <c r="C38" s="224"/>
      <c r="D38" s="227"/>
      <c r="E38" s="192">
        <f>IF($A$34=1,$D38*60,0)</f>
        <v>0</v>
      </c>
      <c r="F38"/>
      <c r="G38"/>
      <c r="H38"/>
    </row>
    <row r="39" spans="1:8" ht="15.75" customHeight="1" x14ac:dyDescent="0.3">
      <c r="B39" s="210"/>
      <c r="C39" s="107"/>
      <c r="D39" s="200"/>
      <c r="E39" s="195">
        <f>IF($A$34=1,$D39*60,0)</f>
        <v>0</v>
      </c>
      <c r="F39"/>
      <c r="G39"/>
      <c r="H39"/>
    </row>
    <row r="40" spans="1:8" ht="15.75" customHeight="1" x14ac:dyDescent="0.3">
      <c r="B40" s="210"/>
      <c r="C40" s="107"/>
      <c r="D40" s="200"/>
      <c r="E40" s="195">
        <f>IF($A$34=1,$D40*60,0)</f>
        <v>0</v>
      </c>
      <c r="F40"/>
      <c r="G40"/>
      <c r="H40"/>
    </row>
    <row r="41" spans="1:8" ht="15.75" customHeight="1" x14ac:dyDescent="0.3">
      <c r="B41" s="210"/>
      <c r="C41" s="107"/>
      <c r="D41" s="200"/>
      <c r="E41" s="195">
        <f>IF($A$34=1,$D41*60,0)</f>
        <v>0</v>
      </c>
      <c r="F41"/>
      <c r="G41"/>
      <c r="H41"/>
    </row>
    <row r="42" spans="1:8" ht="15.75" customHeight="1" x14ac:dyDescent="0.3">
      <c r="B42" s="210"/>
      <c r="C42" s="107"/>
      <c r="D42" s="200"/>
      <c r="E42" s="195">
        <f>IF($A$34=1,$D42*60,0)</f>
        <v>0</v>
      </c>
      <c r="F42"/>
      <c r="G42"/>
      <c r="H42"/>
    </row>
    <row r="43" spans="1:8" ht="15.75" customHeight="1" x14ac:dyDescent="0.3">
      <c r="B43" s="210"/>
      <c r="C43" s="107"/>
      <c r="D43" s="200"/>
      <c r="E43" s="195">
        <f>IF($A$34=1,$D43*60,0)</f>
        <v>0</v>
      </c>
      <c r="F43"/>
      <c r="G43"/>
      <c r="H43"/>
    </row>
    <row r="44" spans="1:8" ht="15.75" customHeight="1" x14ac:dyDescent="0.3">
      <c r="B44" s="210"/>
      <c r="C44" s="107"/>
      <c r="D44" s="200"/>
      <c r="E44" s="195">
        <f>IF($A$34=1,$D44*60,0)</f>
        <v>0</v>
      </c>
      <c r="F44"/>
      <c r="G44"/>
      <c r="H44"/>
    </row>
    <row r="45" spans="1:8" ht="15.75" customHeight="1" x14ac:dyDescent="0.3">
      <c r="B45" s="210"/>
      <c r="C45" s="107"/>
      <c r="D45" s="200"/>
      <c r="E45" s="195">
        <f>IF($A$34=1,$D45*60,0)</f>
        <v>0</v>
      </c>
      <c r="F45"/>
      <c r="G45"/>
      <c r="H45"/>
    </row>
    <row r="46" spans="1:8" ht="15.75" customHeight="1" x14ac:dyDescent="0.3">
      <c r="B46" s="210"/>
      <c r="C46" s="107"/>
      <c r="D46" s="200"/>
      <c r="E46" s="195">
        <f>IF($A$34=1,$D46*60,0)</f>
        <v>0</v>
      </c>
      <c r="F46"/>
      <c r="G46"/>
      <c r="H46"/>
    </row>
    <row r="47" spans="1:8" ht="15.75" customHeight="1" x14ac:dyDescent="0.3">
      <c r="B47" s="210"/>
      <c r="C47" s="107"/>
      <c r="D47" s="200"/>
      <c r="E47" s="195">
        <f>IF($A$34=1,$D47*60,0)</f>
        <v>0</v>
      </c>
      <c r="F47"/>
      <c r="G47"/>
      <c r="H47"/>
    </row>
    <row r="48" spans="1:8" ht="15.75" customHeight="1" x14ac:dyDescent="0.3">
      <c r="B48" s="210"/>
      <c r="C48" s="107"/>
      <c r="D48" s="200"/>
      <c r="E48" s="195">
        <f>IF($A$34=1,$D48*60,0)</f>
        <v>0</v>
      </c>
      <c r="F48"/>
      <c r="G48"/>
      <c r="H48"/>
    </row>
    <row r="49" spans="1:8" ht="15.75" customHeight="1" x14ac:dyDescent="0.3">
      <c r="B49" s="210"/>
      <c r="C49" s="107"/>
      <c r="D49" s="200"/>
      <c r="E49" s="195">
        <f>IF($A$34=1,$D49*60,0)</f>
        <v>0</v>
      </c>
      <c r="F49"/>
      <c r="G49"/>
      <c r="H49"/>
    </row>
    <row r="50" spans="1:8" ht="15.75" customHeight="1" x14ac:dyDescent="0.3">
      <c r="B50" s="210"/>
      <c r="C50" s="107"/>
      <c r="D50" s="200"/>
      <c r="E50" s="195">
        <f>IF($A$34=1,$D50*60,0)</f>
        <v>0</v>
      </c>
      <c r="F50"/>
      <c r="G50"/>
      <c r="H50"/>
    </row>
    <row r="51" spans="1:8" ht="15.75" customHeight="1" x14ac:dyDescent="0.3">
      <c r="B51" s="210"/>
      <c r="C51" s="107"/>
      <c r="D51" s="200"/>
      <c r="E51" s="195">
        <f>IF($A$34=1,$D51*60,0)</f>
        <v>0</v>
      </c>
      <c r="F51"/>
      <c r="G51"/>
      <c r="H51"/>
    </row>
    <row r="52" spans="1:8" ht="15.75" customHeight="1" thickBot="1" x14ac:dyDescent="0.35">
      <c r="B52" s="93"/>
      <c r="C52" s="94"/>
      <c r="D52" s="141"/>
      <c r="E52" s="155">
        <f>IF($A$34=1,$D52*60,0)</f>
        <v>0</v>
      </c>
      <c r="F52"/>
      <c r="G52"/>
      <c r="H52"/>
    </row>
    <row r="53" spans="1:8" ht="16.5" thickTop="1" x14ac:dyDescent="0.3">
      <c r="B53" s="76" t="s">
        <v>90</v>
      </c>
      <c r="C53" s="76"/>
      <c r="D53" s="214"/>
      <c r="E53" s="163">
        <f>SUM(E38:E52)</f>
        <v>0</v>
      </c>
      <c r="F53" s="8"/>
      <c r="G53"/>
      <c r="H53"/>
    </row>
    <row r="54" spans="1:8" x14ac:dyDescent="0.3">
      <c r="B54" s="1"/>
      <c r="C54" s="1"/>
      <c r="D54" s="1"/>
      <c r="E54" s="1"/>
      <c r="F54" s="7"/>
      <c r="G54" s="8"/>
      <c r="H54"/>
    </row>
    <row r="55" spans="1:8" x14ac:dyDescent="0.3">
      <c r="B55" s="1"/>
      <c r="C55" s="1"/>
      <c r="D55" s="1"/>
      <c r="E55" s="1"/>
      <c r="F55" s="7"/>
      <c r="G55" s="8"/>
      <c r="H55"/>
    </row>
    <row r="56" spans="1:8" ht="21" x14ac:dyDescent="0.35">
      <c r="A56" s="143" t="str">
        <f>IF($A$16=0,"",IF(COUNTIFS($A$17:$A$27,B56)=1,1,"nvt"))</f>
        <v/>
      </c>
      <c r="B56" s="153" t="str">
        <f>B18</f>
        <v>Maandbedrag € 8.600</v>
      </c>
      <c r="C56" s="50"/>
      <c r="D56" s="1"/>
      <c r="E56" s="1"/>
      <c r="F56" s="7"/>
      <c r="G56" s="8"/>
      <c r="H56"/>
    </row>
    <row r="57" spans="1:8" ht="15" customHeight="1" x14ac:dyDescent="0.25">
      <c r="B57" s="261" t="str">
        <f>IF(A56="nvt",VLOOKUP(A56,Alle_Kostensoorten[],2,FALSE),VLOOKUP(B56,Alle_Kostensoorten[],2,FALSE))</f>
        <v>Toelichting: Geen bijzonderheden</v>
      </c>
      <c r="C57" s="261"/>
      <c r="D57" s="261"/>
      <c r="E57" s="261"/>
      <c r="F57" s="261"/>
      <c r="G57"/>
      <c r="H57"/>
    </row>
    <row r="58" spans="1:8" ht="9" customHeight="1" x14ac:dyDescent="0.3">
      <c r="B58" s="1"/>
      <c r="C58" s="1"/>
      <c r="D58" s="1"/>
      <c r="E58" s="1"/>
      <c r="F58" s="7"/>
      <c r="G58" s="8"/>
      <c r="H58"/>
    </row>
    <row r="59" spans="1:8" ht="45.75" thickBot="1" x14ac:dyDescent="0.35">
      <c r="B59" s="186" t="s">
        <v>2</v>
      </c>
      <c r="C59" s="133" t="s">
        <v>111</v>
      </c>
      <c r="D59" s="133" t="s">
        <v>132</v>
      </c>
      <c r="E59" s="133" t="s">
        <v>175</v>
      </c>
      <c r="F59" s="184" t="s">
        <v>0</v>
      </c>
      <c r="G59"/>
      <c r="H59"/>
    </row>
    <row r="60" spans="1:8" ht="15.75" customHeight="1" thickTop="1" x14ac:dyDescent="0.3">
      <c r="B60" s="223"/>
      <c r="C60" s="224"/>
      <c r="D60" s="227"/>
      <c r="E60" s="232"/>
      <c r="F60" s="192">
        <f>IF($A$56=1,$D60*$E60*8600,0)</f>
        <v>0</v>
      </c>
      <c r="G60"/>
      <c r="H60"/>
    </row>
    <row r="61" spans="1:8" ht="15.75" customHeight="1" x14ac:dyDescent="0.3">
      <c r="B61" s="197"/>
      <c r="C61" s="107"/>
      <c r="D61" s="200"/>
      <c r="E61" s="201"/>
      <c r="F61" s="195">
        <f>IF($A$56=1,$D61*$E61*8600,0)</f>
        <v>0</v>
      </c>
      <c r="G61"/>
      <c r="H61"/>
    </row>
    <row r="62" spans="1:8" ht="15.75" customHeight="1" x14ac:dyDescent="0.3">
      <c r="B62" s="197"/>
      <c r="C62" s="107"/>
      <c r="D62" s="200"/>
      <c r="E62" s="201"/>
      <c r="F62" s="195">
        <f>IF($A$56=1,$D62*$E62*8600,0)</f>
        <v>0</v>
      </c>
      <c r="G62"/>
      <c r="H62"/>
    </row>
    <row r="63" spans="1:8" ht="15.75" customHeight="1" x14ac:dyDescent="0.3">
      <c r="B63" s="197"/>
      <c r="C63" s="107"/>
      <c r="D63" s="200"/>
      <c r="E63" s="201"/>
      <c r="F63" s="195">
        <f>IF($A$56=1,$D63*$E63*8600,0)</f>
        <v>0</v>
      </c>
      <c r="G63"/>
      <c r="H63"/>
    </row>
    <row r="64" spans="1:8" ht="15.75" customHeight="1" x14ac:dyDescent="0.3">
      <c r="B64" s="197"/>
      <c r="C64" s="107"/>
      <c r="D64" s="200"/>
      <c r="E64" s="201"/>
      <c r="F64" s="195">
        <f>IF($A$56=1,$D64*$E64*8600,0)</f>
        <v>0</v>
      </c>
      <c r="G64"/>
      <c r="H64"/>
    </row>
    <row r="65" spans="1:8" ht="15.75" customHeight="1" x14ac:dyDescent="0.3">
      <c r="B65" s="197"/>
      <c r="C65" s="107"/>
      <c r="D65" s="200"/>
      <c r="E65" s="201"/>
      <c r="F65" s="195">
        <f>IF($A$56=1,$D65*$E65*8600,0)</f>
        <v>0</v>
      </c>
      <c r="G65"/>
      <c r="H65"/>
    </row>
    <row r="66" spans="1:8" ht="15.75" customHeight="1" x14ac:dyDescent="0.3">
      <c r="B66" s="197"/>
      <c r="C66" s="107"/>
      <c r="D66" s="200"/>
      <c r="E66" s="201"/>
      <c r="F66" s="195">
        <f>IF($A$56=1,$D66*$E66*8600,0)</f>
        <v>0</v>
      </c>
      <c r="G66"/>
      <c r="H66"/>
    </row>
    <row r="67" spans="1:8" ht="15.75" customHeight="1" x14ac:dyDescent="0.3">
      <c r="B67" s="197"/>
      <c r="C67" s="107"/>
      <c r="D67" s="200"/>
      <c r="E67" s="201"/>
      <c r="F67" s="195">
        <f>IF($A$56=1,$D67*$E67*8600,0)</f>
        <v>0</v>
      </c>
      <c r="G67"/>
      <c r="H67"/>
    </row>
    <row r="68" spans="1:8" ht="15.75" customHeight="1" x14ac:dyDescent="0.3">
      <c r="B68" s="197"/>
      <c r="C68" s="107"/>
      <c r="D68" s="200"/>
      <c r="E68" s="201"/>
      <c r="F68" s="195">
        <f>IF($A$56=1,$D68*$E68*8600,0)</f>
        <v>0</v>
      </c>
      <c r="G68"/>
      <c r="H68"/>
    </row>
    <row r="69" spans="1:8" ht="15.75" customHeight="1" x14ac:dyDescent="0.3">
      <c r="B69" s="197"/>
      <c r="C69" s="107"/>
      <c r="D69" s="200"/>
      <c r="E69" s="201"/>
      <c r="F69" s="195">
        <f>IF($A$56=1,$D69*$E69*8600,0)</f>
        <v>0</v>
      </c>
      <c r="G69"/>
      <c r="H69"/>
    </row>
    <row r="70" spans="1:8" ht="15.75" customHeight="1" x14ac:dyDescent="0.3">
      <c r="B70" s="197"/>
      <c r="C70" s="107"/>
      <c r="D70" s="200"/>
      <c r="E70" s="201"/>
      <c r="F70" s="195">
        <f>IF($A$56=1,$D70*$E70*8600,0)</f>
        <v>0</v>
      </c>
      <c r="G70"/>
      <c r="H70"/>
    </row>
    <row r="71" spans="1:8" ht="15.75" customHeight="1" x14ac:dyDescent="0.3">
      <c r="B71" s="197"/>
      <c r="C71" s="107"/>
      <c r="D71" s="200"/>
      <c r="E71" s="201"/>
      <c r="F71" s="195">
        <f>IF($A$56=1,$D71*$E71*8600,0)</f>
        <v>0</v>
      </c>
      <c r="G71"/>
      <c r="H71"/>
    </row>
    <row r="72" spans="1:8" ht="15.75" customHeight="1" x14ac:dyDescent="0.3">
      <c r="B72" s="197"/>
      <c r="C72" s="107"/>
      <c r="D72" s="200"/>
      <c r="E72" s="201"/>
      <c r="F72" s="195">
        <f>IF($A$56=1,$D72*$E72*8600,0)</f>
        <v>0</v>
      </c>
      <c r="G72"/>
      <c r="H72"/>
    </row>
    <row r="73" spans="1:8" ht="15.75" customHeight="1" x14ac:dyDescent="0.3">
      <c r="B73" s="197"/>
      <c r="C73" s="107"/>
      <c r="D73" s="200"/>
      <c r="E73" s="201"/>
      <c r="F73" s="195">
        <f>IF($A$56=1,$D73*$E73*8600,0)</f>
        <v>0</v>
      </c>
      <c r="G73"/>
      <c r="H73"/>
    </row>
    <row r="74" spans="1:8" ht="15.75" customHeight="1" thickBot="1" x14ac:dyDescent="0.35">
      <c r="B74" s="95"/>
      <c r="C74" s="207"/>
      <c r="D74" s="208"/>
      <c r="E74" s="209"/>
      <c r="F74" s="155">
        <f>IF($A$56=1,$D74*$E74*8600,0)</f>
        <v>0</v>
      </c>
      <c r="G74"/>
      <c r="H74"/>
    </row>
    <row r="75" spans="1:8" ht="16.5" thickTop="1" x14ac:dyDescent="0.3">
      <c r="B75" s="76" t="s">
        <v>90</v>
      </c>
      <c r="C75" s="76"/>
      <c r="D75" s="214"/>
      <c r="E75" s="215"/>
      <c r="F75" s="163">
        <f>SUM(F60:F74)</f>
        <v>0</v>
      </c>
      <c r="G75"/>
      <c r="H75"/>
    </row>
    <row r="76" spans="1:8" x14ac:dyDescent="0.3">
      <c r="B76" s="6"/>
      <c r="C76" s="6"/>
      <c r="D76" s="6"/>
      <c r="E76" s="19"/>
      <c r="F76" s="19"/>
      <c r="G76" s="19"/>
      <c r="H76"/>
    </row>
    <row r="77" spans="1:8" x14ac:dyDescent="0.3">
      <c r="B77" s="1"/>
      <c r="C77" s="1"/>
      <c r="D77" s="1"/>
      <c r="E77" s="1"/>
      <c r="F77" s="7"/>
      <c r="G77" s="8"/>
      <c r="H77"/>
    </row>
    <row r="78" spans="1:8" ht="21" x14ac:dyDescent="0.35">
      <c r="A78" s="143" t="str">
        <f>IF($A$16=0,"",IF(COUNTIFS($A$17:$A$27,B78)=1,1,"nvt"))</f>
        <v/>
      </c>
      <c r="B78" s="153" t="str">
        <f>B19</f>
        <v>IKS voor kennisinstellingen</v>
      </c>
      <c r="C78" s="50"/>
      <c r="D78" s="1"/>
      <c r="E78" s="1"/>
      <c r="F78" s="7"/>
      <c r="G78" s="8"/>
      <c r="H78"/>
    </row>
    <row r="79" spans="1:8" ht="15" customHeight="1" x14ac:dyDescent="0.25">
      <c r="B79" s="261" t="e">
        <f>IF(A78=1,VLOOKUP(B78,Alle_Kostensoorten[],2,FALSE),VLOOKUP(A78,Alle_Kostensoorten[],2,FALSE))</f>
        <v>#N/A</v>
      </c>
      <c r="C79" s="261"/>
      <c r="D79" s="261"/>
      <c r="E79" s="261"/>
      <c r="F79" s="261"/>
      <c r="G79"/>
      <c r="H79"/>
    </row>
    <row r="80" spans="1:8" ht="11.25" customHeight="1" x14ac:dyDescent="0.3">
      <c r="B80" s="1"/>
      <c r="C80" s="1"/>
      <c r="D80" s="1"/>
      <c r="E80" s="1"/>
      <c r="F80" s="7"/>
      <c r="G80" s="8"/>
      <c r="H80"/>
    </row>
    <row r="81" spans="2:8" s="5" customFormat="1" ht="30.75" thickBot="1" x14ac:dyDescent="0.35">
      <c r="B81" s="186" t="s">
        <v>2</v>
      </c>
      <c r="C81" s="133" t="s">
        <v>176</v>
      </c>
      <c r="D81" s="133" t="s">
        <v>72</v>
      </c>
      <c r="E81" s="133" t="s">
        <v>53</v>
      </c>
      <c r="F81" s="184" t="s">
        <v>0</v>
      </c>
    </row>
    <row r="82" spans="2:8" ht="15.75" customHeight="1" thickTop="1" x14ac:dyDescent="0.3">
      <c r="B82" s="223"/>
      <c r="C82" s="224"/>
      <c r="D82" s="227"/>
      <c r="E82" s="242"/>
      <c r="F82" s="192">
        <f t="shared" ref="F82:F96" si="1">IF($A$78=1,$D82*$E82,0)</f>
        <v>0</v>
      </c>
      <c r="G82"/>
      <c r="H82"/>
    </row>
    <row r="83" spans="2:8" ht="15.75" customHeight="1" x14ac:dyDescent="0.3">
      <c r="B83" s="197"/>
      <c r="C83" s="107"/>
      <c r="D83" s="200"/>
      <c r="E83" s="242"/>
      <c r="F83" s="195">
        <f t="shared" si="1"/>
        <v>0</v>
      </c>
      <c r="G83"/>
      <c r="H83"/>
    </row>
    <row r="84" spans="2:8" ht="15.75" customHeight="1" x14ac:dyDescent="0.3">
      <c r="B84" s="197"/>
      <c r="C84" s="107"/>
      <c r="D84" s="200"/>
      <c r="E84" s="242"/>
      <c r="F84" s="195">
        <f t="shared" si="1"/>
        <v>0</v>
      </c>
      <c r="G84"/>
      <c r="H84"/>
    </row>
    <row r="85" spans="2:8" ht="15.75" customHeight="1" x14ac:dyDescent="0.3">
      <c r="B85" s="197"/>
      <c r="C85" s="107"/>
      <c r="D85" s="200"/>
      <c r="E85" s="242"/>
      <c r="F85" s="195">
        <f t="shared" si="1"/>
        <v>0</v>
      </c>
      <c r="G85"/>
      <c r="H85"/>
    </row>
    <row r="86" spans="2:8" ht="15.75" customHeight="1" x14ac:dyDescent="0.3">
      <c r="B86" s="197"/>
      <c r="C86" s="107"/>
      <c r="D86" s="200"/>
      <c r="E86" s="243"/>
      <c r="F86" s="195">
        <f t="shared" si="1"/>
        <v>0</v>
      </c>
      <c r="G86"/>
      <c r="H86"/>
    </row>
    <row r="87" spans="2:8" ht="15.75" customHeight="1" x14ac:dyDescent="0.3">
      <c r="B87" s="197"/>
      <c r="C87" s="107"/>
      <c r="D87" s="200"/>
      <c r="E87" s="243"/>
      <c r="F87" s="195">
        <f t="shared" si="1"/>
        <v>0</v>
      </c>
      <c r="G87"/>
      <c r="H87"/>
    </row>
    <row r="88" spans="2:8" ht="15.75" customHeight="1" x14ac:dyDescent="0.3">
      <c r="B88" s="197"/>
      <c r="C88" s="107"/>
      <c r="D88" s="200"/>
      <c r="E88" s="243"/>
      <c r="F88" s="195">
        <f t="shared" si="1"/>
        <v>0</v>
      </c>
      <c r="G88"/>
      <c r="H88"/>
    </row>
    <row r="89" spans="2:8" ht="15.75" customHeight="1" x14ac:dyDescent="0.3">
      <c r="B89" s="197"/>
      <c r="C89" s="107"/>
      <c r="D89" s="200"/>
      <c r="E89" s="243"/>
      <c r="F89" s="195">
        <f t="shared" si="1"/>
        <v>0</v>
      </c>
      <c r="G89"/>
      <c r="H89"/>
    </row>
    <row r="90" spans="2:8" ht="15.75" customHeight="1" x14ac:dyDescent="0.3">
      <c r="B90" s="197"/>
      <c r="C90" s="107"/>
      <c r="D90" s="200"/>
      <c r="E90" s="243"/>
      <c r="F90" s="195">
        <f t="shared" si="1"/>
        <v>0</v>
      </c>
      <c r="G90"/>
      <c r="H90"/>
    </row>
    <row r="91" spans="2:8" ht="15.75" customHeight="1" x14ac:dyDescent="0.3">
      <c r="B91" s="197"/>
      <c r="C91" s="107"/>
      <c r="D91" s="200"/>
      <c r="E91" s="243"/>
      <c r="F91" s="195">
        <f t="shared" si="1"/>
        <v>0</v>
      </c>
      <c r="G91"/>
      <c r="H91"/>
    </row>
    <row r="92" spans="2:8" ht="15.75" customHeight="1" x14ac:dyDescent="0.3">
      <c r="B92" s="197"/>
      <c r="C92" s="107"/>
      <c r="D92" s="200"/>
      <c r="E92" s="243"/>
      <c r="F92" s="195">
        <f t="shared" si="1"/>
        <v>0</v>
      </c>
      <c r="G92"/>
      <c r="H92"/>
    </row>
    <row r="93" spans="2:8" ht="15.75" customHeight="1" x14ac:dyDescent="0.3">
      <c r="B93" s="197"/>
      <c r="C93" s="107"/>
      <c r="D93" s="200"/>
      <c r="E93" s="243"/>
      <c r="F93" s="195">
        <f t="shared" si="1"/>
        <v>0</v>
      </c>
      <c r="G93"/>
      <c r="H93"/>
    </row>
    <row r="94" spans="2:8" ht="15.75" customHeight="1" x14ac:dyDescent="0.3">
      <c r="B94" s="197"/>
      <c r="C94" s="107"/>
      <c r="D94" s="200"/>
      <c r="E94" s="243"/>
      <c r="F94" s="195">
        <f t="shared" si="1"/>
        <v>0</v>
      </c>
      <c r="G94"/>
      <c r="H94"/>
    </row>
    <row r="95" spans="2:8" ht="15.75" customHeight="1" x14ac:dyDescent="0.3">
      <c r="B95" s="197"/>
      <c r="C95" s="107"/>
      <c r="D95" s="200"/>
      <c r="E95" s="243"/>
      <c r="F95" s="195">
        <f t="shared" si="1"/>
        <v>0</v>
      </c>
      <c r="G95"/>
      <c r="H95"/>
    </row>
    <row r="96" spans="2:8" ht="15.75" customHeight="1" thickBot="1" x14ac:dyDescent="0.35">
      <c r="B96" s="95"/>
      <c r="C96" s="207"/>
      <c r="D96" s="208"/>
      <c r="E96" s="96"/>
      <c r="F96" s="155">
        <f t="shared" si="1"/>
        <v>0</v>
      </c>
      <c r="G96"/>
      <c r="H96"/>
    </row>
    <row r="97" spans="1:8" ht="16.5" thickTop="1" x14ac:dyDescent="0.3">
      <c r="B97" s="76" t="s">
        <v>90</v>
      </c>
      <c r="C97" s="76"/>
      <c r="D97" s="214"/>
      <c r="E97" s="76"/>
      <c r="F97" s="163">
        <f>SUM(F82:F96)</f>
        <v>0</v>
      </c>
      <c r="G97"/>
      <c r="H97"/>
    </row>
    <row r="98" spans="1:8" x14ac:dyDescent="0.3">
      <c r="B98" s="1"/>
      <c r="C98" s="1"/>
      <c r="D98" s="1"/>
      <c r="E98" s="1"/>
      <c r="F98" s="7"/>
      <c r="G98" s="8"/>
      <c r="H98"/>
    </row>
    <row r="99" spans="1:8" x14ac:dyDescent="0.3">
      <c r="B99" s="1"/>
      <c r="C99" s="1"/>
      <c r="D99" s="1"/>
      <c r="E99" s="1"/>
      <c r="F99" s="7"/>
      <c r="G99" s="8"/>
      <c r="H99"/>
    </row>
    <row r="100" spans="1:8" ht="21" x14ac:dyDescent="0.35">
      <c r="A100" s="143" t="str">
        <f>IF($A$16=0,"",IF(COUNTIFS($A$17:$A$27,B100)=1,1,"nvt"))</f>
        <v/>
      </c>
      <c r="B100" s="247" t="str">
        <f>B20</f>
        <v>Loonverletkosten</v>
      </c>
      <c r="C100" s="50"/>
      <c r="D100"/>
      <c r="E100"/>
      <c r="F100" s="7"/>
      <c r="G100" s="8"/>
      <c r="H100"/>
    </row>
    <row r="101" spans="1:8" x14ac:dyDescent="0.3">
      <c r="B101" s="261" t="str">
        <f>IF(A100="nvt",VLOOKUP(A100,Alle_Kostensoorten[],2,FALSE),VLOOKUP(B100,Alle_Kostensoorten[],2,FALSE))</f>
        <v>Toelichting: Geen bijzonderheden.</v>
      </c>
      <c r="C101" s="261"/>
      <c r="D101" s="261"/>
      <c r="E101" s="261"/>
      <c r="F101" s="7"/>
      <c r="G101" s="8"/>
      <c r="H101"/>
    </row>
    <row r="102" spans="1:8" x14ac:dyDescent="0.3">
      <c r="B102" s="3"/>
      <c r="C102" s="4"/>
      <c r="D102"/>
      <c r="E102"/>
      <c r="F102" s="7"/>
      <c r="G102" s="8"/>
      <c r="H102"/>
    </row>
    <row r="103" spans="1:8" ht="16.5" thickBot="1" x14ac:dyDescent="0.35">
      <c r="B103" s="186" t="s">
        <v>2</v>
      </c>
      <c r="C103" s="133" t="s">
        <v>111</v>
      </c>
      <c r="D103" s="133" t="s">
        <v>72</v>
      </c>
      <c r="E103" s="184" t="s">
        <v>0</v>
      </c>
      <c r="F103" s="7"/>
      <c r="G103" s="8"/>
      <c r="H103"/>
    </row>
    <row r="104" spans="1:8" ht="16.5" thickTop="1" x14ac:dyDescent="0.3">
      <c r="B104" s="241"/>
      <c r="C104" s="224"/>
      <c r="D104" s="227"/>
      <c r="E104" s="192">
        <f>IF($A$100=1,$D104*23.91,0)</f>
        <v>0</v>
      </c>
      <c r="F104" s="7"/>
      <c r="G104" s="8"/>
      <c r="H104"/>
    </row>
    <row r="105" spans="1:8" x14ac:dyDescent="0.3">
      <c r="B105" s="210"/>
      <c r="C105" s="107"/>
      <c r="D105" s="200"/>
      <c r="E105" s="195">
        <f t="shared" ref="E105:E118" si="2">IF($A$100=1,$D105*23.91,0)</f>
        <v>0</v>
      </c>
      <c r="F105" s="7"/>
      <c r="G105" s="8"/>
      <c r="H105"/>
    </row>
    <row r="106" spans="1:8" x14ac:dyDescent="0.3">
      <c r="B106" s="210"/>
      <c r="C106" s="107"/>
      <c r="D106" s="200"/>
      <c r="E106" s="195">
        <f t="shared" si="2"/>
        <v>0</v>
      </c>
      <c r="F106" s="7"/>
      <c r="G106" s="8"/>
      <c r="H106"/>
    </row>
    <row r="107" spans="1:8" x14ac:dyDescent="0.3">
      <c r="B107" s="210"/>
      <c r="C107" s="107"/>
      <c r="D107" s="200"/>
      <c r="E107" s="195">
        <f t="shared" si="2"/>
        <v>0</v>
      </c>
      <c r="F107" s="7"/>
      <c r="G107" s="8"/>
      <c r="H107"/>
    </row>
    <row r="108" spans="1:8" x14ac:dyDescent="0.3">
      <c r="B108" s="210"/>
      <c r="C108" s="107"/>
      <c r="D108" s="200"/>
      <c r="E108" s="195">
        <f t="shared" si="2"/>
        <v>0</v>
      </c>
      <c r="F108" s="7"/>
      <c r="G108" s="8"/>
      <c r="H108"/>
    </row>
    <row r="109" spans="1:8" x14ac:dyDescent="0.3">
      <c r="B109" s="210"/>
      <c r="C109" s="107"/>
      <c r="D109" s="200"/>
      <c r="E109" s="195">
        <f t="shared" si="2"/>
        <v>0</v>
      </c>
      <c r="F109" s="7"/>
      <c r="G109" s="8"/>
      <c r="H109"/>
    </row>
    <row r="110" spans="1:8" x14ac:dyDescent="0.3">
      <c r="B110" s="210"/>
      <c r="C110" s="107"/>
      <c r="D110" s="200"/>
      <c r="E110" s="195">
        <f t="shared" si="2"/>
        <v>0</v>
      </c>
      <c r="F110" s="7"/>
      <c r="G110" s="8"/>
      <c r="H110"/>
    </row>
    <row r="111" spans="1:8" x14ac:dyDescent="0.3">
      <c r="B111" s="210"/>
      <c r="C111" s="107"/>
      <c r="D111" s="200"/>
      <c r="E111" s="195">
        <f t="shared" si="2"/>
        <v>0</v>
      </c>
      <c r="F111" s="7"/>
      <c r="G111" s="8"/>
      <c r="H111"/>
    </row>
    <row r="112" spans="1:8" x14ac:dyDescent="0.3">
      <c r="B112" s="210"/>
      <c r="C112" s="107"/>
      <c r="D112" s="200"/>
      <c r="E112" s="195">
        <f t="shared" si="2"/>
        <v>0</v>
      </c>
      <c r="F112" s="7"/>
      <c r="G112" s="8"/>
      <c r="H112"/>
    </row>
    <row r="113" spans="1:8" x14ac:dyDescent="0.3">
      <c r="B113" s="210"/>
      <c r="C113" s="107"/>
      <c r="D113" s="200"/>
      <c r="E113" s="195">
        <f t="shared" si="2"/>
        <v>0</v>
      </c>
      <c r="F113" s="7"/>
      <c r="G113" s="8"/>
      <c r="H113"/>
    </row>
    <row r="114" spans="1:8" x14ac:dyDescent="0.3">
      <c r="B114" s="210"/>
      <c r="C114" s="107"/>
      <c r="D114" s="200"/>
      <c r="E114" s="195">
        <f t="shared" si="2"/>
        <v>0</v>
      </c>
      <c r="F114" s="7"/>
      <c r="G114" s="8"/>
      <c r="H114"/>
    </row>
    <row r="115" spans="1:8" x14ac:dyDescent="0.3">
      <c r="B115" s="210"/>
      <c r="C115" s="107"/>
      <c r="D115" s="200"/>
      <c r="E115" s="195">
        <f t="shared" si="2"/>
        <v>0</v>
      </c>
      <c r="F115" s="7"/>
      <c r="G115" s="8"/>
      <c r="H115"/>
    </row>
    <row r="116" spans="1:8" x14ac:dyDescent="0.3">
      <c r="B116" s="210"/>
      <c r="C116" s="107"/>
      <c r="D116" s="200"/>
      <c r="E116" s="195">
        <f t="shared" si="2"/>
        <v>0</v>
      </c>
      <c r="F116" s="7"/>
      <c r="G116" s="8"/>
      <c r="H116"/>
    </row>
    <row r="117" spans="1:8" x14ac:dyDescent="0.3">
      <c r="B117" s="210"/>
      <c r="C117" s="107"/>
      <c r="D117" s="200"/>
      <c r="E117" s="195">
        <f t="shared" si="2"/>
        <v>0</v>
      </c>
      <c r="F117" s="7"/>
      <c r="G117" s="8"/>
      <c r="H117"/>
    </row>
    <row r="118" spans="1:8" ht="16.5" thickBot="1" x14ac:dyDescent="0.35">
      <c r="B118" s="93"/>
      <c r="C118" s="94"/>
      <c r="D118" s="141"/>
      <c r="E118" s="155">
        <f t="shared" si="2"/>
        <v>0</v>
      </c>
      <c r="F118" s="7"/>
      <c r="G118" s="8"/>
      <c r="H118"/>
    </row>
    <row r="119" spans="1:8" ht="16.5" thickTop="1" x14ac:dyDescent="0.3">
      <c r="B119" s="76" t="s">
        <v>90</v>
      </c>
      <c r="C119" s="76"/>
      <c r="D119" s="214"/>
      <c r="E119" s="163">
        <f>SUM(E104:E118)</f>
        <v>0</v>
      </c>
      <c r="F119" s="7"/>
      <c r="G119" s="8"/>
      <c r="H119"/>
    </row>
    <row r="120" spans="1:8" x14ac:dyDescent="0.3">
      <c r="B120" s="1"/>
      <c r="C120" s="1"/>
      <c r="D120" s="1"/>
      <c r="E120" s="1"/>
      <c r="F120" s="7"/>
      <c r="G120" s="8"/>
      <c r="H120"/>
    </row>
    <row r="121" spans="1:8" x14ac:dyDescent="0.3">
      <c r="B121" s="1"/>
      <c r="C121" s="1"/>
      <c r="D121" s="1"/>
      <c r="E121" s="1"/>
      <c r="F121" s="7"/>
      <c r="G121" s="8"/>
      <c r="H121"/>
    </row>
    <row r="122" spans="1:8" ht="21" x14ac:dyDescent="0.35">
      <c r="A122" s="143" t="str">
        <f>IF($A$16=0,"",IF(COUNTIFS($A$17:$A$27,B122)=1,1,"nvt"))</f>
        <v/>
      </c>
      <c r="B122" s="153" t="str">
        <f>B21</f>
        <v>Forfait 23% over overige directe kosten</v>
      </c>
      <c r="C122" s="50"/>
      <c r="D122" s="1"/>
      <c r="E122" s="1"/>
      <c r="F122" s="7"/>
      <c r="G122" s="8"/>
      <c r="H122"/>
    </row>
    <row r="123" spans="1:8" ht="15" x14ac:dyDescent="0.25">
      <c r="B123" s="261" t="e">
        <f>IF(A122=1,VLOOKUP(B122,Alle_Kostensoorten[],2,FALSE),VLOOKUP(A122,Alle_Kostensoorten[],2,FALSE))</f>
        <v>#N/A</v>
      </c>
      <c r="C123" s="261"/>
      <c r="D123" s="261"/>
      <c r="E123" s="261"/>
      <c r="F123" s="261"/>
      <c r="G123" s="261"/>
      <c r="H123"/>
    </row>
    <row r="124" spans="1:8" ht="9.75" customHeight="1" x14ac:dyDescent="0.3">
      <c r="B124" s="1"/>
      <c r="C124" s="1"/>
      <c r="D124" s="1"/>
      <c r="E124" s="1"/>
      <c r="F124" s="7"/>
      <c r="G124" s="8"/>
      <c r="H124"/>
    </row>
    <row r="125" spans="1:8" ht="16.5" thickBot="1" x14ac:dyDescent="0.35">
      <c r="B125" s="70" t="s">
        <v>2</v>
      </c>
      <c r="C125" s="71" t="s">
        <v>0</v>
      </c>
      <c r="D125" s="1"/>
      <c r="E125" s="7"/>
      <c r="F125" s="8"/>
      <c r="G125"/>
      <c r="H125"/>
    </row>
    <row r="126" spans="1:8" ht="15.75" customHeight="1" thickTop="1" x14ac:dyDescent="0.3">
      <c r="B126" s="156" t="str">
        <f>Hulpblad!V2</f>
        <v xml:space="preserve"> </v>
      </c>
      <c r="C126" s="154">
        <f t="shared" ref="C126:C135" si="3">IF(AND($A$122=1,$B126&lt;&gt;"",$B126&lt;&gt;" "),(SUMIFS($E$143:$E$151,$B$143:$B$151,$B126)+SUMIFS($F$159:$F$175,$B$159:$B$175,$B126)+SUMIFS($I$183:$I$190,$B$183:$B$190,$B126)+SUMIFS($C$198:$C$207,$B$198:$B$207,$B126))*0.23,0)</f>
        <v>0</v>
      </c>
      <c r="D126" s="1"/>
      <c r="E126" s="7"/>
      <c r="F126" s="8"/>
      <c r="G126"/>
      <c r="H126"/>
    </row>
    <row r="127" spans="1:8" ht="15.75" customHeight="1" x14ac:dyDescent="0.3">
      <c r="B127" s="157" t="str">
        <f>Hulpblad!V3</f>
        <v xml:space="preserve"> </v>
      </c>
      <c r="C127" s="155">
        <f t="shared" si="3"/>
        <v>0</v>
      </c>
      <c r="D127" s="1"/>
      <c r="E127" s="7"/>
      <c r="F127" s="8"/>
      <c r="G127"/>
      <c r="H127"/>
    </row>
    <row r="128" spans="1:8" ht="15.75" customHeight="1" x14ac:dyDescent="0.3">
      <c r="B128" s="157" t="str">
        <f>Hulpblad!V4</f>
        <v xml:space="preserve"> </v>
      </c>
      <c r="C128" s="155">
        <f t="shared" si="3"/>
        <v>0</v>
      </c>
      <c r="D128" s="1"/>
      <c r="E128" s="7"/>
      <c r="F128" s="8"/>
      <c r="G128"/>
      <c r="H128"/>
    </row>
    <row r="129" spans="1:9" ht="15.75" customHeight="1" x14ac:dyDescent="0.3">
      <c r="B129" s="157" t="str">
        <f>Hulpblad!V5</f>
        <v xml:space="preserve"> </v>
      </c>
      <c r="C129" s="155">
        <f t="shared" si="3"/>
        <v>0</v>
      </c>
      <c r="D129" s="1"/>
      <c r="E129" s="7"/>
      <c r="F129" s="8"/>
      <c r="G129"/>
      <c r="H129"/>
    </row>
    <row r="130" spans="1:9" ht="15.75" customHeight="1" x14ac:dyDescent="0.3">
      <c r="B130" s="157" t="str">
        <f>Hulpblad!V6</f>
        <v xml:space="preserve"> </v>
      </c>
      <c r="C130" s="155">
        <f t="shared" si="3"/>
        <v>0</v>
      </c>
      <c r="D130" s="1"/>
      <c r="E130" s="7"/>
      <c r="F130" s="8"/>
      <c r="G130"/>
      <c r="H130"/>
    </row>
    <row r="131" spans="1:9" ht="15.75" customHeight="1" x14ac:dyDescent="0.3">
      <c r="B131" s="157" t="str">
        <f>Hulpblad!V7</f>
        <v xml:space="preserve"> </v>
      </c>
      <c r="C131" s="155">
        <f t="shared" si="3"/>
        <v>0</v>
      </c>
      <c r="D131" s="1"/>
      <c r="E131" s="7"/>
      <c r="F131" s="8"/>
      <c r="G131"/>
      <c r="H131"/>
    </row>
    <row r="132" spans="1:9" ht="15.75" customHeight="1" x14ac:dyDescent="0.3">
      <c r="B132" s="157" t="str">
        <f>Hulpblad!V8</f>
        <v xml:space="preserve"> </v>
      </c>
      <c r="C132" s="155">
        <f t="shared" si="3"/>
        <v>0</v>
      </c>
      <c r="D132" s="1"/>
      <c r="E132" s="7"/>
      <c r="F132" s="8"/>
      <c r="G132"/>
      <c r="H132"/>
    </row>
    <row r="133" spans="1:9" ht="15.75" customHeight="1" x14ac:dyDescent="0.3">
      <c r="B133" s="157" t="str">
        <f>Hulpblad!V9</f>
        <v xml:space="preserve"> </v>
      </c>
      <c r="C133" s="155">
        <f t="shared" si="3"/>
        <v>0</v>
      </c>
      <c r="D133" s="1"/>
      <c r="E133" s="7"/>
      <c r="F133" s="8"/>
      <c r="G133"/>
      <c r="H133"/>
    </row>
    <row r="134" spans="1:9" ht="15.75" customHeight="1" x14ac:dyDescent="0.3">
      <c r="B134" s="157" t="str">
        <f>Hulpblad!V10</f>
        <v xml:space="preserve"> </v>
      </c>
      <c r="C134" s="155">
        <f t="shared" si="3"/>
        <v>0</v>
      </c>
      <c r="D134" s="1"/>
      <c r="E134" s="7"/>
      <c r="F134" s="8"/>
      <c r="G134"/>
      <c r="H134"/>
    </row>
    <row r="135" spans="1:9" ht="15.75" customHeight="1" thickBot="1" x14ac:dyDescent="0.35">
      <c r="B135" s="157" t="str">
        <f>Hulpblad!V11</f>
        <v xml:space="preserve"> </v>
      </c>
      <c r="C135" s="155">
        <f t="shared" si="3"/>
        <v>0</v>
      </c>
      <c r="D135" s="1"/>
      <c r="E135" s="7"/>
      <c r="F135" s="8"/>
      <c r="G135"/>
      <c r="H135"/>
    </row>
    <row r="136" spans="1:9" ht="16.5" thickTop="1" x14ac:dyDescent="0.3">
      <c r="B136" s="76" t="s">
        <v>90</v>
      </c>
      <c r="C136" s="163">
        <f>SUM(C126:C135)</f>
        <v>0</v>
      </c>
      <c r="D136" s="1"/>
      <c r="E136" s="1"/>
      <c r="F136" s="7"/>
      <c r="G136" s="8"/>
      <c r="H136"/>
    </row>
    <row r="137" spans="1:9" x14ac:dyDescent="0.3">
      <c r="B137" s="1"/>
      <c r="C137" s="1"/>
      <c r="D137" s="1"/>
      <c r="E137" s="1"/>
      <c r="F137" s="7"/>
      <c r="G137" s="8"/>
      <c r="H137"/>
    </row>
    <row r="138" spans="1:9" x14ac:dyDescent="0.3">
      <c r="B138" s="1"/>
      <c r="C138" s="1"/>
      <c r="D138" s="1"/>
      <c r="E138" s="1"/>
      <c r="F138" s="7"/>
      <c r="G138" s="8"/>
      <c r="H138"/>
    </row>
    <row r="139" spans="1:9" ht="21" x14ac:dyDescent="0.35">
      <c r="A139" s="143" t="str">
        <f>IF($A$16=0,"",IF(COUNTIFS($A$17:$A$27,B139)=1,1,"nvt"))</f>
        <v/>
      </c>
      <c r="B139" s="153" t="str">
        <f>B23</f>
        <v>Bijdragen in natura</v>
      </c>
      <c r="C139" s="50"/>
      <c r="D139" s="12"/>
      <c r="E139" s="12"/>
      <c r="F139" s="9"/>
      <c r="G139"/>
      <c r="H139"/>
    </row>
    <row r="140" spans="1:9" ht="18" customHeight="1" x14ac:dyDescent="0.25">
      <c r="B140" s="261"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c r="G141"/>
      <c r="H141"/>
    </row>
    <row r="142" spans="1:9" ht="16.5" customHeight="1" thickBot="1" x14ac:dyDescent="0.35">
      <c r="B142" s="237" t="s">
        <v>2</v>
      </c>
      <c r="C142" s="238" t="s">
        <v>114</v>
      </c>
      <c r="D142" s="238" t="s">
        <v>6</v>
      </c>
      <c r="E142" s="239" t="s">
        <v>0</v>
      </c>
      <c r="F142" s="239" t="s">
        <v>48</v>
      </c>
      <c r="G142" s="240"/>
      <c r="H142" s="240"/>
      <c r="I142" s="240"/>
    </row>
    <row r="143" spans="1:9" ht="15.75" customHeight="1" thickTop="1" x14ac:dyDescent="0.3">
      <c r="B143" s="223"/>
      <c r="C143" s="224"/>
      <c r="D143" s="225"/>
      <c r="E143" s="192">
        <f t="shared" ref="E143:E151" si="4">IF($A$139=1,$D143,0)</f>
        <v>0</v>
      </c>
      <c r="F143" s="224"/>
      <c r="G143" s="226"/>
      <c r="H143" s="226"/>
      <c r="I143" s="226"/>
    </row>
    <row r="144" spans="1:9" ht="15.75" customHeight="1" x14ac:dyDescent="0.3">
      <c r="B144" s="197"/>
      <c r="C144" s="107"/>
      <c r="D144" s="225"/>
      <c r="E144" s="195">
        <f t="shared" si="4"/>
        <v>0</v>
      </c>
      <c r="F144" s="205"/>
      <c r="G144" s="206"/>
      <c r="H144" s="206"/>
      <c r="I144" s="206"/>
    </row>
    <row r="145" spans="1:9" ht="15.75" customHeight="1" x14ac:dyDescent="0.3">
      <c r="B145" s="197"/>
      <c r="C145" s="107"/>
      <c r="D145" s="225"/>
      <c r="E145" s="195">
        <f t="shared" si="4"/>
        <v>0</v>
      </c>
      <c r="F145" s="205"/>
      <c r="G145" s="206"/>
      <c r="H145" s="206"/>
      <c r="I145" s="206"/>
    </row>
    <row r="146" spans="1:9" ht="15.75" customHeight="1" x14ac:dyDescent="0.3">
      <c r="B146" s="197"/>
      <c r="C146" s="107"/>
      <c r="D146" s="225"/>
      <c r="E146" s="195">
        <f t="shared" si="4"/>
        <v>0</v>
      </c>
      <c r="F146" s="205"/>
      <c r="G146" s="206"/>
      <c r="H146" s="206"/>
      <c r="I146" s="206"/>
    </row>
    <row r="147" spans="1:9" ht="15.75" customHeight="1" x14ac:dyDescent="0.3">
      <c r="B147" s="197"/>
      <c r="C147" s="107"/>
      <c r="D147" s="225"/>
      <c r="E147" s="195">
        <f t="shared" si="4"/>
        <v>0</v>
      </c>
      <c r="F147" s="205"/>
      <c r="G147" s="206"/>
      <c r="H147" s="206"/>
      <c r="I147" s="206"/>
    </row>
    <row r="148" spans="1:9" ht="15.75" customHeight="1" x14ac:dyDescent="0.3">
      <c r="B148" s="197"/>
      <c r="C148" s="107"/>
      <c r="D148" s="202"/>
      <c r="E148" s="195">
        <f t="shared" si="4"/>
        <v>0</v>
      </c>
      <c r="F148" s="205"/>
      <c r="G148" s="206"/>
      <c r="H148" s="206"/>
      <c r="I148" s="206"/>
    </row>
    <row r="149" spans="1:9" ht="15.75" customHeight="1" x14ac:dyDescent="0.3">
      <c r="B149" s="197"/>
      <c r="C149" s="107"/>
      <c r="D149" s="202"/>
      <c r="E149" s="195">
        <f t="shared" si="4"/>
        <v>0</v>
      </c>
      <c r="F149" s="205"/>
      <c r="G149" s="206"/>
      <c r="H149" s="206"/>
      <c r="I149" s="206"/>
    </row>
    <row r="150" spans="1:9" ht="15.75" customHeight="1" x14ac:dyDescent="0.3">
      <c r="B150" s="197"/>
      <c r="C150" s="107"/>
      <c r="D150" s="202"/>
      <c r="E150" s="195">
        <f t="shared" si="4"/>
        <v>0</v>
      </c>
      <c r="F150" s="205"/>
      <c r="G150" s="206"/>
      <c r="H150" s="206"/>
      <c r="I150" s="206"/>
    </row>
    <row r="151" spans="1:9" ht="15.75" customHeight="1" thickBot="1" x14ac:dyDescent="0.35">
      <c r="B151" s="95"/>
      <c r="C151" s="94"/>
      <c r="D151" s="97"/>
      <c r="E151" s="155">
        <f t="shared" si="4"/>
        <v>0</v>
      </c>
      <c r="F151" s="98"/>
      <c r="G151" s="99"/>
      <c r="H151" s="99"/>
      <c r="I151" s="99"/>
    </row>
    <row r="152" spans="1:9" ht="16.5" thickTop="1" x14ac:dyDescent="0.3">
      <c r="B152" s="76" t="s">
        <v>90</v>
      </c>
      <c r="C152" s="76"/>
      <c r="D152" s="76"/>
      <c r="E152" s="163">
        <f>SUM(E143:E151)</f>
        <v>0</v>
      </c>
      <c r="F152" s="213"/>
      <c r="G152" s="213"/>
      <c r="H152" s="213"/>
      <c r="I152" s="213"/>
    </row>
    <row r="153" spans="1:9" x14ac:dyDescent="0.3">
      <c r="B153" s="6"/>
      <c r="C153" s="6"/>
      <c r="D153" s="6"/>
      <c r="E153" s="19"/>
      <c r="F153" s="19"/>
      <c r="G153" s="10"/>
      <c r="H153"/>
    </row>
    <row r="154" spans="1:9" x14ac:dyDescent="0.3">
      <c r="B154" s="1"/>
      <c r="C154" s="1"/>
      <c r="D154" s="1"/>
      <c r="E154" s="1"/>
      <c r="F154" s="9"/>
      <c r="G154" s="10"/>
      <c r="H154"/>
    </row>
    <row r="155" spans="1:9" ht="21" x14ac:dyDescent="0.35">
      <c r="A155" s="143" t="str">
        <f>IF($A$16=0,"",IF(COUNTIFS($A$17:$A$27,B155)=1,1,"nvt"))</f>
        <v/>
      </c>
      <c r="B155" s="153" t="str">
        <f>B24</f>
        <v>Overige kosten derden</v>
      </c>
      <c r="C155" s="50"/>
      <c r="D155" s="1"/>
      <c r="E155" s="1"/>
      <c r="F155" s="9"/>
      <c r="G155" s="10"/>
      <c r="H155"/>
    </row>
    <row r="156" spans="1:9" ht="18" customHeight="1" x14ac:dyDescent="0.25">
      <c r="B156" s="261"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c r="H157"/>
    </row>
    <row r="158" spans="1:9" ht="16.5" customHeight="1" thickBot="1" x14ac:dyDescent="0.35">
      <c r="B158" s="233" t="s">
        <v>2</v>
      </c>
      <c r="C158" s="235" t="s">
        <v>114</v>
      </c>
      <c r="D158" s="235" t="s">
        <v>177</v>
      </c>
      <c r="E158" s="234" t="s">
        <v>148</v>
      </c>
      <c r="F158" s="235" t="s">
        <v>0</v>
      </c>
      <c r="G158" s="234" t="s">
        <v>34</v>
      </c>
      <c r="H158" s="236"/>
      <c r="I158" s="236"/>
    </row>
    <row r="159" spans="1:9" ht="15.75" customHeight="1" thickTop="1" x14ac:dyDescent="0.3">
      <c r="B159" s="223"/>
      <c r="C159" s="224"/>
      <c r="D159" s="227"/>
      <c r="E159" s="225"/>
      <c r="F159" s="192">
        <f>IF($A$155=1,$D159*$E159,0)</f>
        <v>0</v>
      </c>
      <c r="G159" s="228"/>
      <c r="H159" s="229"/>
      <c r="I159" s="229"/>
    </row>
    <row r="160" spans="1:9" ht="15.75" customHeight="1" x14ac:dyDescent="0.3">
      <c r="B160" s="197"/>
      <c r="C160" s="107"/>
      <c r="D160" s="200"/>
      <c r="E160" s="202"/>
      <c r="F160" s="195">
        <f t="shared" ref="F160:F175" si="5">IF($A$155=1,$D160*$E160,0)</f>
        <v>0</v>
      </c>
      <c r="G160" s="203"/>
      <c r="H160" s="204"/>
      <c r="I160" s="204"/>
    </row>
    <row r="161" spans="2:9" ht="15.75" customHeight="1" x14ac:dyDescent="0.3">
      <c r="B161" s="197"/>
      <c r="C161" s="107"/>
      <c r="D161" s="200"/>
      <c r="E161" s="202"/>
      <c r="F161" s="195">
        <f t="shared" si="5"/>
        <v>0</v>
      </c>
      <c r="G161" s="203"/>
      <c r="H161" s="204"/>
      <c r="I161" s="204"/>
    </row>
    <row r="162" spans="2:9" ht="15.75" customHeight="1" x14ac:dyDescent="0.3">
      <c r="B162" s="197"/>
      <c r="C162" s="107"/>
      <c r="D162" s="200"/>
      <c r="E162" s="202"/>
      <c r="F162" s="195">
        <f t="shared" si="5"/>
        <v>0</v>
      </c>
      <c r="G162" s="203"/>
      <c r="H162" s="204"/>
      <c r="I162" s="204"/>
    </row>
    <row r="163" spans="2:9" ht="15.75" customHeight="1" x14ac:dyDescent="0.3">
      <c r="B163" s="197"/>
      <c r="C163" s="107"/>
      <c r="D163" s="200"/>
      <c r="E163" s="202"/>
      <c r="F163" s="195">
        <f t="shared" si="5"/>
        <v>0</v>
      </c>
      <c r="G163" s="203"/>
      <c r="H163" s="204"/>
      <c r="I163" s="204"/>
    </row>
    <row r="164" spans="2:9" ht="15.75" customHeight="1" x14ac:dyDescent="0.3">
      <c r="B164" s="197"/>
      <c r="C164" s="107"/>
      <c r="D164" s="200"/>
      <c r="E164" s="202"/>
      <c r="F164" s="195">
        <f t="shared" si="5"/>
        <v>0</v>
      </c>
      <c r="G164" s="203"/>
      <c r="H164" s="204"/>
      <c r="I164" s="204"/>
    </row>
    <row r="165" spans="2:9" ht="15.75" customHeight="1" x14ac:dyDescent="0.3">
      <c r="B165" s="197"/>
      <c r="C165" s="107"/>
      <c r="D165" s="200"/>
      <c r="E165" s="202"/>
      <c r="F165" s="195">
        <f t="shared" si="5"/>
        <v>0</v>
      </c>
      <c r="G165" s="203"/>
      <c r="H165" s="204"/>
      <c r="I165" s="204"/>
    </row>
    <row r="166" spans="2:9" ht="15.75" customHeight="1" x14ac:dyDescent="0.3">
      <c r="B166" s="197"/>
      <c r="C166" s="107"/>
      <c r="D166" s="200"/>
      <c r="E166" s="202"/>
      <c r="F166" s="195">
        <f t="shared" si="5"/>
        <v>0</v>
      </c>
      <c r="G166" s="203"/>
      <c r="H166" s="204"/>
      <c r="I166" s="204"/>
    </row>
    <row r="167" spans="2:9" ht="15.75" customHeight="1" x14ac:dyDescent="0.3">
      <c r="B167" s="197"/>
      <c r="C167" s="107"/>
      <c r="D167" s="200"/>
      <c r="E167" s="202"/>
      <c r="F167" s="195">
        <f t="shared" si="5"/>
        <v>0</v>
      </c>
      <c r="G167" s="203"/>
      <c r="H167" s="204"/>
      <c r="I167" s="204"/>
    </row>
    <row r="168" spans="2:9" ht="15.75" customHeight="1" x14ac:dyDescent="0.3">
      <c r="B168" s="197"/>
      <c r="C168" s="107"/>
      <c r="D168" s="200"/>
      <c r="E168" s="202"/>
      <c r="F168" s="195">
        <f t="shared" si="5"/>
        <v>0</v>
      </c>
      <c r="G168" s="203"/>
      <c r="H168" s="204"/>
      <c r="I168" s="204"/>
    </row>
    <row r="169" spans="2:9" ht="15.75" customHeight="1" x14ac:dyDescent="0.3">
      <c r="B169" s="197"/>
      <c r="C169" s="107"/>
      <c r="D169" s="200"/>
      <c r="E169" s="202"/>
      <c r="F169" s="195">
        <f t="shared" si="5"/>
        <v>0</v>
      </c>
      <c r="G169" s="203"/>
      <c r="H169" s="204"/>
      <c r="I169" s="204"/>
    </row>
    <row r="170" spans="2:9" ht="15.75" customHeight="1" x14ac:dyDescent="0.3">
      <c r="B170" s="197"/>
      <c r="C170" s="107"/>
      <c r="D170" s="200"/>
      <c r="E170" s="202"/>
      <c r="F170" s="195">
        <f t="shared" si="5"/>
        <v>0</v>
      </c>
      <c r="G170" s="203"/>
      <c r="H170" s="204"/>
      <c r="I170" s="204"/>
    </row>
    <row r="171" spans="2:9" ht="15.75" customHeight="1" x14ac:dyDescent="0.3">
      <c r="B171" s="197"/>
      <c r="C171" s="107"/>
      <c r="D171" s="200"/>
      <c r="E171" s="202"/>
      <c r="F171" s="195">
        <f t="shared" si="5"/>
        <v>0</v>
      </c>
      <c r="G171" s="203"/>
      <c r="H171" s="204"/>
      <c r="I171" s="204"/>
    </row>
    <row r="172" spans="2:9" ht="15.75" customHeight="1" x14ac:dyDescent="0.3">
      <c r="B172" s="197"/>
      <c r="C172" s="107"/>
      <c r="D172" s="200"/>
      <c r="E172" s="202"/>
      <c r="F172" s="195">
        <f t="shared" si="5"/>
        <v>0</v>
      </c>
      <c r="G172" s="203"/>
      <c r="H172" s="204"/>
      <c r="I172" s="204"/>
    </row>
    <row r="173" spans="2:9" ht="15.75" customHeight="1" x14ac:dyDescent="0.3">
      <c r="B173" s="197"/>
      <c r="C173" s="107"/>
      <c r="D173" s="200"/>
      <c r="E173" s="202"/>
      <c r="F173" s="195">
        <f t="shared" si="5"/>
        <v>0</v>
      </c>
      <c r="G173" s="203"/>
      <c r="H173" s="204"/>
      <c r="I173" s="204"/>
    </row>
    <row r="174" spans="2:9" ht="15.75" customHeight="1" x14ac:dyDescent="0.3">
      <c r="B174" s="197"/>
      <c r="C174" s="107"/>
      <c r="D174" s="200"/>
      <c r="E174" s="202"/>
      <c r="F174" s="195">
        <f t="shared" si="5"/>
        <v>0</v>
      </c>
      <c r="G174" s="203"/>
      <c r="H174" s="204"/>
      <c r="I174" s="204"/>
    </row>
    <row r="175" spans="2:9" ht="15.75" customHeight="1" thickBot="1" x14ac:dyDescent="0.35">
      <c r="B175" s="95"/>
      <c r="C175" s="94"/>
      <c r="D175" s="141"/>
      <c r="E175" s="97"/>
      <c r="F175" s="155">
        <f t="shared" si="5"/>
        <v>0</v>
      </c>
      <c r="G175" s="135"/>
      <c r="H175" s="136"/>
      <c r="I175" s="136"/>
    </row>
    <row r="176" spans="2:9" ht="16.149999999999999" customHeight="1" thickTop="1" x14ac:dyDescent="0.3">
      <c r="B176" s="76" t="s">
        <v>90</v>
      </c>
      <c r="C176" s="76"/>
      <c r="D176" s="76"/>
      <c r="E176" s="76"/>
      <c r="F176" s="163">
        <f>SUM(F159:F175)</f>
        <v>0</v>
      </c>
      <c r="G176" s="213"/>
      <c r="H176" s="213"/>
      <c r="I176" s="213"/>
    </row>
    <row r="177" spans="1:9" ht="16.149999999999999" customHeight="1" x14ac:dyDescent="0.3">
      <c r="B177" s="1"/>
      <c r="C177" s="4"/>
      <c r="D177" s="7"/>
      <c r="E177" s="7"/>
      <c r="F177" s="11"/>
      <c r="G177"/>
      <c r="H177"/>
    </row>
    <row r="178" spans="1:9" x14ac:dyDescent="0.3">
      <c r="B178" s="1"/>
      <c r="C178" s="1"/>
      <c r="D178" s="4"/>
      <c r="E178" s="13"/>
      <c r="F178" s="13"/>
      <c r="G178" s="9"/>
      <c r="H178"/>
    </row>
    <row r="179" spans="1:9" ht="21" x14ac:dyDescent="0.35">
      <c r="A179" s="143" t="str">
        <f>IF($A$16=0,"",IF(COUNTIFS($A$17:$A$27,B179)=1,1,"nvt"))</f>
        <v/>
      </c>
      <c r="B179" s="50" t="s">
        <v>22</v>
      </c>
      <c r="C179" s="50"/>
      <c r="D179" s="1"/>
      <c r="E179" s="1"/>
      <c r="F179" s="9"/>
      <c r="G179" s="8"/>
      <c r="H179"/>
    </row>
    <row r="180" spans="1:9" ht="15" customHeight="1" x14ac:dyDescent="0.25">
      <c r="B180" s="261"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c r="H181"/>
    </row>
    <row r="182" spans="1:9" ht="48.75" customHeight="1" thickBot="1" x14ac:dyDescent="0.35">
      <c r="B182" s="233" t="s">
        <v>2</v>
      </c>
      <c r="C182" s="234" t="s">
        <v>108</v>
      </c>
      <c r="D182" s="234" t="s">
        <v>3</v>
      </c>
      <c r="E182" s="234" t="s">
        <v>149</v>
      </c>
      <c r="F182" s="234" t="s">
        <v>4</v>
      </c>
      <c r="G182" s="234" t="s">
        <v>133</v>
      </c>
      <c r="H182" s="234" t="s">
        <v>5</v>
      </c>
      <c r="I182" s="234" t="s">
        <v>0</v>
      </c>
    </row>
    <row r="183" spans="1:9" ht="15.75" customHeight="1" thickTop="1" x14ac:dyDescent="0.3">
      <c r="B183" s="223"/>
      <c r="C183" s="230"/>
      <c r="D183" s="231"/>
      <c r="E183" s="231"/>
      <c r="F183" s="227"/>
      <c r="G183" s="227"/>
      <c r="H183" s="232"/>
      <c r="I183" s="192">
        <f>IFERROR(IF($A$179=1,(D183-E183)*(G183/F183)*H183,0),0)</f>
        <v>0</v>
      </c>
    </row>
    <row r="184" spans="1:9" ht="15.75" customHeight="1" x14ac:dyDescent="0.3">
      <c r="B184" s="197"/>
      <c r="C184" s="198"/>
      <c r="D184" s="199"/>
      <c r="E184" s="199"/>
      <c r="F184" s="200"/>
      <c r="G184" s="200"/>
      <c r="H184" s="201"/>
      <c r="I184" s="195">
        <f t="shared" ref="I184:I190" si="6">IFERROR(IF($A$179=1,(D184-E184)*(G184/F184)*H184,0),0)</f>
        <v>0</v>
      </c>
    </row>
    <row r="185" spans="1:9" ht="15.75" customHeight="1" x14ac:dyDescent="0.3">
      <c r="B185" s="197"/>
      <c r="C185" s="198"/>
      <c r="D185" s="199"/>
      <c r="E185" s="199"/>
      <c r="F185" s="200"/>
      <c r="G185" s="200"/>
      <c r="H185" s="201"/>
      <c r="I185" s="195">
        <f t="shared" si="6"/>
        <v>0</v>
      </c>
    </row>
    <row r="186" spans="1:9" ht="15.75" customHeight="1" x14ac:dyDescent="0.3">
      <c r="B186" s="197"/>
      <c r="C186" s="198"/>
      <c r="D186" s="199"/>
      <c r="E186" s="199"/>
      <c r="F186" s="200"/>
      <c r="G186" s="200"/>
      <c r="H186" s="201"/>
      <c r="I186" s="195">
        <f t="shared" si="6"/>
        <v>0</v>
      </c>
    </row>
    <row r="187" spans="1:9" ht="15.75" customHeight="1" x14ac:dyDescent="0.3">
      <c r="B187" s="197"/>
      <c r="C187" s="198"/>
      <c r="D187" s="199"/>
      <c r="E187" s="199"/>
      <c r="F187" s="200"/>
      <c r="G187" s="200"/>
      <c r="H187" s="201"/>
      <c r="I187" s="195">
        <f t="shared" si="6"/>
        <v>0</v>
      </c>
    </row>
    <row r="188" spans="1:9" ht="15.75" customHeight="1" x14ac:dyDescent="0.3">
      <c r="B188" s="197"/>
      <c r="C188" s="198"/>
      <c r="D188" s="199"/>
      <c r="E188" s="199"/>
      <c r="F188" s="200"/>
      <c r="G188" s="200"/>
      <c r="H188" s="201"/>
      <c r="I188" s="195">
        <f t="shared" si="6"/>
        <v>0</v>
      </c>
    </row>
    <row r="189" spans="1:9" ht="15.75" customHeight="1" x14ac:dyDescent="0.3">
      <c r="B189" s="197"/>
      <c r="C189" s="198"/>
      <c r="D189" s="199"/>
      <c r="E189" s="199"/>
      <c r="F189" s="200"/>
      <c r="G189" s="200"/>
      <c r="H189" s="201"/>
      <c r="I189" s="195">
        <f t="shared" si="6"/>
        <v>0</v>
      </c>
    </row>
    <row r="190" spans="1:9" ht="15.75" customHeight="1" thickBot="1" x14ac:dyDescent="0.35">
      <c r="B190" s="95"/>
      <c r="C190" s="100"/>
      <c r="D190" s="101"/>
      <c r="E190" s="101"/>
      <c r="F190" s="141"/>
      <c r="G190" s="141"/>
      <c r="H190" s="132"/>
      <c r="I190" s="155">
        <f t="shared" si="6"/>
        <v>0</v>
      </c>
    </row>
    <row r="191" spans="1:9" ht="16.5" thickTop="1" x14ac:dyDescent="0.3">
      <c r="B191" s="76" t="s">
        <v>90</v>
      </c>
      <c r="C191" s="76"/>
      <c r="D191" s="76"/>
      <c r="E191" s="76"/>
      <c r="F191" s="76"/>
      <c r="G191" s="76"/>
      <c r="H191" s="213"/>
      <c r="I191" s="163">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x14ac:dyDescent="0.35">
      <c r="A194" s="143" t="str">
        <f>IF($A$16=0,"",IF(COUNTIFS($A$17:$A$27,B194)=1,1,"nvt"))</f>
        <v/>
      </c>
      <c r="B194" s="153" t="str">
        <f>B25</f>
        <v>Forfait kleine uitgaven &lt; € 250 (1% Overige kosten derden)</v>
      </c>
      <c r="C194" s="50"/>
      <c r="D194" s="50"/>
      <c r="E194" s="50"/>
      <c r="F194" s="9"/>
      <c r="G194"/>
      <c r="H194"/>
    </row>
    <row r="195" spans="1:8" ht="15" customHeight="1" x14ac:dyDescent="0.25">
      <c r="B195" s="261" t="e">
        <f>IF(A194=1,VLOOKUP(B194,Alle_Kostensoorten[],2,FALSE),VLOOKUP(A194,Alle_Kostensoorten[],2,FALSE))</f>
        <v>#N/A</v>
      </c>
      <c r="C195" s="261"/>
      <c r="D195" s="261"/>
      <c r="E195" s="261"/>
      <c r="F195" s="261"/>
      <c r="G195" s="261"/>
      <c r="H195"/>
    </row>
    <row r="196" spans="1:8" ht="9.75" customHeight="1" x14ac:dyDescent="0.3">
      <c r="B196" s="3"/>
      <c r="C196" s="4"/>
      <c r="D196" s="12"/>
      <c r="E196" s="12"/>
      <c r="F196" s="9"/>
      <c r="G196"/>
      <c r="H196"/>
    </row>
    <row r="197" spans="1:8" ht="31.9" customHeight="1" thickBot="1" x14ac:dyDescent="0.35">
      <c r="B197" s="70" t="s">
        <v>2</v>
      </c>
      <c r="C197" s="72" t="s">
        <v>0</v>
      </c>
      <c r="D197"/>
      <c r="E197"/>
      <c r="F197"/>
      <c r="G197"/>
      <c r="H197"/>
    </row>
    <row r="198" spans="1:8" ht="15.75" customHeight="1" thickTop="1" x14ac:dyDescent="0.3">
      <c r="B198" s="156" t="str">
        <f>Hulpblad!V2</f>
        <v xml:space="preserve"> </v>
      </c>
      <c r="C198" s="154">
        <f t="shared" ref="C198:C207" si="7">IF(AND($A$194=1,B198&lt;&gt;"",B198&lt;&gt;" "),SUMIFS($F$159:$F$175,$B$159:$B$175,$B198)*0.01,0)</f>
        <v>0</v>
      </c>
      <c r="D198"/>
      <c r="E198"/>
      <c r="F198"/>
      <c r="G198"/>
      <c r="H198"/>
    </row>
    <row r="199" spans="1:8" ht="15.75" customHeight="1" x14ac:dyDescent="0.3">
      <c r="B199" s="157" t="str">
        <f>Hulpblad!V3</f>
        <v xml:space="preserve"> </v>
      </c>
      <c r="C199" s="155">
        <f t="shared" si="7"/>
        <v>0</v>
      </c>
      <c r="D199"/>
      <c r="E199"/>
      <c r="F199"/>
      <c r="G199"/>
      <c r="H199"/>
    </row>
    <row r="200" spans="1:8" ht="15.75" customHeight="1" x14ac:dyDescent="0.3">
      <c r="B200" s="157" t="str">
        <f>Hulpblad!V4</f>
        <v xml:space="preserve"> </v>
      </c>
      <c r="C200" s="155">
        <f t="shared" si="7"/>
        <v>0</v>
      </c>
      <c r="D200"/>
      <c r="E200"/>
      <c r="F200"/>
      <c r="G200"/>
      <c r="H200"/>
    </row>
    <row r="201" spans="1:8" ht="15.75" customHeight="1" x14ac:dyDescent="0.3">
      <c r="B201" s="157" t="str">
        <f>Hulpblad!V5</f>
        <v xml:space="preserve"> </v>
      </c>
      <c r="C201" s="155">
        <f t="shared" si="7"/>
        <v>0</v>
      </c>
      <c r="D201"/>
      <c r="E201"/>
      <c r="F201"/>
      <c r="G201"/>
      <c r="H201"/>
    </row>
    <row r="202" spans="1:8" ht="15.75" customHeight="1" x14ac:dyDescent="0.3">
      <c r="B202" s="157" t="str">
        <f>Hulpblad!V6</f>
        <v xml:space="preserve"> </v>
      </c>
      <c r="C202" s="155">
        <f t="shared" si="7"/>
        <v>0</v>
      </c>
      <c r="D202"/>
      <c r="E202"/>
      <c r="F202"/>
      <c r="G202"/>
      <c r="H202"/>
    </row>
    <row r="203" spans="1:8" ht="15.75" customHeight="1" x14ac:dyDescent="0.3">
      <c r="B203" s="157" t="str">
        <f>Hulpblad!V7</f>
        <v xml:space="preserve"> </v>
      </c>
      <c r="C203" s="155">
        <f t="shared" si="7"/>
        <v>0</v>
      </c>
      <c r="D203"/>
      <c r="E203"/>
      <c r="F203"/>
      <c r="G203"/>
      <c r="H203"/>
    </row>
    <row r="204" spans="1:8" ht="15.75" customHeight="1" x14ac:dyDescent="0.3">
      <c r="B204" s="157" t="str">
        <f>Hulpblad!V8</f>
        <v xml:space="preserve"> </v>
      </c>
      <c r="C204" s="155">
        <f t="shared" si="7"/>
        <v>0</v>
      </c>
      <c r="D204"/>
      <c r="E204"/>
      <c r="F204"/>
      <c r="G204"/>
      <c r="H204"/>
    </row>
    <row r="205" spans="1:8" ht="15.75" customHeight="1" x14ac:dyDescent="0.3">
      <c r="B205" s="157" t="str">
        <f>Hulpblad!V9</f>
        <v xml:space="preserve"> </v>
      </c>
      <c r="C205" s="155">
        <f t="shared" si="7"/>
        <v>0</v>
      </c>
      <c r="D205"/>
      <c r="E205"/>
      <c r="F205"/>
      <c r="G205"/>
      <c r="H205"/>
    </row>
    <row r="206" spans="1:8" ht="15.75" customHeight="1" x14ac:dyDescent="0.3">
      <c r="B206" s="157" t="str">
        <f>Hulpblad!V10</f>
        <v xml:space="preserve"> </v>
      </c>
      <c r="C206" s="155">
        <f t="shared" si="7"/>
        <v>0</v>
      </c>
      <c r="D206"/>
      <c r="E206"/>
      <c r="F206"/>
      <c r="G206"/>
      <c r="H206"/>
    </row>
    <row r="207" spans="1:8" ht="15.75" customHeight="1" thickBot="1" x14ac:dyDescent="0.35">
      <c r="B207" s="157" t="str">
        <f>Hulpblad!V11</f>
        <v xml:space="preserve"> </v>
      </c>
      <c r="C207" s="155">
        <f t="shared" si="7"/>
        <v>0</v>
      </c>
      <c r="D207"/>
      <c r="E207"/>
      <c r="F207"/>
      <c r="G207"/>
      <c r="H207"/>
    </row>
    <row r="208" spans="1:8" ht="16.5" thickTop="1" x14ac:dyDescent="0.3">
      <c r="B208" s="76" t="s">
        <v>90</v>
      </c>
      <c r="C208" s="163">
        <f>SUM(C198:C207)</f>
        <v>0</v>
      </c>
      <c r="D208" s="1"/>
      <c r="E208" s="1"/>
      <c r="F208" s="9"/>
      <c r="G208" s="10"/>
      <c r="H208"/>
    </row>
    <row r="209" spans="1:8" x14ac:dyDescent="0.3">
      <c r="B209" s="3"/>
      <c r="C209" s="1"/>
      <c r="D209" s="1"/>
      <c r="E209" s="1"/>
      <c r="F209" s="9"/>
      <c r="G209" s="10"/>
      <c r="H209"/>
    </row>
    <row r="210" spans="1:8" x14ac:dyDescent="0.3">
      <c r="B210" s="3"/>
      <c r="C210" s="1"/>
      <c r="D210" s="1"/>
      <c r="E210" s="1"/>
      <c r="F210" s="9"/>
      <c r="G210" s="10"/>
      <c r="H210"/>
    </row>
    <row r="211" spans="1:8" ht="21" x14ac:dyDescent="0.35">
      <c r="A211" s="143" t="str">
        <f>IF($A$16=0,"",IF(COUNTIFS($A$17:$A$27,B211)=1,1,"nvt"))</f>
        <v/>
      </c>
      <c r="B211" s="153" t="str">
        <f>B26</f>
        <v>Uurtarief € 73</v>
      </c>
      <c r="C211" s="50"/>
      <c r="D211"/>
      <c r="E211"/>
      <c r="F211"/>
      <c r="G211"/>
      <c r="H211"/>
    </row>
    <row r="212" spans="1:8" ht="14.25" customHeight="1" x14ac:dyDescent="0.25">
      <c r="B212" s="261" t="str">
        <f>IF(A211="nvt",VLOOKUP(A211,Alle_Kostensoorten[],2,FALSE),VLOOKUP(B211,Alle_Kostensoorten[],2,FALSE))</f>
        <v>Toelichting: Geen bijzonderheden</v>
      </c>
      <c r="C212" s="261"/>
      <c r="D212" s="261"/>
      <c r="E212" s="261"/>
      <c r="F212"/>
      <c r="G212"/>
      <c r="H212"/>
    </row>
    <row r="213" spans="1:8" ht="9" customHeight="1" x14ac:dyDescent="0.3">
      <c r="B213" s="3"/>
      <c r="C213" s="4"/>
      <c r="D213"/>
      <c r="E213"/>
      <c r="F213"/>
      <c r="G213"/>
      <c r="H213"/>
    </row>
    <row r="214" spans="1:8" ht="16.5" thickBot="1" x14ac:dyDescent="0.35">
      <c r="B214" s="186" t="s">
        <v>2</v>
      </c>
      <c r="C214" s="133" t="s">
        <v>111</v>
      </c>
      <c r="D214" s="133" t="s">
        <v>72</v>
      </c>
      <c r="E214" s="184" t="s">
        <v>0</v>
      </c>
      <c r="F214"/>
      <c r="G214"/>
      <c r="H214"/>
    </row>
    <row r="215" spans="1:8" ht="15.75" customHeight="1" thickTop="1" x14ac:dyDescent="0.3">
      <c r="B215" s="241"/>
      <c r="C215" s="224"/>
      <c r="D215" s="227"/>
      <c r="E215" s="192">
        <f>IF($A$211=1,$D215*73,0)</f>
        <v>0</v>
      </c>
      <c r="F215"/>
      <c r="G215"/>
      <c r="H215"/>
    </row>
    <row r="216" spans="1:8" ht="15.75" customHeight="1" x14ac:dyDescent="0.3">
      <c r="B216" s="210"/>
      <c r="C216" s="107"/>
      <c r="D216" s="227"/>
      <c r="E216" s="195">
        <f>IF($A$211=1,$D216*73,0)</f>
        <v>0</v>
      </c>
      <c r="F216"/>
      <c r="G216"/>
      <c r="H216"/>
    </row>
    <row r="217" spans="1:8" ht="15.75" customHeight="1" x14ac:dyDescent="0.3">
      <c r="B217" s="210"/>
      <c r="C217" s="107"/>
      <c r="D217" s="227"/>
      <c r="E217" s="195">
        <f>IF($A$211=1,$D217*73,0)</f>
        <v>0</v>
      </c>
      <c r="F217"/>
      <c r="G217"/>
      <c r="H217"/>
    </row>
    <row r="218" spans="1:8" ht="15.75" customHeight="1" x14ac:dyDescent="0.3">
      <c r="B218" s="210"/>
      <c r="C218" s="107"/>
      <c r="D218" s="227"/>
      <c r="E218" s="195">
        <f>IF($A$211=1,$D218*73,0)</f>
        <v>0</v>
      </c>
      <c r="F218"/>
      <c r="G218"/>
      <c r="H218"/>
    </row>
    <row r="219" spans="1:8" ht="15.75" customHeight="1" x14ac:dyDescent="0.3">
      <c r="B219" s="210"/>
      <c r="C219" s="107"/>
      <c r="D219" s="227"/>
      <c r="E219" s="195">
        <f>IF($A$211=1,$D219*73,0)</f>
        <v>0</v>
      </c>
      <c r="F219"/>
      <c r="G219"/>
      <c r="H219"/>
    </row>
    <row r="220" spans="1:8" ht="15.75" customHeight="1" x14ac:dyDescent="0.3">
      <c r="B220" s="210"/>
      <c r="C220" s="107"/>
      <c r="D220" s="227"/>
      <c r="E220" s="195">
        <f>IF($A$211=1,$D220*73,0)</f>
        <v>0</v>
      </c>
      <c r="F220"/>
      <c r="G220"/>
      <c r="H220"/>
    </row>
    <row r="221" spans="1:8" ht="15.75" customHeight="1" x14ac:dyDescent="0.3">
      <c r="B221" s="210"/>
      <c r="C221" s="107"/>
      <c r="D221" s="200"/>
      <c r="E221" s="195">
        <f>IF($A$211=1,$D221*73,0)</f>
        <v>0</v>
      </c>
      <c r="F221"/>
      <c r="G221"/>
      <c r="H221"/>
    </row>
    <row r="222" spans="1:8" ht="15.75" customHeight="1" x14ac:dyDescent="0.3">
      <c r="B222" s="210"/>
      <c r="C222" s="107"/>
      <c r="D222" s="200"/>
      <c r="E222" s="195">
        <f>IF($A$211=1,$D222*73,0)</f>
        <v>0</v>
      </c>
      <c r="F222"/>
      <c r="G222"/>
      <c r="H222"/>
    </row>
    <row r="223" spans="1:8" ht="15.75" customHeight="1" x14ac:dyDescent="0.3">
      <c r="B223" s="210"/>
      <c r="C223" s="107"/>
      <c r="D223" s="200"/>
      <c r="E223" s="195">
        <f>IF($A$211=1,$D223*73,0)</f>
        <v>0</v>
      </c>
      <c r="F223"/>
      <c r="G223"/>
      <c r="H223"/>
    </row>
    <row r="224" spans="1:8" ht="15.75" customHeight="1" x14ac:dyDescent="0.3">
      <c r="B224" s="210"/>
      <c r="C224" s="107"/>
      <c r="D224" s="200"/>
      <c r="E224" s="195">
        <f>IF($A$211=1,$D224*73,0)</f>
        <v>0</v>
      </c>
      <c r="F224"/>
      <c r="G224"/>
      <c r="H224"/>
    </row>
    <row r="225" spans="1:8" ht="15.75" customHeight="1" x14ac:dyDescent="0.3">
      <c r="B225" s="210"/>
      <c r="C225" s="107"/>
      <c r="D225" s="200"/>
      <c r="E225" s="195">
        <f>IF($A$211=1,$D225*73,0)</f>
        <v>0</v>
      </c>
      <c r="F225"/>
      <c r="G225"/>
      <c r="H225"/>
    </row>
    <row r="226" spans="1:8" ht="15.75" customHeight="1" x14ac:dyDescent="0.3">
      <c r="B226" s="210"/>
      <c r="C226" s="107"/>
      <c r="D226" s="200"/>
      <c r="E226" s="195">
        <f>IF($A$211=1,$D226*73,0)</f>
        <v>0</v>
      </c>
      <c r="F226"/>
      <c r="G226"/>
      <c r="H226"/>
    </row>
    <row r="227" spans="1:8" ht="15.75" customHeight="1" x14ac:dyDescent="0.3">
      <c r="B227" s="210"/>
      <c r="C227" s="107"/>
      <c r="D227" s="200"/>
      <c r="E227" s="195">
        <f>IF($A$211=1,$D227*73,0)</f>
        <v>0</v>
      </c>
      <c r="F227"/>
      <c r="G227"/>
      <c r="H227"/>
    </row>
    <row r="228" spans="1:8" ht="15.75" customHeight="1" x14ac:dyDescent="0.3">
      <c r="B228" s="210"/>
      <c r="C228" s="107"/>
      <c r="D228" s="200"/>
      <c r="E228" s="195">
        <f>IF($A$211=1,$D228*73,0)</f>
        <v>0</v>
      </c>
      <c r="F228"/>
      <c r="G228"/>
      <c r="H228"/>
    </row>
    <row r="229" spans="1:8" ht="15.75" customHeight="1" x14ac:dyDescent="0.3">
      <c r="B229" s="210"/>
      <c r="C229" s="107"/>
      <c r="D229" s="200"/>
      <c r="E229" s="195">
        <f>IF($A$211=1,$D229*73,0)</f>
        <v>0</v>
      </c>
      <c r="F229"/>
      <c r="G229"/>
      <c r="H229"/>
    </row>
    <row r="230" spans="1:8" ht="15.75" customHeight="1" thickBot="1" x14ac:dyDescent="0.35">
      <c r="B230" s="93"/>
      <c r="C230" s="94"/>
      <c r="D230" s="141"/>
      <c r="E230" s="155">
        <f>IF($A$211=1,$D230*73,0)</f>
        <v>0</v>
      </c>
      <c r="F230"/>
      <c r="G230"/>
      <c r="H230"/>
    </row>
    <row r="231" spans="1:8" ht="16.5" thickTop="1" x14ac:dyDescent="0.3">
      <c r="B231" s="211" t="s">
        <v>90</v>
      </c>
      <c r="C231" s="211"/>
      <c r="D231" s="212"/>
      <c r="E231" s="163">
        <f>SUM(E215:E230)</f>
        <v>0</v>
      </c>
      <c r="F231" s="8"/>
      <c r="G231"/>
      <c r="H231"/>
    </row>
    <row r="232" spans="1:8" x14ac:dyDescent="0.3">
      <c r="B232" s="1"/>
      <c r="C232" s="1"/>
      <c r="D232" s="1"/>
      <c r="E232" s="1"/>
      <c r="F232" s="7"/>
      <c r="G232" s="8"/>
      <c r="H232"/>
    </row>
    <row r="233" spans="1:8" x14ac:dyDescent="0.3">
      <c r="B233" s="1"/>
      <c r="C233" s="1"/>
      <c r="D233" s="1"/>
      <c r="E233" s="1"/>
      <c r="F233" s="7"/>
      <c r="G233" s="8"/>
      <c r="H233"/>
    </row>
    <row r="234" spans="1:8" ht="21" x14ac:dyDescent="0.35">
      <c r="A234" s="143" t="str">
        <f>IF($A$16=0,"",IF(COUNTIFS($A$17:$A$27,B234)=1,1,"nvt"))</f>
        <v/>
      </c>
      <c r="B234" s="153" t="str">
        <f>B27</f>
        <v>Maandbedrag € 10.400</v>
      </c>
      <c r="C234" s="50"/>
      <c r="D234" s="1"/>
      <c r="E234" s="1"/>
      <c r="F234" s="7"/>
      <c r="G234" s="8"/>
      <c r="H234"/>
    </row>
    <row r="235" spans="1:8" ht="14.25" customHeight="1" x14ac:dyDescent="0.25">
      <c r="B235" s="261" t="str">
        <f>IF(A234="nvt",VLOOKUP(A234,Alle_Kostensoorten[],2,FALSE),VLOOKUP(B234,Alle_Kostensoorten[],2,FALSE))</f>
        <v>Toelichting: Geen bijzonderheden</v>
      </c>
      <c r="C235" s="261"/>
      <c r="D235" s="261"/>
      <c r="E235" s="261"/>
      <c r="F235" s="261"/>
      <c r="G235"/>
      <c r="H235"/>
    </row>
    <row r="236" spans="1:8" ht="9.75" customHeight="1" x14ac:dyDescent="0.3">
      <c r="B236" s="1"/>
      <c r="C236" s="1"/>
      <c r="D236" s="1"/>
      <c r="E236" s="1"/>
      <c r="F236" s="7"/>
      <c r="G236" s="8"/>
      <c r="H236"/>
    </row>
    <row r="237" spans="1:8" ht="45.75" thickBot="1" x14ac:dyDescent="0.35">
      <c r="B237" s="186" t="s">
        <v>2</v>
      </c>
      <c r="C237" s="133" t="s">
        <v>111</v>
      </c>
      <c r="D237" s="133" t="s">
        <v>132</v>
      </c>
      <c r="E237" s="133" t="s">
        <v>175</v>
      </c>
      <c r="F237" s="184" t="s">
        <v>0</v>
      </c>
      <c r="G237"/>
      <c r="H237"/>
    </row>
    <row r="238" spans="1:8" ht="15.75" customHeight="1" thickTop="1" x14ac:dyDescent="0.3">
      <c r="B238" s="223"/>
      <c r="C238" s="224"/>
      <c r="D238" s="227"/>
      <c r="E238" s="232"/>
      <c r="F238" s="192">
        <f>IF($A$234=1,$D238*$E238*10400,0)</f>
        <v>0</v>
      </c>
      <c r="G238"/>
      <c r="H238"/>
    </row>
    <row r="239" spans="1:8" ht="15.75" customHeight="1" x14ac:dyDescent="0.3">
      <c r="B239" s="197"/>
      <c r="C239" s="107"/>
      <c r="D239" s="227"/>
      <c r="E239" s="201"/>
      <c r="F239" s="195">
        <f>IF($A$234=1,$D239*$E239*10400,0)</f>
        <v>0</v>
      </c>
      <c r="G239"/>
      <c r="H239"/>
    </row>
    <row r="240" spans="1:8" ht="15.75" customHeight="1" x14ac:dyDescent="0.3">
      <c r="B240" s="197"/>
      <c r="C240" s="107"/>
      <c r="D240" s="227"/>
      <c r="E240" s="201"/>
      <c r="F240" s="195">
        <f>IF($A$234=1,$D240*$E240*10400,0)</f>
        <v>0</v>
      </c>
      <c r="G240"/>
      <c r="H240"/>
    </row>
    <row r="241" spans="2:9" ht="15.75" customHeight="1" x14ac:dyDescent="0.3">
      <c r="B241" s="197"/>
      <c r="C241" s="107"/>
      <c r="D241" s="227"/>
      <c r="E241" s="201"/>
      <c r="F241" s="195">
        <f>IF($A$234=1,$D241*$E241*10400,0)</f>
        <v>0</v>
      </c>
      <c r="G241"/>
      <c r="H241"/>
    </row>
    <row r="242" spans="2:9" ht="15.75" customHeight="1" x14ac:dyDescent="0.3">
      <c r="B242" s="197"/>
      <c r="C242" s="107"/>
      <c r="D242" s="227"/>
      <c r="E242" s="201"/>
      <c r="F242" s="195">
        <f>IF($A$234=1,$D242*$E242*10400,0)</f>
        <v>0</v>
      </c>
      <c r="G242"/>
      <c r="H242"/>
    </row>
    <row r="243" spans="2:9" ht="15.75" customHeight="1" x14ac:dyDescent="0.3">
      <c r="B243" s="197"/>
      <c r="C243" s="107"/>
      <c r="D243" s="200"/>
      <c r="E243" s="201"/>
      <c r="F243" s="195">
        <f>IF($A$234=1,$D243*$E243*10400,0)</f>
        <v>0</v>
      </c>
      <c r="G243"/>
      <c r="H243"/>
    </row>
    <row r="244" spans="2:9" ht="15.75" customHeight="1" x14ac:dyDescent="0.3">
      <c r="B244" s="197"/>
      <c r="C244" s="107"/>
      <c r="D244" s="200"/>
      <c r="E244" s="201"/>
      <c r="F244" s="195">
        <f>IF($A$234=1,$D244*$E244*10400,0)</f>
        <v>0</v>
      </c>
      <c r="G244"/>
      <c r="H244"/>
    </row>
    <row r="245" spans="2:9" ht="15.75" customHeight="1" x14ac:dyDescent="0.3">
      <c r="B245" s="197"/>
      <c r="C245" s="107"/>
      <c r="D245" s="200"/>
      <c r="E245" s="201"/>
      <c r="F245" s="195">
        <f>IF($A$234=1,$D245*$E245*10400,0)</f>
        <v>0</v>
      </c>
      <c r="G245"/>
      <c r="H245"/>
    </row>
    <row r="246" spans="2:9" ht="15.75" customHeight="1" x14ac:dyDescent="0.3">
      <c r="B246" s="197"/>
      <c r="C246" s="107"/>
      <c r="D246" s="200"/>
      <c r="E246" s="201"/>
      <c r="F246" s="195">
        <f>IF($A$234=1,$D246*$E246*10400,0)</f>
        <v>0</v>
      </c>
      <c r="G246"/>
      <c r="H246"/>
    </row>
    <row r="247" spans="2:9" ht="15.75" customHeight="1" x14ac:dyDescent="0.3">
      <c r="B247" s="197"/>
      <c r="C247" s="107"/>
      <c r="D247" s="200"/>
      <c r="E247" s="201"/>
      <c r="F247" s="195">
        <f>IF($A$234=1,$D247*$E247*10400,0)</f>
        <v>0</v>
      </c>
      <c r="G247"/>
      <c r="H247"/>
    </row>
    <row r="248" spans="2:9" ht="15.75" customHeight="1" x14ac:dyDescent="0.3">
      <c r="B248" s="197"/>
      <c r="C248" s="107"/>
      <c r="D248" s="200"/>
      <c r="E248" s="201"/>
      <c r="F248" s="195">
        <f>IF($A$234=1,$D248*$E248*10400,0)</f>
        <v>0</v>
      </c>
      <c r="G248"/>
      <c r="H248"/>
    </row>
    <row r="249" spans="2:9" ht="15.75" customHeight="1" x14ac:dyDescent="0.3">
      <c r="B249" s="197"/>
      <c r="C249" s="107"/>
      <c r="D249" s="200"/>
      <c r="E249" s="201"/>
      <c r="F249" s="195">
        <f>IF($A$234=1,$D249*$E249*10400,0)</f>
        <v>0</v>
      </c>
      <c r="G249"/>
      <c r="H249"/>
    </row>
    <row r="250" spans="2:9" ht="15.75" customHeight="1" x14ac:dyDescent="0.3">
      <c r="B250" s="197"/>
      <c r="C250" s="107"/>
      <c r="D250" s="200"/>
      <c r="E250" s="201"/>
      <c r="F250" s="195">
        <f>IF($A$234=1,$D250*$E250*10400,0)</f>
        <v>0</v>
      </c>
      <c r="G250"/>
      <c r="H250"/>
    </row>
    <row r="251" spans="2:9" ht="15.75" customHeight="1" x14ac:dyDescent="0.3">
      <c r="B251" s="197"/>
      <c r="C251" s="107"/>
      <c r="D251" s="200"/>
      <c r="E251" s="201"/>
      <c r="F251" s="195">
        <f>IF($A$234=1,$D251*$E251*10400,0)</f>
        <v>0</v>
      </c>
      <c r="G251"/>
      <c r="H251"/>
    </row>
    <row r="252" spans="2:9" ht="15.75" customHeight="1" thickBot="1" x14ac:dyDescent="0.35">
      <c r="B252" s="95"/>
      <c r="C252" s="207"/>
      <c r="D252" s="208"/>
      <c r="E252" s="209"/>
      <c r="F252" s="155">
        <f>IF($A$234=1,$D252*$E252*10400,0)</f>
        <v>0</v>
      </c>
      <c r="G252"/>
      <c r="H252"/>
    </row>
    <row r="253" spans="2:9" ht="16.5" thickTop="1" x14ac:dyDescent="0.3">
      <c r="B253" s="211" t="s">
        <v>90</v>
      </c>
      <c r="C253" s="211"/>
      <c r="D253" s="212"/>
      <c r="E253" s="211"/>
      <c r="F253" s="163">
        <f>SUM(F238:F252)</f>
        <v>0</v>
      </c>
      <c r="G253"/>
      <c r="H253"/>
    </row>
    <row r="254" spans="2:9" x14ac:dyDescent="0.3">
      <c r="B254" s="3"/>
      <c r="C254" s="1"/>
      <c r="D254" s="1"/>
      <c r="E254" s="1"/>
      <c r="F254" s="9"/>
      <c r="G254" s="10"/>
      <c r="H254"/>
    </row>
    <row r="255" spans="2:9" ht="16.5" thickBot="1" x14ac:dyDescent="0.35">
      <c r="B255" s="39"/>
      <c r="C255" s="40"/>
      <c r="D255" s="40"/>
      <c r="E255" s="40"/>
      <c r="F255" s="41"/>
      <c r="G255" s="42"/>
      <c r="H255" s="42"/>
      <c r="I255" s="42"/>
    </row>
    <row r="256" spans="2:9" ht="7.5" customHeight="1" thickTop="1" x14ac:dyDescent="0.3">
      <c r="B256" s="3"/>
      <c r="C256" s="1"/>
      <c r="D256" s="1"/>
      <c r="E256" s="1"/>
      <c r="F256" s="9"/>
      <c r="G256" s="10"/>
      <c r="H256"/>
    </row>
    <row r="257" spans="2:9" ht="23.25" x14ac:dyDescent="0.25">
      <c r="B257" s="266" t="s">
        <v>55</v>
      </c>
      <c r="C257" s="266"/>
      <c r="D257" s="266"/>
      <c r="E257" s="266"/>
      <c r="F257" s="266"/>
      <c r="G257" s="266"/>
      <c r="H257" s="266"/>
    </row>
    <row r="258" spans="2:9" x14ac:dyDescent="0.3">
      <c r="B258" s="3"/>
      <c r="C258" s="1"/>
      <c r="D258" s="1"/>
      <c r="E258" s="1"/>
      <c r="F258" s="9"/>
      <c r="G258" s="10"/>
      <c r="H258"/>
    </row>
    <row r="259" spans="2:9" ht="21" x14ac:dyDescent="0.35">
      <c r="B259" s="50" t="s">
        <v>43</v>
      </c>
      <c r="C259" s="10"/>
      <c r="D259" s="10"/>
      <c r="E259" s="10"/>
      <c r="F259" s="9"/>
      <c r="G259" s="10"/>
      <c r="H259"/>
    </row>
    <row r="260" spans="2:9" ht="153.75" customHeight="1" x14ac:dyDescent="0.25">
      <c r="B260" s="267" t="s">
        <v>134</v>
      </c>
      <c r="C260" s="267"/>
      <c r="D260" s="267"/>
      <c r="E260" s="267"/>
      <c r="F260" s="267"/>
      <c r="G260" s="267"/>
      <c r="H260" s="267"/>
      <c r="I260" s="267"/>
    </row>
    <row r="261" spans="2:9" x14ac:dyDescent="0.3">
      <c r="B261" s="3"/>
      <c r="C261" s="10"/>
      <c r="D261" s="10"/>
      <c r="E261" s="10"/>
      <c r="F261" s="9"/>
      <c r="G261" s="10"/>
      <c r="H261"/>
    </row>
    <row r="262" spans="2:9" ht="15.6" customHeight="1" thickBot="1" x14ac:dyDescent="0.35">
      <c r="B262" s="51" t="s">
        <v>44</v>
      </c>
      <c r="C262" s="52" t="s">
        <v>6</v>
      </c>
      <c r="D262" s="52" t="s">
        <v>41</v>
      </c>
      <c r="E262" s="139" t="s">
        <v>56</v>
      </c>
      <c r="F262" s="138"/>
      <c r="G262" s="138"/>
      <c r="H262" s="138"/>
      <c r="I262" s="138"/>
    </row>
    <row r="263" spans="2:9" ht="15.75" customHeight="1" thickTop="1" x14ac:dyDescent="0.3">
      <c r="B263" s="57" t="s">
        <v>51</v>
      </c>
      <c r="C263" s="102"/>
      <c r="D263" s="158">
        <f>IFERROR(C263/$C$270,0)</f>
        <v>0</v>
      </c>
      <c r="E263" s="104"/>
      <c r="F263" s="105"/>
      <c r="G263" s="105"/>
      <c r="H263" s="105"/>
      <c r="I263" s="106"/>
    </row>
    <row r="264" spans="2:9" ht="15.75" customHeight="1" x14ac:dyDescent="0.3">
      <c r="B264" s="57" t="s">
        <v>104</v>
      </c>
      <c r="C264" s="102"/>
      <c r="D264" s="158">
        <f t="shared" ref="D264:D268" si="8">IFERROR(C264/$C$270,0)</f>
        <v>0</v>
      </c>
      <c r="E264" s="107"/>
      <c r="F264" s="108"/>
      <c r="G264" s="108"/>
      <c r="H264" s="108"/>
      <c r="I264" s="109"/>
    </row>
    <row r="265" spans="2:9" ht="15.75" customHeight="1" x14ac:dyDescent="0.3">
      <c r="B265" s="57" t="s">
        <v>105</v>
      </c>
      <c r="C265" s="102"/>
      <c r="D265" s="158">
        <f t="shared" si="8"/>
        <v>0</v>
      </c>
      <c r="E265" s="107"/>
      <c r="F265" s="108"/>
      <c r="G265" s="108"/>
      <c r="H265" s="108"/>
      <c r="I265" s="109"/>
    </row>
    <row r="266" spans="2:9" ht="15.75" customHeight="1" x14ac:dyDescent="0.3">
      <c r="B266" s="57" t="s">
        <v>45</v>
      </c>
      <c r="C266" s="102"/>
      <c r="D266" s="158">
        <f t="shared" si="8"/>
        <v>0</v>
      </c>
      <c r="E266" s="107"/>
      <c r="F266" s="108"/>
      <c r="G266" s="108"/>
      <c r="H266" s="108"/>
      <c r="I266" s="109"/>
    </row>
    <row r="267" spans="2:9" ht="15.75" customHeight="1" thickBot="1" x14ac:dyDescent="0.35">
      <c r="B267" s="58" t="s">
        <v>46</v>
      </c>
      <c r="C267" s="103"/>
      <c r="D267" s="159">
        <f t="shared" si="8"/>
        <v>0</v>
      </c>
      <c r="E267" s="110"/>
      <c r="F267" s="111"/>
      <c r="G267" s="111"/>
      <c r="H267" s="111"/>
      <c r="I267" s="112"/>
    </row>
    <row r="268" spans="2:9" ht="17.25" thickTop="1" thickBot="1" x14ac:dyDescent="0.35">
      <c r="B268" s="77" t="s">
        <v>1</v>
      </c>
      <c r="C268" s="160">
        <f>SUM(C263:C267)</f>
        <v>0</v>
      </c>
      <c r="D268" s="161">
        <f t="shared" si="8"/>
        <v>0</v>
      </c>
      <c r="E268" s="80"/>
      <c r="F268" s="80"/>
      <c r="G268" s="80"/>
      <c r="H268" s="77"/>
      <c r="I268" s="81"/>
    </row>
    <row r="269" spans="2:9" ht="13.5" customHeight="1" thickTop="1" x14ac:dyDescent="0.3">
      <c r="B269" s="10"/>
      <c r="C269" s="10"/>
      <c r="D269" s="10"/>
      <c r="E269" s="10"/>
      <c r="F269" s="9"/>
      <c r="G269" s="10"/>
      <c r="H269"/>
    </row>
    <row r="270" spans="2:9" ht="16.5" thickBot="1" x14ac:dyDescent="0.35">
      <c r="B270" s="51" t="s">
        <v>0</v>
      </c>
      <c r="C270" s="162">
        <f>D28</f>
        <v>0</v>
      </c>
      <c r="D270" s="10"/>
      <c r="E270" s="10"/>
      <c r="F270" s="9"/>
      <c r="G270" s="10"/>
      <c r="H270"/>
    </row>
    <row r="271" spans="2:9" ht="16.5" thickTop="1" x14ac:dyDescent="0.3">
      <c r="B271" s="3"/>
      <c r="C271" s="1"/>
      <c r="D271" s="1"/>
      <c r="E271" s="1"/>
      <c r="F271" s="9"/>
      <c r="G271" s="10"/>
      <c r="H271"/>
    </row>
    <row r="272" spans="2:9" ht="16.5" thickBot="1" x14ac:dyDescent="0.35">
      <c r="B272" s="51" t="s">
        <v>92</v>
      </c>
      <c r="C272" s="162" t="str">
        <f>IF(ROUND(C268,2)-ROUND(C270,2)=0,"JA",C268-C270)</f>
        <v>JA</v>
      </c>
      <c r="D272" s="1"/>
      <c r="E272" s="1"/>
      <c r="F272" s="9"/>
      <c r="G272" s="10"/>
      <c r="H272"/>
    </row>
    <row r="273" spans="2:9" ht="17.25" thickTop="1" thickBot="1" x14ac:dyDescent="0.35">
      <c r="B273" s="43"/>
      <c r="C273" s="44"/>
      <c r="D273" s="45"/>
      <c r="E273" s="45"/>
      <c r="F273" s="45"/>
      <c r="G273" s="45"/>
      <c r="H273" s="45"/>
      <c r="I273" s="45"/>
    </row>
    <row r="274" spans="2:9" ht="6.75" customHeight="1" thickTop="1" x14ac:dyDescent="0.3">
      <c r="B274" s="15"/>
      <c r="C274" s="16"/>
      <c r="D274"/>
      <c r="E274"/>
      <c r="F274"/>
      <c r="G274"/>
      <c r="H274"/>
    </row>
    <row r="275" spans="2:9" ht="23.25" x14ac:dyDescent="0.25">
      <c r="B275" s="266" t="s">
        <v>54</v>
      </c>
      <c r="C275" s="266"/>
      <c r="D275" s="266"/>
      <c r="E275" s="266"/>
      <c r="F275" s="266"/>
      <c r="G275" s="266"/>
      <c r="H275" s="266"/>
    </row>
    <row r="276" spans="2:9" ht="15" x14ac:dyDescent="0.25">
      <c r="B276" s="10"/>
      <c r="C276"/>
      <c r="D276"/>
      <c r="E276"/>
      <c r="F276"/>
      <c r="G276" s="10"/>
      <c r="H276"/>
    </row>
    <row r="277" spans="2:9" ht="21" x14ac:dyDescent="0.35">
      <c r="B277" s="50" t="s">
        <v>99</v>
      </c>
      <c r="C277" s="50"/>
      <c r="D277"/>
      <c r="E277"/>
      <c r="F277"/>
      <c r="G277" s="10"/>
      <c r="H277"/>
    </row>
    <row r="278" spans="2:9" ht="154.5" customHeight="1" x14ac:dyDescent="0.25">
      <c r="B278" s="267" t="s">
        <v>182</v>
      </c>
      <c r="C278" s="267"/>
      <c r="D278" s="267"/>
      <c r="E278" s="267"/>
      <c r="F278" s="267"/>
      <c r="G278" s="267"/>
      <c r="H278" s="267"/>
      <c r="I278" s="267"/>
    </row>
    <row r="279" spans="2:9" ht="15" x14ac:dyDescent="0.25">
      <c r="B279" s="10"/>
      <c r="C279"/>
      <c r="D279"/>
      <c r="E279"/>
      <c r="F279"/>
      <c r="G279" s="10"/>
      <c r="H279"/>
    </row>
    <row r="280" spans="2:9" ht="16.5" thickBot="1" x14ac:dyDescent="0.35">
      <c r="B280" s="134" t="s">
        <v>2</v>
      </c>
      <c r="C280" s="184" t="s">
        <v>37</v>
      </c>
      <c r="D280" s="184" t="s">
        <v>112</v>
      </c>
      <c r="E280" s="133" t="s">
        <v>0</v>
      </c>
      <c r="F280" s="185" t="s">
        <v>38</v>
      </c>
      <c r="G280" s="184" t="s">
        <v>56</v>
      </c>
      <c r="H280" s="186"/>
      <c r="I280" s="186"/>
    </row>
    <row r="281" spans="2:9" ht="15.75" customHeight="1" thickTop="1" x14ac:dyDescent="0.3">
      <c r="B281" s="187" t="str">
        <f>Hulpblad!V2</f>
        <v xml:space="preserve"> </v>
      </c>
      <c r="C281" s="248"/>
      <c r="D281" s="191"/>
      <c r="E281" s="192">
        <f>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92">
        <f t="shared" ref="F281:F290" si="9">E281*D281</f>
        <v>0</v>
      </c>
      <c r="G281" s="193"/>
      <c r="H281" s="188"/>
      <c r="I281" s="188"/>
    </row>
    <row r="282" spans="2:9" ht="15.75" customHeight="1" x14ac:dyDescent="0.3">
      <c r="B282" s="189" t="str">
        <f>Hulpblad!V3</f>
        <v xml:space="preserve"> </v>
      </c>
      <c r="C282" s="249"/>
      <c r="D282" s="194"/>
      <c r="E282" s="195">
        <f t="shared" ref="E282:E290" si="10">IF(OR(B282="",B282=" "),0,SUMIFS($E$104:$E$118,$B$104:$B$118,$B282)+SUMIFS($E$38:$E$52,$B$38:$B$52,$B282)+SUMIFS($F$60:$F$74,$B$60:$B$74,$B282)+SUMIFS($F$82:$F$96,$B$82:$B$96,$B282)+SUMIFS($C$126:$C$135,$B$126:$B$135,$B282)+SUMIFS($I$183:$I$190,$B$183:$B$190,$B282)+SUMIFS($E$143:$E$151,$B$143:$B$151,$B282)+SUMIFS($F$159:$F$175,$B$159:$B$175,$B282)+SUMIFS($C$198:$C$207,$B$198:$B$207,$B282)+SUMIFS($E$215:$E$230,$B$215:$B$230,$B282)+SUMIFS($F$238:$F$252,$B$238:$B$252,$B282))</f>
        <v>0</v>
      </c>
      <c r="F282" s="195">
        <f t="shared" si="9"/>
        <v>0</v>
      </c>
      <c r="G282" s="196"/>
      <c r="H282" s="190"/>
      <c r="I282" s="190"/>
    </row>
    <row r="283" spans="2:9" ht="15.75" customHeight="1" x14ac:dyDescent="0.3">
      <c r="B283" s="189" t="str">
        <f>Hulpblad!V4</f>
        <v xml:space="preserve"> </v>
      </c>
      <c r="C283" s="250"/>
      <c r="D283" s="194"/>
      <c r="E283" s="195">
        <f t="shared" si="10"/>
        <v>0</v>
      </c>
      <c r="F283" s="195">
        <f t="shared" si="9"/>
        <v>0</v>
      </c>
      <c r="G283" s="196"/>
      <c r="H283" s="190"/>
      <c r="I283" s="190"/>
    </row>
    <row r="284" spans="2:9" ht="15.75" customHeight="1" x14ac:dyDescent="0.3">
      <c r="B284" s="189" t="str">
        <f>Hulpblad!V5</f>
        <v xml:space="preserve"> </v>
      </c>
      <c r="C284" s="250"/>
      <c r="D284" s="194"/>
      <c r="E284" s="195">
        <f t="shared" si="10"/>
        <v>0</v>
      </c>
      <c r="F284" s="195">
        <f t="shared" si="9"/>
        <v>0</v>
      </c>
      <c r="G284" s="196"/>
      <c r="H284" s="190"/>
      <c r="I284" s="190"/>
    </row>
    <row r="285" spans="2:9" ht="15.75" customHeight="1" x14ac:dyDescent="0.3">
      <c r="B285" s="189" t="str">
        <f>Hulpblad!V6</f>
        <v xml:space="preserve"> </v>
      </c>
      <c r="C285" s="249"/>
      <c r="D285" s="194"/>
      <c r="E285" s="195">
        <f t="shared" si="10"/>
        <v>0</v>
      </c>
      <c r="F285" s="195">
        <f t="shared" si="9"/>
        <v>0</v>
      </c>
      <c r="G285" s="196"/>
      <c r="H285" s="190"/>
      <c r="I285" s="190"/>
    </row>
    <row r="286" spans="2:9" ht="15.75" customHeight="1" x14ac:dyDescent="0.3">
      <c r="B286" s="189" t="str">
        <f>Hulpblad!V7</f>
        <v xml:space="preserve"> </v>
      </c>
      <c r="C286" s="249"/>
      <c r="D286" s="194"/>
      <c r="E286" s="195">
        <f t="shared" si="10"/>
        <v>0</v>
      </c>
      <c r="F286" s="195">
        <f t="shared" si="9"/>
        <v>0</v>
      </c>
      <c r="G286" s="196"/>
      <c r="H286" s="190"/>
      <c r="I286" s="190"/>
    </row>
    <row r="287" spans="2:9" ht="15.75" customHeight="1" x14ac:dyDescent="0.3">
      <c r="B287" s="189" t="str">
        <f>Hulpblad!V8</f>
        <v xml:space="preserve"> </v>
      </c>
      <c r="C287" s="249"/>
      <c r="D287" s="194"/>
      <c r="E287" s="195">
        <f t="shared" si="10"/>
        <v>0</v>
      </c>
      <c r="F287" s="195">
        <f t="shared" si="9"/>
        <v>0</v>
      </c>
      <c r="G287" s="196"/>
      <c r="H287" s="190"/>
      <c r="I287" s="190"/>
    </row>
    <row r="288" spans="2:9" ht="15.75" customHeight="1" x14ac:dyDescent="0.3">
      <c r="B288" s="189" t="str">
        <f>Hulpblad!V9</f>
        <v xml:space="preserve"> </v>
      </c>
      <c r="C288" s="250"/>
      <c r="D288" s="194"/>
      <c r="E288" s="195">
        <f t="shared" si="10"/>
        <v>0</v>
      </c>
      <c r="F288" s="195">
        <f t="shared" si="9"/>
        <v>0</v>
      </c>
      <c r="G288" s="196"/>
      <c r="H288" s="190"/>
      <c r="I288" s="190"/>
    </row>
    <row r="289" spans="2:9" ht="15.75" customHeight="1" x14ac:dyDescent="0.3">
      <c r="B289" s="189" t="str">
        <f>Hulpblad!V10</f>
        <v xml:space="preserve"> </v>
      </c>
      <c r="C289" s="250"/>
      <c r="D289" s="194"/>
      <c r="E289" s="195">
        <f t="shared" si="10"/>
        <v>0</v>
      </c>
      <c r="F289" s="195">
        <f t="shared" si="9"/>
        <v>0</v>
      </c>
      <c r="G289" s="196"/>
      <c r="H289" s="190"/>
      <c r="I289" s="190"/>
    </row>
    <row r="290" spans="2:9" ht="15.75" customHeight="1" thickBot="1" x14ac:dyDescent="0.35">
      <c r="B290" s="164" t="str">
        <f>Hulpblad!V11</f>
        <v xml:space="preserve"> </v>
      </c>
      <c r="C290" s="251"/>
      <c r="D290" s="178"/>
      <c r="E290" s="155">
        <f t="shared" si="10"/>
        <v>0</v>
      </c>
      <c r="F290" s="155">
        <f t="shared" si="9"/>
        <v>0</v>
      </c>
      <c r="G290" s="113"/>
      <c r="H290" s="113"/>
      <c r="I290" s="113"/>
    </row>
    <row r="291" spans="2:9" ht="16.5" thickTop="1" x14ac:dyDescent="0.3">
      <c r="B291" s="76" t="s">
        <v>90</v>
      </c>
      <c r="C291" s="78"/>
      <c r="D291" s="78"/>
      <c r="E291" s="163">
        <f>SUBTOTAL(109,$E$281:$E$290)</f>
        <v>0</v>
      </c>
      <c r="F291" s="163">
        <f>SUBTOTAL(109,$F$281:$F$290)</f>
        <v>0</v>
      </c>
      <c r="G291" s="79"/>
      <c r="H291" s="79"/>
      <c r="I291" s="79"/>
    </row>
    <row r="292" spans="2:9" x14ac:dyDescent="0.3">
      <c r="B292" s="15"/>
      <c r="C292" s="16"/>
      <c r="D292" s="10"/>
      <c r="E292" s="18"/>
      <c r="F292" s="18"/>
      <c r="G292" s="18"/>
      <c r="H292" s="10"/>
    </row>
    <row r="293" spans="2:9" ht="16.5" thickBot="1" x14ac:dyDescent="0.35">
      <c r="B293" s="51" t="s">
        <v>115</v>
      </c>
      <c r="C293" s="162">
        <f>C263+C266</f>
        <v>0</v>
      </c>
      <c r="D293" s="10"/>
      <c r="E293" s="10"/>
      <c r="F293" s="10"/>
      <c r="G293" s="10"/>
      <c r="H293" s="10"/>
    </row>
    <row r="294" spans="2:9" thickTop="1" x14ac:dyDescent="0.25">
      <c r="B294" s="10"/>
      <c r="C294" s="10"/>
      <c r="D294" s="10"/>
      <c r="E294" s="10"/>
      <c r="F294" s="10"/>
      <c r="G294" s="10"/>
      <c r="H294" s="10"/>
    </row>
    <row r="295" spans="2:9" ht="16.5" thickBot="1" x14ac:dyDescent="0.35">
      <c r="B295" s="51" t="s">
        <v>116</v>
      </c>
      <c r="C295" s="162" t="str">
        <f>IF(ROUND($F$291,2)&gt;=ROUND(C263+C266,2),"JA",$F$291-C263-C266)</f>
        <v>JA</v>
      </c>
      <c r="D295" s="10"/>
      <c r="E295" s="10"/>
      <c r="F295" s="10"/>
      <c r="G295" s="10"/>
      <c r="H295" s="10"/>
    </row>
    <row r="296" spans="2:9" thickTop="1" x14ac:dyDescent="0.25">
      <c r="B296" s="10"/>
      <c r="C296" s="10"/>
      <c r="D296" s="10"/>
      <c r="E296" s="10"/>
      <c r="F296" s="10"/>
      <c r="G296" s="10"/>
      <c r="H296" s="10"/>
    </row>
    <row r="297" spans="2:9" ht="15" x14ac:dyDescent="0.25">
      <c r="B297" s="10"/>
      <c r="C297" s="10"/>
      <c r="D297" s="10"/>
      <c r="E297" s="10"/>
      <c r="F297" s="10"/>
      <c r="G297" s="10"/>
      <c r="H297" s="10"/>
    </row>
    <row r="298" spans="2:9" ht="15" x14ac:dyDescent="0.25">
      <c r="B298" s="10"/>
      <c r="C298" s="10"/>
      <c r="D298" s="10"/>
      <c r="E298" s="10"/>
      <c r="F298" s="10"/>
      <c r="G298" s="10"/>
      <c r="H298" s="10"/>
    </row>
    <row r="299" spans="2:9" ht="15" x14ac:dyDescent="0.25">
      <c r="B299" s="10"/>
      <c r="C299" s="10"/>
      <c r="D299" s="10"/>
      <c r="E299" s="10"/>
      <c r="F299" s="10"/>
      <c r="G299" s="10"/>
      <c r="H299" s="10"/>
    </row>
    <row r="300" spans="2:9" ht="15" x14ac:dyDescent="0.25">
      <c r="B300" s="10"/>
      <c r="C300" s="10"/>
      <c r="D300" s="10"/>
      <c r="E300" s="10"/>
      <c r="F300" s="10"/>
      <c r="G300" s="10"/>
      <c r="H300" s="10"/>
    </row>
    <row r="301" spans="2:9" ht="15" x14ac:dyDescent="0.25">
      <c r="B301" s="10"/>
      <c r="C301" s="10"/>
      <c r="D301" s="10"/>
      <c r="E301" s="10"/>
      <c r="F301" s="10"/>
      <c r="G301" s="10"/>
      <c r="H301" s="10"/>
    </row>
    <row r="302" spans="2:9" ht="15" x14ac:dyDescent="0.25">
      <c r="B302" s="10"/>
      <c r="C302" s="10"/>
      <c r="D302" s="10"/>
      <c r="E302" s="10"/>
      <c r="F302" s="10"/>
      <c r="G302" s="10"/>
      <c r="H302" s="10"/>
    </row>
    <row r="303" spans="2:9" ht="15" x14ac:dyDescent="0.25">
      <c r="B303" s="10"/>
      <c r="C303" s="10"/>
      <c r="D303" s="10"/>
      <c r="E303" s="10"/>
      <c r="F303" s="10"/>
      <c r="G303" s="10"/>
      <c r="H303" s="10"/>
    </row>
    <row r="304" spans="2:9"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ht="15" x14ac:dyDescent="0.25">
      <c r="B463" s="10"/>
      <c r="C463" s="10"/>
      <c r="D463" s="10"/>
      <c r="E463" s="10"/>
      <c r="F463" s="10"/>
      <c r="G463" s="10"/>
      <c r="H463" s="10"/>
    </row>
    <row r="464" spans="2:8" ht="15" x14ac:dyDescent="0.25">
      <c r="B464" s="10"/>
      <c r="C464" s="10"/>
      <c r="D464" s="10"/>
      <c r="E464" s="10"/>
      <c r="F464" s="10"/>
      <c r="G464" s="10"/>
      <c r="H464" s="10"/>
    </row>
    <row r="465" spans="2:8" ht="15" x14ac:dyDescent="0.25">
      <c r="B465" s="10"/>
      <c r="C465" s="10"/>
      <c r="D465" s="10"/>
      <c r="E465" s="10"/>
      <c r="F465" s="10"/>
      <c r="G465" s="10"/>
      <c r="H465" s="10"/>
    </row>
    <row r="466" spans="2:8" ht="15" x14ac:dyDescent="0.25">
      <c r="B466" s="10"/>
      <c r="C466" s="10"/>
      <c r="D466" s="10"/>
      <c r="E466" s="10"/>
      <c r="F466" s="10"/>
      <c r="G466" s="10"/>
      <c r="H466" s="10"/>
    </row>
    <row r="467" spans="2:8" ht="15" x14ac:dyDescent="0.25">
      <c r="B467" s="10"/>
      <c r="C467" s="10"/>
      <c r="D467" s="10"/>
      <c r="E467" s="10"/>
      <c r="F467" s="10"/>
      <c r="G467" s="10"/>
      <c r="H467" s="10"/>
    </row>
    <row r="468" spans="2:8" ht="15" x14ac:dyDescent="0.25">
      <c r="B468" s="10"/>
      <c r="C468" s="10"/>
      <c r="D468" s="10"/>
      <c r="E468" s="10"/>
      <c r="F468" s="10"/>
      <c r="G468" s="10"/>
      <c r="H468" s="10"/>
    </row>
    <row r="469" spans="2:8" ht="15" x14ac:dyDescent="0.25">
      <c r="B469" s="10"/>
      <c r="C469" s="10"/>
      <c r="D469" s="10"/>
      <c r="E469" s="10"/>
      <c r="F469" s="10"/>
      <c r="G469" s="10"/>
      <c r="H469" s="10"/>
    </row>
    <row r="470" spans="2:8" ht="15" x14ac:dyDescent="0.25">
      <c r="B470" s="10"/>
      <c r="C470" s="10"/>
      <c r="D470" s="10"/>
      <c r="E470" s="10"/>
      <c r="F470" s="10"/>
      <c r="G470" s="10"/>
      <c r="H470" s="10"/>
    </row>
    <row r="471" spans="2:8" ht="15" x14ac:dyDescent="0.25">
      <c r="B471" s="10"/>
      <c r="C471" s="10"/>
      <c r="D471" s="10"/>
      <c r="E471" s="10"/>
      <c r="F471" s="10"/>
      <c r="G471" s="10"/>
      <c r="H471" s="10"/>
    </row>
    <row r="472" spans="2:8" ht="15" x14ac:dyDescent="0.25">
      <c r="B472" s="10"/>
      <c r="C472" s="10"/>
      <c r="D472" s="10"/>
      <c r="E472" s="10"/>
      <c r="F472" s="10"/>
      <c r="G472" s="10"/>
      <c r="H472" s="10"/>
    </row>
    <row r="473" spans="2:8" ht="15" x14ac:dyDescent="0.25">
      <c r="B473" s="10"/>
      <c r="C473" s="10"/>
      <c r="D473" s="10"/>
      <c r="E473" s="10"/>
      <c r="F473" s="10"/>
      <c r="G473" s="10"/>
      <c r="H473" s="10"/>
    </row>
    <row r="474" spans="2:8" ht="15" x14ac:dyDescent="0.25">
      <c r="B474" s="10"/>
      <c r="C474" s="10"/>
      <c r="D474" s="10"/>
      <c r="E474" s="10"/>
      <c r="F474" s="10"/>
      <c r="G474" s="10"/>
      <c r="H474" s="10"/>
    </row>
    <row r="475" spans="2:8" ht="15" x14ac:dyDescent="0.25">
      <c r="B475" s="10"/>
      <c r="C475" s="10"/>
      <c r="D475" s="10"/>
      <c r="E475" s="10"/>
      <c r="F475" s="10"/>
      <c r="G475" s="10"/>
      <c r="H475" s="10"/>
    </row>
    <row r="476" spans="2:8" ht="15" x14ac:dyDescent="0.25">
      <c r="B476" s="10"/>
      <c r="C476" s="10"/>
      <c r="D476" s="10"/>
      <c r="E476" s="10"/>
      <c r="F476" s="10"/>
      <c r="G476" s="10"/>
      <c r="H476" s="10"/>
    </row>
    <row r="477" spans="2:8" ht="15" x14ac:dyDescent="0.25">
      <c r="B477" s="10"/>
      <c r="C477" s="10"/>
      <c r="D477" s="10"/>
      <c r="E477" s="10"/>
      <c r="F477" s="10"/>
      <c r="G477" s="10"/>
      <c r="H477" s="10"/>
    </row>
    <row r="478" spans="2:8" ht="15" x14ac:dyDescent="0.25">
      <c r="B478" s="10"/>
      <c r="C478" s="10"/>
      <c r="D478" s="10"/>
      <c r="E478" s="10"/>
      <c r="F478" s="10"/>
      <c r="G478" s="10"/>
      <c r="H478" s="10"/>
    </row>
    <row r="479" spans="2:8" ht="15" x14ac:dyDescent="0.25">
      <c r="B479" s="10"/>
      <c r="C479" s="10"/>
      <c r="D479" s="10"/>
      <c r="E479" s="10"/>
      <c r="F479" s="10"/>
      <c r="G479" s="10"/>
      <c r="H479" s="10"/>
    </row>
    <row r="480" spans="2:8" ht="15" x14ac:dyDescent="0.25">
      <c r="B480" s="10"/>
      <c r="C480" s="10"/>
      <c r="D480" s="10"/>
      <c r="E480" s="10"/>
      <c r="F480" s="10"/>
      <c r="G480" s="10"/>
      <c r="H480" s="10"/>
    </row>
    <row r="481" spans="2:8" ht="15" x14ac:dyDescent="0.25">
      <c r="B481" s="10"/>
      <c r="C481" s="10"/>
      <c r="D481" s="10"/>
      <c r="E481" s="10"/>
      <c r="F481" s="10"/>
      <c r="G481" s="10"/>
      <c r="H481" s="10"/>
    </row>
    <row r="482" spans="2:8" ht="15" x14ac:dyDescent="0.25">
      <c r="B482" s="10"/>
      <c r="C482" s="10"/>
      <c r="D482" s="10"/>
      <c r="E482" s="10"/>
      <c r="F482" s="10"/>
      <c r="G482" s="10"/>
      <c r="H482" s="10"/>
    </row>
    <row r="483" spans="2:8" ht="15" x14ac:dyDescent="0.25">
      <c r="B483" s="10"/>
      <c r="C483" s="10"/>
      <c r="D483" s="10"/>
      <c r="E483" s="10"/>
      <c r="F483" s="10"/>
      <c r="G483" s="10"/>
      <c r="H483" s="10"/>
    </row>
    <row r="484" spans="2:8" ht="15" x14ac:dyDescent="0.25">
      <c r="B484" s="10"/>
      <c r="C484" s="10"/>
      <c r="D484" s="10"/>
      <c r="E484" s="10"/>
      <c r="F484" s="10"/>
      <c r="G484" s="10"/>
      <c r="H484" s="10"/>
    </row>
    <row r="485" spans="2:8" ht="15" x14ac:dyDescent="0.25">
      <c r="B485" s="10"/>
      <c r="C485" s="10"/>
      <c r="D485" s="10"/>
      <c r="E485" s="10"/>
      <c r="F485" s="10"/>
      <c r="G485" s="10"/>
      <c r="H485" s="10"/>
    </row>
    <row r="486" spans="2:8" ht="15"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140:I140"/>
    <mergeCell ref="C2:E2"/>
    <mergeCell ref="C6:D6"/>
    <mergeCell ref="B11:I11"/>
    <mergeCell ref="B14:H14"/>
    <mergeCell ref="C30:H30"/>
    <mergeCell ref="B32:H32"/>
    <mergeCell ref="B35:E35"/>
    <mergeCell ref="B57:F57"/>
    <mergeCell ref="B79:F79"/>
    <mergeCell ref="B101:E101"/>
    <mergeCell ref="B123:G123"/>
    <mergeCell ref="B260:I260"/>
    <mergeCell ref="B275:H275"/>
    <mergeCell ref="B278:I278"/>
    <mergeCell ref="B156:I156"/>
    <mergeCell ref="B180:I180"/>
    <mergeCell ref="B195:G195"/>
    <mergeCell ref="B212:E212"/>
    <mergeCell ref="B235:F235"/>
    <mergeCell ref="B257:H257"/>
  </mergeCells>
  <conditionalFormatting sqref="A12:I295">
    <cfRule type="expression" dxfId="139" priority="1" stopIfTrue="1">
      <formula>$A$16=0</formula>
    </cfRule>
  </conditionalFormatting>
  <conditionalFormatting sqref="B34:C34">
    <cfRule type="expression" dxfId="138" priority="31">
      <formula>$A$34="nvt"</formula>
    </cfRule>
  </conditionalFormatting>
  <conditionalFormatting sqref="B56:C56">
    <cfRule type="expression" dxfId="137" priority="32">
      <formula>$A$56="nvt"</formula>
    </cfRule>
  </conditionalFormatting>
  <conditionalFormatting sqref="B78:C78">
    <cfRule type="expression" dxfId="136" priority="29">
      <formula>$A$78="nvt"</formula>
    </cfRule>
  </conditionalFormatting>
  <conditionalFormatting sqref="B100:C100">
    <cfRule type="expression" dxfId="135" priority="3">
      <formula>$A$100="nvt"</formula>
    </cfRule>
  </conditionalFormatting>
  <conditionalFormatting sqref="B122:C122">
    <cfRule type="expression" dxfId="134" priority="27">
      <formula>$A$122="nvt"</formula>
    </cfRule>
  </conditionalFormatting>
  <conditionalFormatting sqref="B125:C136">
    <cfRule type="expression" dxfId="133" priority="42">
      <formula>$A$122="nvt"</formula>
    </cfRule>
  </conditionalFormatting>
  <conditionalFormatting sqref="B139:C139">
    <cfRule type="expression" dxfId="132" priority="25">
      <formula>$A$139="nvt"</formula>
    </cfRule>
  </conditionalFormatting>
  <conditionalFormatting sqref="B155:C155">
    <cfRule type="expression" dxfId="131" priority="23">
      <formula>$A$155="nvt"</formula>
    </cfRule>
  </conditionalFormatting>
  <conditionalFormatting sqref="B179:C179">
    <cfRule type="expression" dxfId="130" priority="21">
      <formula>$A$179="nvt"</formula>
    </cfRule>
  </conditionalFormatting>
  <conditionalFormatting sqref="B197:C208">
    <cfRule type="expression" dxfId="129" priority="39">
      <formula>$A$194="nvt"</formula>
    </cfRule>
  </conditionalFormatting>
  <conditionalFormatting sqref="B211:C211">
    <cfRule type="expression" dxfId="128" priority="17">
      <formula>$A$211="nvt"</formula>
    </cfRule>
  </conditionalFormatting>
  <conditionalFormatting sqref="B234:C234">
    <cfRule type="expression" dxfId="127" priority="15">
      <formula>$A$234="nvt"</formula>
    </cfRule>
  </conditionalFormatting>
  <conditionalFormatting sqref="B17:D27">
    <cfRule type="expression" dxfId="126" priority="36">
      <formula>$A17=0</formula>
    </cfRule>
  </conditionalFormatting>
  <conditionalFormatting sqref="B37:E53">
    <cfRule type="expression" dxfId="125" priority="45">
      <formula>$A$34="nvt"</formula>
    </cfRule>
  </conditionalFormatting>
  <conditionalFormatting sqref="B103:E119">
    <cfRule type="expression" dxfId="124" priority="5">
      <formula>$A$100="nvt"</formula>
    </cfRule>
  </conditionalFormatting>
  <conditionalFormatting sqref="B194:E194">
    <cfRule type="expression" dxfId="123" priority="11">
      <formula>$A$194="nvt"</formula>
    </cfRule>
  </conditionalFormatting>
  <conditionalFormatting sqref="B214:E231">
    <cfRule type="expression" dxfId="122" priority="38">
      <formula>$A$211="nvt"</formula>
    </cfRule>
  </conditionalFormatting>
  <conditionalFormatting sqref="B59:F75">
    <cfRule type="expression" dxfId="121" priority="44">
      <formula>$A$56="nvt"</formula>
    </cfRule>
  </conditionalFormatting>
  <conditionalFormatting sqref="B81:F97">
    <cfRule type="expression" dxfId="120" priority="43">
      <formula>$A$78="nvt"</formula>
    </cfRule>
  </conditionalFormatting>
  <conditionalFormatting sqref="B237:F253">
    <cfRule type="expression" dxfId="119" priority="37">
      <formula>$A$234="nvt"</formula>
    </cfRule>
  </conditionalFormatting>
  <conditionalFormatting sqref="B30:I30">
    <cfRule type="expression" dxfId="118" priority="46">
      <formula>LEFT($C$30,3)="Let"</formula>
    </cfRule>
  </conditionalFormatting>
  <conditionalFormatting sqref="B142:I152">
    <cfRule type="expression" dxfId="117" priority="6">
      <formula>$A$139="nvt"</formula>
    </cfRule>
  </conditionalFormatting>
  <conditionalFormatting sqref="B158:I176">
    <cfRule type="expression" dxfId="116" priority="8">
      <formula>$A$155="nvt"</formula>
    </cfRule>
  </conditionalFormatting>
  <conditionalFormatting sqref="B182:I191">
    <cfRule type="expression" dxfId="115" priority="40">
      <formula>$A$179="nvt"</formula>
    </cfRule>
  </conditionalFormatting>
  <conditionalFormatting sqref="C272">
    <cfRule type="cellIs" dxfId="114" priority="35" operator="notEqual">
      <formula>"JA"</formula>
    </cfRule>
  </conditionalFormatting>
  <conditionalFormatting sqref="C295">
    <cfRule type="cellIs" dxfId="113" priority="13" operator="notEqual">
      <formula>"JA"</formula>
    </cfRule>
  </conditionalFormatting>
  <conditionalFormatting sqref="D268">
    <cfRule type="expression" dxfId="112" priority="10">
      <formula>C272&lt;&gt;"JA"</formula>
    </cfRule>
  </conditionalFormatting>
  <dataValidations count="4">
    <dataValidation type="list" allowBlank="1" showInputMessage="1" showErrorMessage="1" sqref="C178" xr:uid="{053B0BAA-663B-42BA-87FD-BF07742EA715}">
      <formula1>#REF!</formula1>
    </dataValidation>
    <dataValidation type="list" allowBlank="1" showInputMessage="1" showErrorMessage="1" sqref="C7" xr:uid="{892E2A85-06DE-4D8A-9459-9C875064338E}">
      <formula1>K_Omvang</formula1>
    </dataValidation>
    <dataValidation type="list" allowBlank="1" showInputMessage="1" showErrorMessage="1" sqref="C6" xr:uid="{AE73BCDE-D6D3-4739-A45A-AAC2A58D3132}">
      <formula1>K_Type</formula1>
    </dataValidation>
    <dataValidation type="list" allowBlank="1" showInputMessage="1" showErrorMessage="1" sqref="B82:B96 B38:B52 B159:B175 B143:B151 B60:B74 B183:B190 B215:B230 B238:B252 B104:B118" xr:uid="{BC401363-06E5-44B7-9C3E-AE0BF8D52012}">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30" max="16383" man="1"/>
    <brk id="255" max="16383" man="1"/>
    <brk id="273"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62FF0-E4ED-4512-8112-526E43811A7B}">
  <sheetPr>
    <tabColor rgb="FF92D050"/>
    <pageSetUpPr fitToPage="1"/>
  </sheetPr>
  <dimension ref="A1:L797"/>
  <sheetViews>
    <sheetView showGridLines="0" workbookViewId="0">
      <selection activeCell="B24" sqref="B24:E24"/>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31</v>
      </c>
    </row>
    <row r="2" spans="1:9" ht="18.75" x14ac:dyDescent="0.3">
      <c r="B2" s="30" t="s">
        <v>165</v>
      </c>
      <c r="C2" s="260"/>
      <c r="D2" s="260"/>
      <c r="E2" s="260"/>
      <c r="I2" s="54" t="s">
        <v>30</v>
      </c>
    </row>
    <row r="3" spans="1:9" x14ac:dyDescent="0.3">
      <c r="B3" s="28"/>
      <c r="C3" s="29"/>
      <c r="D3" s="29"/>
      <c r="I3" s="69" t="s">
        <v>32</v>
      </c>
    </row>
    <row r="4" spans="1:9" ht="16.5" x14ac:dyDescent="0.3">
      <c r="B4" s="32" t="s">
        <v>80</v>
      </c>
      <c r="C4" s="90"/>
      <c r="D4"/>
      <c r="H4" s="68"/>
    </row>
    <row r="5" spans="1:9" ht="16.5" x14ac:dyDescent="0.3">
      <c r="B5" s="32" t="s">
        <v>103</v>
      </c>
      <c r="C5" s="91"/>
      <c r="D5"/>
      <c r="H5" s="68"/>
    </row>
    <row r="6" spans="1:9" ht="16.5" x14ac:dyDescent="0.3">
      <c r="B6" s="32" t="s">
        <v>78</v>
      </c>
      <c r="C6" s="264"/>
      <c r="D6" s="264"/>
      <c r="F6"/>
      <c r="G6"/>
      <c r="H6"/>
    </row>
    <row r="7" spans="1:9" ht="16.5" x14ac:dyDescent="0.3">
      <c r="B7" s="32" t="s">
        <v>79</v>
      </c>
      <c r="C7" s="92"/>
      <c r="D7"/>
      <c r="E7"/>
      <c r="F7"/>
      <c r="G7"/>
      <c r="H7"/>
    </row>
    <row r="8" spans="1:9" ht="16.5" x14ac:dyDescent="0.3">
      <c r="B8" s="32"/>
      <c r="C8" s="130"/>
      <c r="D8" s="130"/>
      <c r="E8" s="130"/>
      <c r="F8"/>
      <c r="G8"/>
      <c r="H8"/>
    </row>
    <row r="9" spans="1:9" x14ac:dyDescent="0.3">
      <c r="B9" s="3"/>
      <c r="C9" s="4"/>
      <c r="D9"/>
      <c r="E9"/>
      <c r="F9"/>
      <c r="G9"/>
      <c r="H9"/>
    </row>
    <row r="10" spans="1:9" ht="9" customHeight="1" x14ac:dyDescent="0.3">
      <c r="B10" s="20"/>
      <c r="C10" s="4"/>
      <c r="D10"/>
      <c r="E10"/>
      <c r="F10"/>
      <c r="G10"/>
      <c r="H10"/>
    </row>
    <row r="11" spans="1:9" ht="75" customHeight="1" x14ac:dyDescent="0.25">
      <c r="B11" s="265"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5"/>
      <c r="D11" s="265"/>
      <c r="E11" s="265"/>
      <c r="F11" s="265"/>
      <c r="G11" s="265"/>
      <c r="H11" s="265"/>
      <c r="I11" s="265"/>
    </row>
    <row r="12" spans="1:9" ht="15" customHeight="1" thickBot="1" x14ac:dyDescent="0.3">
      <c r="B12" s="36"/>
      <c r="C12" s="36"/>
      <c r="D12" s="36"/>
      <c r="E12" s="36"/>
      <c r="F12" s="36"/>
      <c r="G12" s="36"/>
      <c r="H12" s="36"/>
      <c r="I12" s="36"/>
    </row>
    <row r="13" spans="1:9" ht="6.75" customHeight="1" thickTop="1" x14ac:dyDescent="0.25">
      <c r="B13" s="87"/>
      <c r="C13" s="87"/>
      <c r="D13" s="87"/>
      <c r="E13" s="87"/>
      <c r="F13" s="87"/>
      <c r="G13" s="87"/>
      <c r="H13" s="85"/>
      <c r="I13" s="85"/>
    </row>
    <row r="14" spans="1:9" ht="42.75" customHeight="1" x14ac:dyDescent="0.25">
      <c r="B14" s="262" t="s">
        <v>127</v>
      </c>
      <c r="C14" s="262"/>
      <c r="D14" s="262"/>
      <c r="E14" s="262"/>
      <c r="F14" s="262"/>
      <c r="G14" s="262"/>
      <c r="H14" s="262"/>
      <c r="I14" s="85"/>
    </row>
    <row r="15" spans="1:9" ht="9.75" customHeight="1" thickBot="1" x14ac:dyDescent="0.35">
      <c r="B15" s="88"/>
      <c r="C15" s="89"/>
      <c r="D15" s="85"/>
      <c r="E15" s="85"/>
      <c r="F15" s="85"/>
      <c r="G15" s="85"/>
      <c r="H15" s="85"/>
      <c r="I15" s="85"/>
    </row>
    <row r="16" spans="1:9" ht="18.75" x14ac:dyDescent="0.3">
      <c r="A16" s="143">
        <f>IF(OR(COUNTA(C2:D8)&lt;5,Projectinformatie!B24=""),0,1)</f>
        <v>0</v>
      </c>
      <c r="B16" s="60" t="s">
        <v>58</v>
      </c>
      <c r="C16" s="61"/>
      <c r="D16" s="62" t="s">
        <v>0</v>
      </c>
      <c r="E16" s="85"/>
      <c r="F16" s="60" t="s">
        <v>2</v>
      </c>
      <c r="G16" s="61"/>
      <c r="H16" s="62" t="s">
        <v>0</v>
      </c>
      <c r="I16" s="85"/>
    </row>
    <row r="17" spans="1:12" x14ac:dyDescent="0.25">
      <c r="A17" s="143" t="str">
        <f>IFERROR(HLOOKUP(VLOOKUP(Projectinformatie!$B$24,Keuzeopties[#All],3,FALSE)&amp;IF($C$6="Kennisinstelling","K",""),Keuze_Kostensoort[#All],2,FALSE),0)</f>
        <v>Uurtarief € 60</v>
      </c>
      <c r="B17" s="144" t="str">
        <f>Hulpblad!G2</f>
        <v>Uurtarief € 60</v>
      </c>
      <c r="C17" s="63"/>
      <c r="D17" s="150">
        <f>IF(A17=0,0,SUM($E$38:$E$52))</f>
        <v>0</v>
      </c>
      <c r="E17" s="85"/>
      <c r="F17" s="144" t="str">
        <f>Hulpblad!V2</f>
        <v xml:space="preserve"> </v>
      </c>
      <c r="G17" s="63"/>
      <c r="H17" s="150" t="str">
        <f>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5"/>
    </row>
    <row r="18" spans="1:12" x14ac:dyDescent="0.25">
      <c r="A18" s="143" t="str">
        <f>IFERROR(HLOOKUP(VLOOKUP(Projectinformatie!$B$24,Keuzeopties[#All],3,FALSE)&amp;IF($C$6="Kennisinstelling","K",""),Keuze_Kostensoort[#All],3,FALSE),0)</f>
        <v>Maandbedrag € 8.600</v>
      </c>
      <c r="B18" s="144" t="str">
        <f>Hulpblad!G3</f>
        <v>Maandbedrag € 8.600</v>
      </c>
      <c r="C18" s="63"/>
      <c r="D18" s="150">
        <f>IF(A18=0,0,SUM($F$60:$F$74))</f>
        <v>0</v>
      </c>
      <c r="E18" s="85"/>
      <c r="F18" s="144" t="str">
        <f>Hulpblad!V3</f>
        <v xml:space="preserve"> </v>
      </c>
      <c r="G18" s="63"/>
      <c r="H18" s="150" t="str">
        <f t="shared" ref="H18:H26" si="0">IF(OR(F18="",F18=" "),"",SUMIFS($E$104:$E$118,$B$104:$B$118,F18)+SUMIFS($E$38:$E$52,$B$38:$B$52,F18)+SUMIFS($F$60:$F$74,$B$60:$B$74,F18)+SUMIFS($F$82:$F$96,$B$82:$B$96,F18)+SUMIFS($C$126:$C$135,$B$126:$B$135,F18)+SUMIFS($I$183:$I$190,$B$183:$B$190,F18)+SUMIFS($E$143:$E$151,$B$143:$B$151,F18)+SUMIFS($F$159:$F$175,$B$159:$B$175,F18)+SUMIFS($C$198:$C$207,$B$198:$B$207,F18)+SUMIFS($E$215:$E$230,$B$215:$B$230,F18)+SUMIFS($F$238:$F$252,$B$238:$B$252,F18))</f>
        <v/>
      </c>
      <c r="I18" s="85"/>
    </row>
    <row r="19" spans="1:12" x14ac:dyDescent="0.25">
      <c r="A19" s="143">
        <f>IFERROR(HLOOKUP(VLOOKUP(Projectinformatie!$B$24,Keuzeopties[#All],3,FALSE)&amp;IF($C$6="Kennisinstelling","K",""),Keuze_Kostensoort[#All],4,FALSE),0)</f>
        <v>0</v>
      </c>
      <c r="B19" s="144" t="str">
        <f>Hulpblad!G4</f>
        <v>IKS voor kennisinstellingen</v>
      </c>
      <c r="C19" s="63"/>
      <c r="D19" s="150">
        <f>IF(A19=0,0,SUM($F$82:$F$96))</f>
        <v>0</v>
      </c>
      <c r="E19" s="85"/>
      <c r="F19" s="144" t="str">
        <f>Hulpblad!V4</f>
        <v xml:space="preserve"> </v>
      </c>
      <c r="G19" s="63"/>
      <c r="H19" s="150" t="str">
        <f t="shared" si="0"/>
        <v/>
      </c>
      <c r="I19" s="85"/>
    </row>
    <row r="20" spans="1:12" x14ac:dyDescent="0.25">
      <c r="A20" s="143" t="str">
        <f>IFERROR(HLOOKUP(VLOOKUP(Projectinformatie!$B$24,Keuzeopties[#All],3,FALSE)&amp;IF($C$6="Kennisinstelling","K",""),Keuze_Kostensoort[#All],5,FALSE),0)</f>
        <v>Loonverletkosten</v>
      </c>
      <c r="B20" s="144" t="str">
        <f>Hulpblad!G5</f>
        <v>Loonverletkosten</v>
      </c>
      <c r="C20" s="63"/>
      <c r="D20" s="150">
        <f>IF(A20=0,0,SUM($E$104:$E$118))</f>
        <v>0</v>
      </c>
      <c r="E20" s="85"/>
      <c r="F20" s="144" t="str">
        <f>Hulpblad!V5</f>
        <v xml:space="preserve"> </v>
      </c>
      <c r="G20" s="63"/>
      <c r="H20" s="150" t="str">
        <f t="shared" si="0"/>
        <v/>
      </c>
      <c r="I20" s="85"/>
    </row>
    <row r="21" spans="1:12" x14ac:dyDescent="0.25">
      <c r="A21" s="143">
        <f>IFERROR(HLOOKUP(VLOOKUP(Projectinformatie!$B$24,Keuzeopties[#All],3,FALSE)&amp;IF($C$6="Kennisinstelling","K",""),Keuze_Kostensoort[#All],6,FALSE),0)</f>
        <v>0</v>
      </c>
      <c r="B21" s="144" t="str">
        <f>Hulpblad!G6</f>
        <v>Forfait 23% over overige directe kosten</v>
      </c>
      <c r="C21" s="63"/>
      <c r="D21" s="150">
        <f>IF(A21=0,0,SUM($C$126:$C$135))</f>
        <v>0</v>
      </c>
      <c r="E21" s="85"/>
      <c r="F21" s="144" t="str">
        <f>Hulpblad!V6</f>
        <v xml:space="preserve"> </v>
      </c>
      <c r="G21" s="63"/>
      <c r="H21" s="150" t="str">
        <f t="shared" si="0"/>
        <v/>
      </c>
      <c r="I21" s="85"/>
    </row>
    <row r="22" spans="1:12" x14ac:dyDescent="0.25">
      <c r="A22" s="143" t="str">
        <f>IFERROR(HLOOKUP(VLOOKUP(Projectinformatie!$B$24,Keuzeopties[#All],3,FALSE)&amp;IF($C$6="Kennisinstelling","K",""),Keuze_Kostensoort[#All],7,FALSE),0)</f>
        <v>Afschrijvingskosten</v>
      </c>
      <c r="B22" s="144" t="str">
        <f>Hulpblad!G7</f>
        <v>Afschrijvingskosten</v>
      </c>
      <c r="C22" s="63"/>
      <c r="D22" s="150">
        <f>IF(A22=0,0,SUM($I$183:$I$190))</f>
        <v>0</v>
      </c>
      <c r="E22" s="85"/>
      <c r="F22" s="144" t="str">
        <f>Hulpblad!V7</f>
        <v xml:space="preserve"> </v>
      </c>
      <c r="G22" s="63"/>
      <c r="H22" s="150" t="str">
        <f t="shared" si="0"/>
        <v/>
      </c>
      <c r="I22" s="85"/>
    </row>
    <row r="23" spans="1:12" x14ac:dyDescent="0.25">
      <c r="A23" s="143" t="str">
        <f>IFERROR(HLOOKUP(VLOOKUP(Projectinformatie!$B$24,Keuzeopties[#All],3,FALSE)&amp;IF($C$6="Kennisinstelling","K",""),Keuze_Kostensoort[#All],8,FALSE),0)</f>
        <v>Bijdragen in natura</v>
      </c>
      <c r="B23" s="144" t="str">
        <f>Hulpblad!G8</f>
        <v>Bijdragen in natura</v>
      </c>
      <c r="C23" s="63"/>
      <c r="D23" s="150">
        <f>IF(A23=0,0,SUM($E$143:$E$151))</f>
        <v>0</v>
      </c>
      <c r="E23" s="85"/>
      <c r="F23" s="144" t="str">
        <f>Hulpblad!V8</f>
        <v xml:space="preserve"> </v>
      </c>
      <c r="G23" s="63"/>
      <c r="H23" s="150" t="str">
        <f t="shared" si="0"/>
        <v/>
      </c>
      <c r="I23" s="85"/>
      <c r="L23" s="10"/>
    </row>
    <row r="24" spans="1:12" x14ac:dyDescent="0.25">
      <c r="A24" s="143" t="str">
        <f>IFERROR(HLOOKUP(VLOOKUP(Projectinformatie!$B$24,Keuzeopties[#All],3,FALSE)&amp;IF($C$6="Kennisinstelling","K",""),Keuze_Kostensoort[#All],9,FALSE),0)</f>
        <v>Overige kosten derden</v>
      </c>
      <c r="B24" s="144" t="str">
        <f>Hulpblad!G9</f>
        <v>Overige kosten derden</v>
      </c>
      <c r="C24" s="63"/>
      <c r="D24" s="150">
        <f>IF(A24=0,0,SUM($F$159:$F$175))</f>
        <v>0</v>
      </c>
      <c r="E24" s="85"/>
      <c r="F24" s="144" t="str">
        <f>Hulpblad!V9</f>
        <v xml:space="preserve"> </v>
      </c>
      <c r="G24" s="63"/>
      <c r="H24" s="150" t="str">
        <f t="shared" si="0"/>
        <v/>
      </c>
      <c r="I24" s="85"/>
    </row>
    <row r="25" spans="1:12" x14ac:dyDescent="0.25">
      <c r="A25" s="143" t="str">
        <f>IFERROR(HLOOKUP(VLOOKUP(Projectinformatie!$B$24,Keuzeopties[#All],3,FALSE)&amp;IF(C15="Kennisinstelling","K",""),Keuze_Kostensoort[#All],10,FALSE),0)</f>
        <v>Forfait kleine uitgaven &lt; € 250 (1% Overige kosten derden)</v>
      </c>
      <c r="B25" s="145" t="str">
        <f>Hulpblad!G10</f>
        <v>Forfait kleine uitgaven &lt; € 250 (1% Overige kosten derden)</v>
      </c>
      <c r="C25" s="142"/>
      <c r="D25" s="150">
        <f>IF(A25=0,0,SUM($C$198:$C$207))</f>
        <v>0</v>
      </c>
      <c r="E25" s="85"/>
      <c r="F25" s="148" t="str">
        <f>Hulpblad!V10</f>
        <v xml:space="preserve"> </v>
      </c>
      <c r="G25" s="137"/>
      <c r="H25" s="150" t="str">
        <f t="shared" si="0"/>
        <v/>
      </c>
      <c r="I25" s="85"/>
    </row>
    <row r="26" spans="1:12" x14ac:dyDescent="0.25">
      <c r="A26" s="143">
        <f>IFERROR(HLOOKUP(VLOOKUP(Projectinformatie!$B$24,Keuzeopties[#All],3,FALSE)&amp;IF(C16="Kennisinstelling","K",""),Keuze_Kostensoort[#All],11,FALSE),0)</f>
        <v>0</v>
      </c>
      <c r="B26" s="146" t="str">
        <f>Hulpblad!G11</f>
        <v>Uurtarief € 73</v>
      </c>
      <c r="C26" s="64"/>
      <c r="D26" s="150">
        <f>IF(A26=0,0,SUM($E$215:$E$230))</f>
        <v>0</v>
      </c>
      <c r="E26" s="85"/>
      <c r="F26" s="146" t="str">
        <f>Hulpblad!V11</f>
        <v xml:space="preserve"> </v>
      </c>
      <c r="G26" s="64"/>
      <c r="H26" s="150" t="str">
        <f t="shared" si="0"/>
        <v/>
      </c>
      <c r="I26" s="85"/>
    </row>
    <row r="27" spans="1:12" ht="16.5" thickBot="1" x14ac:dyDescent="0.3">
      <c r="A27" s="143">
        <f>IFERROR(HLOOKUP(VLOOKUP(Projectinformatie!$B$24,Keuzeopties[#All],3,FALSE)&amp;IF(C17="Kennisinstelling","K",""),Keuze_Kostensoort[#All],12,FALSE),0)</f>
        <v>0</v>
      </c>
      <c r="B27" s="147" t="str">
        <f>Hulpblad!G12</f>
        <v>Maandbedrag € 10.400</v>
      </c>
      <c r="C27" s="65"/>
      <c r="D27" s="151">
        <f>IF(A27=0,0,SUM($F$238:$F$252))</f>
        <v>0</v>
      </c>
      <c r="E27" s="85"/>
      <c r="F27" s="149"/>
      <c r="G27" s="65"/>
      <c r="H27" s="151"/>
      <c r="I27" s="85"/>
    </row>
    <row r="28" spans="1:12" ht="20.25" thickTop="1" thickBot="1" x14ac:dyDescent="0.35">
      <c r="B28" s="66" t="s">
        <v>90</v>
      </c>
      <c r="C28" s="67"/>
      <c r="D28" s="152">
        <f>SUM(D17:D27)</f>
        <v>0</v>
      </c>
      <c r="E28" s="85"/>
      <c r="F28" s="66" t="s">
        <v>90</v>
      </c>
      <c r="G28" s="67"/>
      <c r="H28" s="152">
        <f>SUM(H17:H27)</f>
        <v>0</v>
      </c>
      <c r="I28" s="85"/>
    </row>
    <row r="29" spans="1:12" ht="9" customHeight="1" x14ac:dyDescent="0.3">
      <c r="B29" s="82"/>
      <c r="C29" s="83"/>
      <c r="D29" s="84"/>
      <c r="E29" s="85"/>
      <c r="F29" s="82"/>
      <c r="G29" s="83"/>
      <c r="H29" s="84"/>
      <c r="I29" s="85"/>
    </row>
    <row r="30" spans="1:12" ht="49.5" customHeight="1" thickBot="1" x14ac:dyDescent="0.3">
      <c r="B30" s="86" t="s">
        <v>100</v>
      </c>
      <c r="C30" s="263"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3"/>
      <c r="E30" s="263"/>
      <c r="F30" s="263"/>
      <c r="G30" s="263"/>
      <c r="H30" s="263"/>
      <c r="I30" s="140"/>
    </row>
    <row r="31" spans="1:12" ht="13.5" customHeight="1" thickTop="1" x14ac:dyDescent="0.25">
      <c r="B31" s="38"/>
      <c r="C31" s="38"/>
      <c r="D31" s="38"/>
      <c r="E31" s="38"/>
      <c r="F31" s="38"/>
      <c r="G31" s="38"/>
      <c r="H31" s="38"/>
    </row>
    <row r="32" spans="1:12" ht="25.5" customHeight="1" x14ac:dyDescent="0.25">
      <c r="B32" s="266" t="s">
        <v>101</v>
      </c>
      <c r="C32" s="266"/>
      <c r="D32" s="266"/>
      <c r="E32" s="266"/>
      <c r="F32" s="266"/>
      <c r="G32" s="266"/>
      <c r="H32" s="266"/>
    </row>
    <row r="33" spans="1:8" ht="18.75" x14ac:dyDescent="0.3">
      <c r="B33" s="33"/>
      <c r="C33" s="34"/>
      <c r="D33" s="35"/>
      <c r="E33"/>
      <c r="F33" s="33"/>
      <c r="G33" s="34"/>
      <c r="H33" s="35"/>
    </row>
    <row r="34" spans="1:8" ht="21" x14ac:dyDescent="0.35">
      <c r="A34" s="143" t="str">
        <f>IF($A$16=0,"",IF(COUNTIFS($A$17:$A$27,B34)=1,1,"nvt"))</f>
        <v/>
      </c>
      <c r="B34" s="153" t="str">
        <f>B17</f>
        <v>Uurtarief € 60</v>
      </c>
      <c r="C34" s="50"/>
      <c r="D34"/>
      <c r="E34"/>
      <c r="F34"/>
      <c r="G34"/>
      <c r="H34"/>
    </row>
    <row r="35" spans="1:8" ht="15" customHeight="1" x14ac:dyDescent="0.25">
      <c r="B35" s="261" t="str">
        <f>IF(A34="nvt",VLOOKUP(A34,Alle_Kostensoorten[],2,FALSE),VLOOKUP(B34,Alle_Kostensoorten[],2,FALSE))</f>
        <v>Toelichting: Geen bijzonderheden</v>
      </c>
      <c r="C35" s="261"/>
      <c r="D35" s="261"/>
      <c r="E35" s="261"/>
      <c r="F35"/>
      <c r="G35"/>
      <c r="H35"/>
    </row>
    <row r="36" spans="1:8" ht="7.5" customHeight="1" x14ac:dyDescent="0.3">
      <c r="B36" s="3"/>
      <c r="C36" s="4"/>
      <c r="D36"/>
      <c r="E36"/>
      <c r="F36"/>
      <c r="G36"/>
      <c r="H36"/>
    </row>
    <row r="37" spans="1:8" ht="31.5" customHeight="1" thickBot="1" x14ac:dyDescent="0.35">
      <c r="B37" s="186" t="s">
        <v>2</v>
      </c>
      <c r="C37" s="133" t="s">
        <v>111</v>
      </c>
      <c r="D37" s="133" t="s">
        <v>72</v>
      </c>
      <c r="E37" s="184" t="s">
        <v>0</v>
      </c>
      <c r="F37"/>
      <c r="G37" s="10"/>
      <c r="H37"/>
    </row>
    <row r="38" spans="1:8" ht="15.75" customHeight="1" thickTop="1" x14ac:dyDescent="0.3">
      <c r="B38" s="241"/>
      <c r="C38" s="224"/>
      <c r="D38" s="227"/>
      <c r="E38" s="192">
        <f>IF($A$34=1,$D38*60,0)</f>
        <v>0</v>
      </c>
      <c r="F38"/>
      <c r="G38"/>
      <c r="H38"/>
    </row>
    <row r="39" spans="1:8" ht="15.75" customHeight="1" x14ac:dyDescent="0.3">
      <c r="B39" s="210"/>
      <c r="C39" s="107"/>
      <c r="D39" s="200"/>
      <c r="E39" s="195">
        <f>IF($A$34=1,$D39*60,0)</f>
        <v>0</v>
      </c>
      <c r="F39"/>
      <c r="G39"/>
      <c r="H39"/>
    </row>
    <row r="40" spans="1:8" ht="15.75" customHeight="1" x14ac:dyDescent="0.3">
      <c r="B40" s="210"/>
      <c r="C40" s="107"/>
      <c r="D40" s="200"/>
      <c r="E40" s="195">
        <f>IF($A$34=1,$D40*60,0)</f>
        <v>0</v>
      </c>
      <c r="F40"/>
      <c r="G40"/>
      <c r="H40"/>
    </row>
    <row r="41" spans="1:8" ht="15.75" customHeight="1" x14ac:dyDescent="0.3">
      <c r="B41" s="210"/>
      <c r="C41" s="107"/>
      <c r="D41" s="200"/>
      <c r="E41" s="195">
        <f>IF($A$34=1,$D41*60,0)</f>
        <v>0</v>
      </c>
      <c r="F41"/>
      <c r="G41"/>
      <c r="H41"/>
    </row>
    <row r="42" spans="1:8" ht="15.75" customHeight="1" x14ac:dyDescent="0.3">
      <c r="B42" s="210"/>
      <c r="C42" s="107"/>
      <c r="D42" s="200"/>
      <c r="E42" s="195">
        <f>IF($A$34=1,$D42*60,0)</f>
        <v>0</v>
      </c>
      <c r="F42"/>
      <c r="G42"/>
      <c r="H42"/>
    </row>
    <row r="43" spans="1:8" ht="15.75" customHeight="1" x14ac:dyDescent="0.3">
      <c r="B43" s="210"/>
      <c r="C43" s="107"/>
      <c r="D43" s="200"/>
      <c r="E43" s="195">
        <f>IF($A$34=1,$D43*60,0)</f>
        <v>0</v>
      </c>
      <c r="F43"/>
      <c r="G43"/>
      <c r="H43"/>
    </row>
    <row r="44" spans="1:8" ht="15.75" customHeight="1" x14ac:dyDescent="0.3">
      <c r="B44" s="210"/>
      <c r="C44" s="107"/>
      <c r="D44" s="200"/>
      <c r="E44" s="195">
        <f>IF($A$34=1,$D44*60,0)</f>
        <v>0</v>
      </c>
      <c r="F44"/>
      <c r="G44"/>
      <c r="H44"/>
    </row>
    <row r="45" spans="1:8" ht="15.75" customHeight="1" x14ac:dyDescent="0.3">
      <c r="B45" s="210"/>
      <c r="C45" s="107"/>
      <c r="D45" s="200"/>
      <c r="E45" s="195">
        <f>IF($A$34=1,$D45*60,0)</f>
        <v>0</v>
      </c>
      <c r="F45"/>
      <c r="G45"/>
      <c r="H45"/>
    </row>
    <row r="46" spans="1:8" ht="15.75" customHeight="1" x14ac:dyDescent="0.3">
      <c r="B46" s="210"/>
      <c r="C46" s="107"/>
      <c r="D46" s="200"/>
      <c r="E46" s="195">
        <f>IF($A$34=1,$D46*60,0)</f>
        <v>0</v>
      </c>
      <c r="F46"/>
      <c r="G46"/>
      <c r="H46"/>
    </row>
    <row r="47" spans="1:8" ht="15.75" customHeight="1" x14ac:dyDescent="0.3">
      <c r="B47" s="210"/>
      <c r="C47" s="107"/>
      <c r="D47" s="200"/>
      <c r="E47" s="195">
        <f>IF($A$34=1,$D47*60,0)</f>
        <v>0</v>
      </c>
      <c r="F47"/>
      <c r="G47"/>
      <c r="H47"/>
    </row>
    <row r="48" spans="1:8" ht="15.75" customHeight="1" x14ac:dyDescent="0.3">
      <c r="B48" s="210"/>
      <c r="C48" s="107"/>
      <c r="D48" s="200"/>
      <c r="E48" s="195">
        <f>IF($A$34=1,$D48*60,0)</f>
        <v>0</v>
      </c>
      <c r="F48"/>
      <c r="G48"/>
      <c r="H48"/>
    </row>
    <row r="49" spans="1:8" ht="15.75" customHeight="1" x14ac:dyDescent="0.3">
      <c r="B49" s="210"/>
      <c r="C49" s="107"/>
      <c r="D49" s="200"/>
      <c r="E49" s="195">
        <f>IF($A$34=1,$D49*60,0)</f>
        <v>0</v>
      </c>
      <c r="F49"/>
      <c r="G49"/>
      <c r="H49"/>
    </row>
    <row r="50" spans="1:8" ht="15.75" customHeight="1" x14ac:dyDescent="0.3">
      <c r="B50" s="210"/>
      <c r="C50" s="107"/>
      <c r="D50" s="200"/>
      <c r="E50" s="195">
        <f>IF($A$34=1,$D50*60,0)</f>
        <v>0</v>
      </c>
      <c r="F50"/>
      <c r="G50"/>
      <c r="H50"/>
    </row>
    <row r="51" spans="1:8" ht="15.75" customHeight="1" x14ac:dyDescent="0.3">
      <c r="B51" s="210"/>
      <c r="C51" s="107"/>
      <c r="D51" s="200"/>
      <c r="E51" s="195">
        <f>IF($A$34=1,$D51*60,0)</f>
        <v>0</v>
      </c>
      <c r="F51"/>
      <c r="G51"/>
      <c r="H51"/>
    </row>
    <row r="52" spans="1:8" ht="15.75" customHeight="1" thickBot="1" x14ac:dyDescent="0.35">
      <c r="B52" s="93"/>
      <c r="C52" s="94"/>
      <c r="D52" s="141"/>
      <c r="E52" s="155">
        <f>IF($A$34=1,$D52*60,0)</f>
        <v>0</v>
      </c>
      <c r="F52"/>
      <c r="G52"/>
      <c r="H52"/>
    </row>
    <row r="53" spans="1:8" ht="16.5" thickTop="1" x14ac:dyDescent="0.3">
      <c r="B53" s="76" t="s">
        <v>90</v>
      </c>
      <c r="C53" s="76"/>
      <c r="D53" s="214"/>
      <c r="E53" s="163">
        <f>SUM(E38:E52)</f>
        <v>0</v>
      </c>
      <c r="F53" s="8"/>
      <c r="G53"/>
      <c r="H53"/>
    </row>
    <row r="54" spans="1:8" x14ac:dyDescent="0.3">
      <c r="B54" s="1"/>
      <c r="C54" s="1"/>
      <c r="D54" s="1"/>
      <c r="E54" s="1"/>
      <c r="F54" s="7"/>
      <c r="G54" s="8"/>
      <c r="H54"/>
    </row>
    <row r="55" spans="1:8" x14ac:dyDescent="0.3">
      <c r="B55" s="1"/>
      <c r="C55" s="1"/>
      <c r="D55" s="1"/>
      <c r="E55" s="1"/>
      <c r="F55" s="7"/>
      <c r="G55" s="8"/>
      <c r="H55"/>
    </row>
    <row r="56" spans="1:8" ht="21" x14ac:dyDescent="0.35">
      <c r="A56" s="143" t="str">
        <f>IF($A$16=0,"",IF(COUNTIFS($A$17:$A$27,B56)=1,1,"nvt"))</f>
        <v/>
      </c>
      <c r="B56" s="153" t="str">
        <f>B18</f>
        <v>Maandbedrag € 8.600</v>
      </c>
      <c r="C56" s="50"/>
      <c r="D56" s="1"/>
      <c r="E56" s="1"/>
      <c r="F56" s="7"/>
      <c r="G56" s="8"/>
      <c r="H56"/>
    </row>
    <row r="57" spans="1:8" ht="15" customHeight="1" x14ac:dyDescent="0.25">
      <c r="B57" s="261" t="str">
        <f>IF(A56="nvt",VLOOKUP(A56,Alle_Kostensoorten[],2,FALSE),VLOOKUP(B56,Alle_Kostensoorten[],2,FALSE))</f>
        <v>Toelichting: Geen bijzonderheden</v>
      </c>
      <c r="C57" s="261"/>
      <c r="D57" s="261"/>
      <c r="E57" s="261"/>
      <c r="F57" s="261"/>
      <c r="G57"/>
      <c r="H57"/>
    </row>
    <row r="58" spans="1:8" ht="9" customHeight="1" x14ac:dyDescent="0.3">
      <c r="B58" s="1"/>
      <c r="C58" s="1"/>
      <c r="D58" s="1"/>
      <c r="E58" s="1"/>
      <c r="F58" s="7"/>
      <c r="G58" s="8"/>
      <c r="H58"/>
    </row>
    <row r="59" spans="1:8" ht="45.75" thickBot="1" x14ac:dyDescent="0.35">
      <c r="B59" s="186" t="s">
        <v>2</v>
      </c>
      <c r="C59" s="133" t="s">
        <v>111</v>
      </c>
      <c r="D59" s="133" t="s">
        <v>132</v>
      </c>
      <c r="E59" s="133" t="s">
        <v>175</v>
      </c>
      <c r="F59" s="184" t="s">
        <v>0</v>
      </c>
      <c r="G59"/>
      <c r="H59"/>
    </row>
    <row r="60" spans="1:8" ht="15.75" customHeight="1" thickTop="1" x14ac:dyDescent="0.3">
      <c r="B60" s="223"/>
      <c r="C60" s="224"/>
      <c r="D60" s="227"/>
      <c r="E60" s="232"/>
      <c r="F60" s="192">
        <f>IF($A$56=1,$D60*$E60*8600,0)</f>
        <v>0</v>
      </c>
      <c r="G60"/>
      <c r="H60"/>
    </row>
    <row r="61" spans="1:8" ht="15.75" customHeight="1" x14ac:dyDescent="0.3">
      <c r="B61" s="197"/>
      <c r="C61" s="107"/>
      <c r="D61" s="200"/>
      <c r="E61" s="201"/>
      <c r="F61" s="195">
        <f>IF($A$56=1,$D61*$E61*8600,0)</f>
        <v>0</v>
      </c>
      <c r="G61"/>
      <c r="H61"/>
    </row>
    <row r="62" spans="1:8" ht="15.75" customHeight="1" x14ac:dyDescent="0.3">
      <c r="B62" s="197"/>
      <c r="C62" s="107"/>
      <c r="D62" s="200"/>
      <c r="E62" s="201"/>
      <c r="F62" s="195">
        <f>IF($A$56=1,$D62*$E62*8600,0)</f>
        <v>0</v>
      </c>
      <c r="G62"/>
      <c r="H62"/>
    </row>
    <row r="63" spans="1:8" ht="15.75" customHeight="1" x14ac:dyDescent="0.3">
      <c r="B63" s="197"/>
      <c r="C63" s="107"/>
      <c r="D63" s="200"/>
      <c r="E63" s="201"/>
      <c r="F63" s="195">
        <f>IF($A$56=1,$D63*$E63*8600,0)</f>
        <v>0</v>
      </c>
      <c r="G63"/>
      <c r="H63"/>
    </row>
    <row r="64" spans="1:8" ht="15.75" customHeight="1" x14ac:dyDescent="0.3">
      <c r="B64" s="197"/>
      <c r="C64" s="107"/>
      <c r="D64" s="200"/>
      <c r="E64" s="201"/>
      <c r="F64" s="195">
        <f>IF($A$56=1,$D64*$E64*8600,0)</f>
        <v>0</v>
      </c>
      <c r="G64"/>
      <c r="H64"/>
    </row>
    <row r="65" spans="1:8" ht="15.75" customHeight="1" x14ac:dyDescent="0.3">
      <c r="B65" s="197"/>
      <c r="C65" s="107"/>
      <c r="D65" s="200"/>
      <c r="E65" s="201"/>
      <c r="F65" s="195">
        <f>IF($A$56=1,$D65*$E65*8600,0)</f>
        <v>0</v>
      </c>
      <c r="G65"/>
      <c r="H65"/>
    </row>
    <row r="66" spans="1:8" ht="15.75" customHeight="1" x14ac:dyDescent="0.3">
      <c r="B66" s="197"/>
      <c r="C66" s="107"/>
      <c r="D66" s="200"/>
      <c r="E66" s="201"/>
      <c r="F66" s="195">
        <f>IF($A$56=1,$D66*$E66*8600,0)</f>
        <v>0</v>
      </c>
      <c r="G66"/>
      <c r="H66"/>
    </row>
    <row r="67" spans="1:8" ht="15.75" customHeight="1" x14ac:dyDescent="0.3">
      <c r="B67" s="197"/>
      <c r="C67" s="107"/>
      <c r="D67" s="200"/>
      <c r="E67" s="201"/>
      <c r="F67" s="195">
        <f>IF($A$56=1,$D67*$E67*8600,0)</f>
        <v>0</v>
      </c>
      <c r="G67"/>
      <c r="H67"/>
    </row>
    <row r="68" spans="1:8" ht="15.75" customHeight="1" x14ac:dyDescent="0.3">
      <c r="B68" s="197"/>
      <c r="C68" s="107"/>
      <c r="D68" s="200"/>
      <c r="E68" s="201"/>
      <c r="F68" s="195">
        <f>IF($A$56=1,$D68*$E68*8600,0)</f>
        <v>0</v>
      </c>
      <c r="G68"/>
      <c r="H68"/>
    </row>
    <row r="69" spans="1:8" ht="15.75" customHeight="1" x14ac:dyDescent="0.3">
      <c r="B69" s="197"/>
      <c r="C69" s="107"/>
      <c r="D69" s="200"/>
      <c r="E69" s="201"/>
      <c r="F69" s="195">
        <f>IF($A$56=1,$D69*$E69*8600,0)</f>
        <v>0</v>
      </c>
      <c r="G69"/>
      <c r="H69"/>
    </row>
    <row r="70" spans="1:8" ht="15.75" customHeight="1" x14ac:dyDescent="0.3">
      <c r="B70" s="197"/>
      <c r="C70" s="107"/>
      <c r="D70" s="200"/>
      <c r="E70" s="201"/>
      <c r="F70" s="195">
        <f>IF($A$56=1,$D70*$E70*8600,0)</f>
        <v>0</v>
      </c>
      <c r="G70"/>
      <c r="H70"/>
    </row>
    <row r="71" spans="1:8" ht="15.75" customHeight="1" x14ac:dyDescent="0.3">
      <c r="B71" s="197"/>
      <c r="C71" s="107"/>
      <c r="D71" s="200"/>
      <c r="E71" s="201"/>
      <c r="F71" s="195">
        <f>IF($A$56=1,$D71*$E71*8600,0)</f>
        <v>0</v>
      </c>
      <c r="G71"/>
      <c r="H71"/>
    </row>
    <row r="72" spans="1:8" ht="15.75" customHeight="1" x14ac:dyDescent="0.3">
      <c r="B72" s="197"/>
      <c r="C72" s="107"/>
      <c r="D72" s="200"/>
      <c r="E72" s="201"/>
      <c r="F72" s="195">
        <f>IF($A$56=1,$D72*$E72*8600,0)</f>
        <v>0</v>
      </c>
      <c r="G72"/>
      <c r="H72"/>
    </row>
    <row r="73" spans="1:8" ht="15.75" customHeight="1" x14ac:dyDescent="0.3">
      <c r="B73" s="197"/>
      <c r="C73" s="107"/>
      <c r="D73" s="200"/>
      <c r="E73" s="201"/>
      <c r="F73" s="195">
        <f>IF($A$56=1,$D73*$E73*8600,0)</f>
        <v>0</v>
      </c>
      <c r="G73"/>
      <c r="H73"/>
    </row>
    <row r="74" spans="1:8" ht="15.75" customHeight="1" thickBot="1" x14ac:dyDescent="0.35">
      <c r="B74" s="95"/>
      <c r="C74" s="207"/>
      <c r="D74" s="208"/>
      <c r="E74" s="209"/>
      <c r="F74" s="155">
        <f>IF($A$56=1,$D74*$E74*8600,0)</f>
        <v>0</v>
      </c>
      <c r="G74"/>
      <c r="H74"/>
    </row>
    <row r="75" spans="1:8" ht="16.5" thickTop="1" x14ac:dyDescent="0.3">
      <c r="B75" s="76" t="s">
        <v>90</v>
      </c>
      <c r="C75" s="76"/>
      <c r="D75" s="214"/>
      <c r="E75" s="215"/>
      <c r="F75" s="163">
        <f>SUM(F60:F74)</f>
        <v>0</v>
      </c>
      <c r="G75"/>
      <c r="H75"/>
    </row>
    <row r="76" spans="1:8" x14ac:dyDescent="0.3">
      <c r="B76" s="6"/>
      <c r="C76" s="6"/>
      <c r="D76" s="6"/>
      <c r="E76" s="19"/>
      <c r="F76" s="19"/>
      <c r="G76" s="19"/>
      <c r="H76"/>
    </row>
    <row r="77" spans="1:8" x14ac:dyDescent="0.3">
      <c r="B77" s="1"/>
      <c r="C77" s="1"/>
      <c r="D77" s="1"/>
      <c r="E77" s="1"/>
      <c r="F77" s="7"/>
      <c r="G77" s="8"/>
      <c r="H77"/>
    </row>
    <row r="78" spans="1:8" ht="21" x14ac:dyDescent="0.35">
      <c r="A78" s="143" t="str">
        <f>IF($A$16=0,"",IF(COUNTIFS($A$17:$A$27,B78)=1,1,"nvt"))</f>
        <v/>
      </c>
      <c r="B78" s="153" t="str">
        <f>B19</f>
        <v>IKS voor kennisinstellingen</v>
      </c>
      <c r="C78" s="50"/>
      <c r="D78" s="1"/>
      <c r="E78" s="1"/>
      <c r="F78" s="7"/>
      <c r="G78" s="8"/>
      <c r="H78"/>
    </row>
    <row r="79" spans="1:8" ht="15" customHeight="1" x14ac:dyDescent="0.25">
      <c r="B79" s="261" t="e">
        <f>IF(A78=1,VLOOKUP(B78,Alle_Kostensoorten[],2,FALSE),VLOOKUP(A78,Alle_Kostensoorten[],2,FALSE))</f>
        <v>#N/A</v>
      </c>
      <c r="C79" s="261"/>
      <c r="D79" s="261"/>
      <c r="E79" s="261"/>
      <c r="F79" s="261"/>
      <c r="G79"/>
      <c r="H79"/>
    </row>
    <row r="80" spans="1:8" ht="11.25" customHeight="1" x14ac:dyDescent="0.3">
      <c r="B80" s="1"/>
      <c r="C80" s="1"/>
      <c r="D80" s="1"/>
      <c r="E80" s="1"/>
      <c r="F80" s="7"/>
      <c r="G80" s="8"/>
      <c r="H80"/>
    </row>
    <row r="81" spans="2:8" s="5" customFormat="1" ht="30.75" thickBot="1" x14ac:dyDescent="0.35">
      <c r="B81" s="186" t="s">
        <v>2</v>
      </c>
      <c r="C81" s="133" t="s">
        <v>176</v>
      </c>
      <c r="D81" s="133" t="s">
        <v>72</v>
      </c>
      <c r="E81" s="133" t="s">
        <v>53</v>
      </c>
      <c r="F81" s="184" t="s">
        <v>0</v>
      </c>
    </row>
    <row r="82" spans="2:8" ht="15.75" customHeight="1" thickTop="1" x14ac:dyDescent="0.3">
      <c r="B82" s="223"/>
      <c r="C82" s="224"/>
      <c r="D82" s="227"/>
      <c r="E82" s="242"/>
      <c r="F82" s="192">
        <f t="shared" ref="F82:F96" si="1">IF($A$78=1,$D82*$E82,0)</f>
        <v>0</v>
      </c>
      <c r="G82"/>
      <c r="H82"/>
    </row>
    <row r="83" spans="2:8" ht="15.75" customHeight="1" x14ac:dyDescent="0.3">
      <c r="B83" s="197"/>
      <c r="C83" s="107"/>
      <c r="D83" s="200"/>
      <c r="E83" s="242"/>
      <c r="F83" s="195">
        <f t="shared" si="1"/>
        <v>0</v>
      </c>
      <c r="G83"/>
      <c r="H83"/>
    </row>
    <row r="84" spans="2:8" ht="15.75" customHeight="1" x14ac:dyDescent="0.3">
      <c r="B84" s="197"/>
      <c r="C84" s="107"/>
      <c r="D84" s="200"/>
      <c r="E84" s="242"/>
      <c r="F84" s="195">
        <f t="shared" si="1"/>
        <v>0</v>
      </c>
      <c r="G84"/>
      <c r="H84"/>
    </row>
    <row r="85" spans="2:8" ht="15.75" customHeight="1" x14ac:dyDescent="0.3">
      <c r="B85" s="197"/>
      <c r="C85" s="107"/>
      <c r="D85" s="200"/>
      <c r="E85" s="242"/>
      <c r="F85" s="195">
        <f t="shared" si="1"/>
        <v>0</v>
      </c>
      <c r="G85"/>
      <c r="H85"/>
    </row>
    <row r="86" spans="2:8" ht="15.75" customHeight="1" x14ac:dyDescent="0.3">
      <c r="B86" s="197"/>
      <c r="C86" s="107"/>
      <c r="D86" s="200"/>
      <c r="E86" s="243"/>
      <c r="F86" s="195">
        <f t="shared" si="1"/>
        <v>0</v>
      </c>
      <c r="G86"/>
      <c r="H86"/>
    </row>
    <row r="87" spans="2:8" ht="15.75" customHeight="1" x14ac:dyDescent="0.3">
      <c r="B87" s="197"/>
      <c r="C87" s="107"/>
      <c r="D87" s="200"/>
      <c r="E87" s="243"/>
      <c r="F87" s="195">
        <f t="shared" si="1"/>
        <v>0</v>
      </c>
      <c r="G87"/>
      <c r="H87"/>
    </row>
    <row r="88" spans="2:8" ht="15.75" customHeight="1" x14ac:dyDescent="0.3">
      <c r="B88" s="197"/>
      <c r="C88" s="107"/>
      <c r="D88" s="200"/>
      <c r="E88" s="243"/>
      <c r="F88" s="195">
        <f t="shared" si="1"/>
        <v>0</v>
      </c>
      <c r="G88"/>
      <c r="H88"/>
    </row>
    <row r="89" spans="2:8" ht="15.75" customHeight="1" x14ac:dyDescent="0.3">
      <c r="B89" s="197"/>
      <c r="C89" s="107"/>
      <c r="D89" s="200"/>
      <c r="E89" s="243"/>
      <c r="F89" s="195">
        <f t="shared" si="1"/>
        <v>0</v>
      </c>
      <c r="G89"/>
      <c r="H89"/>
    </row>
    <row r="90" spans="2:8" ht="15.75" customHeight="1" x14ac:dyDescent="0.3">
      <c r="B90" s="197"/>
      <c r="C90" s="107"/>
      <c r="D90" s="200"/>
      <c r="E90" s="243"/>
      <c r="F90" s="195">
        <f t="shared" si="1"/>
        <v>0</v>
      </c>
      <c r="G90"/>
      <c r="H90"/>
    </row>
    <row r="91" spans="2:8" ht="15.75" customHeight="1" x14ac:dyDescent="0.3">
      <c r="B91" s="197"/>
      <c r="C91" s="107"/>
      <c r="D91" s="200"/>
      <c r="E91" s="243"/>
      <c r="F91" s="195">
        <f t="shared" si="1"/>
        <v>0</v>
      </c>
      <c r="G91"/>
      <c r="H91"/>
    </row>
    <row r="92" spans="2:8" ht="15.75" customHeight="1" x14ac:dyDescent="0.3">
      <c r="B92" s="197"/>
      <c r="C92" s="107"/>
      <c r="D92" s="200"/>
      <c r="E92" s="243"/>
      <c r="F92" s="195">
        <f t="shared" si="1"/>
        <v>0</v>
      </c>
      <c r="G92"/>
      <c r="H92"/>
    </row>
    <row r="93" spans="2:8" ht="15.75" customHeight="1" x14ac:dyDescent="0.3">
      <c r="B93" s="197"/>
      <c r="C93" s="107"/>
      <c r="D93" s="200"/>
      <c r="E93" s="243"/>
      <c r="F93" s="195">
        <f t="shared" si="1"/>
        <v>0</v>
      </c>
      <c r="G93"/>
      <c r="H93"/>
    </row>
    <row r="94" spans="2:8" ht="15.75" customHeight="1" x14ac:dyDescent="0.3">
      <c r="B94" s="197"/>
      <c r="C94" s="107"/>
      <c r="D94" s="200"/>
      <c r="E94" s="243"/>
      <c r="F94" s="195">
        <f t="shared" si="1"/>
        <v>0</v>
      </c>
      <c r="G94"/>
      <c r="H94"/>
    </row>
    <row r="95" spans="2:8" ht="15.75" customHeight="1" x14ac:dyDescent="0.3">
      <c r="B95" s="197"/>
      <c r="C95" s="107"/>
      <c r="D95" s="200"/>
      <c r="E95" s="243"/>
      <c r="F95" s="195">
        <f t="shared" si="1"/>
        <v>0</v>
      </c>
      <c r="G95"/>
      <c r="H95"/>
    </row>
    <row r="96" spans="2:8" ht="15.75" customHeight="1" thickBot="1" x14ac:dyDescent="0.35">
      <c r="B96" s="95"/>
      <c r="C96" s="207"/>
      <c r="D96" s="208"/>
      <c r="E96" s="96"/>
      <c r="F96" s="155">
        <f t="shared" si="1"/>
        <v>0</v>
      </c>
      <c r="G96"/>
      <c r="H96"/>
    </row>
    <row r="97" spans="1:8" ht="16.5" thickTop="1" x14ac:dyDescent="0.3">
      <c r="B97" s="76" t="s">
        <v>90</v>
      </c>
      <c r="C97" s="76"/>
      <c r="D97" s="214"/>
      <c r="E97" s="76"/>
      <c r="F97" s="163">
        <f>SUM(F82:F96)</f>
        <v>0</v>
      </c>
      <c r="G97"/>
      <c r="H97"/>
    </row>
    <row r="98" spans="1:8" x14ac:dyDescent="0.3">
      <c r="B98" s="1"/>
      <c r="C98" s="1"/>
      <c r="D98" s="1"/>
      <c r="E98" s="1"/>
      <c r="F98" s="7"/>
      <c r="G98" s="8"/>
      <c r="H98"/>
    </row>
    <row r="99" spans="1:8" x14ac:dyDescent="0.3">
      <c r="B99" s="1"/>
      <c r="C99" s="1"/>
      <c r="D99" s="1"/>
      <c r="E99" s="1"/>
      <c r="F99" s="7"/>
      <c r="G99" s="8"/>
      <c r="H99"/>
    </row>
    <row r="100" spans="1:8" ht="21" x14ac:dyDescent="0.35">
      <c r="A100" s="143" t="str">
        <f>IF($A$16=0,"",IF(COUNTIFS($A$17:$A$27,B100)=1,1,"nvt"))</f>
        <v/>
      </c>
      <c r="B100" s="247" t="str">
        <f>B20</f>
        <v>Loonverletkosten</v>
      </c>
      <c r="C100" s="50"/>
      <c r="D100"/>
      <c r="E100"/>
      <c r="F100" s="7"/>
      <c r="G100" s="8"/>
      <c r="H100"/>
    </row>
    <row r="101" spans="1:8" x14ac:dyDescent="0.3">
      <c r="B101" s="261" t="str">
        <f>IF(A100="nvt",VLOOKUP(A100,Alle_Kostensoorten[],2,FALSE),VLOOKUP(B100,Alle_Kostensoorten[],2,FALSE))</f>
        <v>Toelichting: Geen bijzonderheden.</v>
      </c>
      <c r="C101" s="261"/>
      <c r="D101" s="261"/>
      <c r="E101" s="261"/>
      <c r="F101" s="7"/>
      <c r="G101" s="8"/>
      <c r="H101"/>
    </row>
    <row r="102" spans="1:8" x14ac:dyDescent="0.3">
      <c r="B102" s="3"/>
      <c r="C102" s="4"/>
      <c r="D102"/>
      <c r="E102"/>
      <c r="F102" s="7"/>
      <c r="G102" s="8"/>
      <c r="H102"/>
    </row>
    <row r="103" spans="1:8" ht="16.5" thickBot="1" x14ac:dyDescent="0.35">
      <c r="B103" s="186" t="s">
        <v>2</v>
      </c>
      <c r="C103" s="133" t="s">
        <v>111</v>
      </c>
      <c r="D103" s="133" t="s">
        <v>72</v>
      </c>
      <c r="E103" s="184" t="s">
        <v>0</v>
      </c>
      <c r="F103" s="7"/>
      <c r="G103" s="8"/>
      <c r="H103"/>
    </row>
    <row r="104" spans="1:8" ht="16.5" thickTop="1" x14ac:dyDescent="0.3">
      <c r="B104" s="241"/>
      <c r="C104" s="224"/>
      <c r="D104" s="227"/>
      <c r="E104" s="192">
        <f>IF($A$100=1,$D104*23.91,0)</f>
        <v>0</v>
      </c>
      <c r="F104" s="7"/>
      <c r="G104" s="8"/>
      <c r="H104"/>
    </row>
    <row r="105" spans="1:8" x14ac:dyDescent="0.3">
      <c r="B105" s="210"/>
      <c r="C105" s="107"/>
      <c r="D105" s="200"/>
      <c r="E105" s="195">
        <f t="shared" ref="E105:E118" si="2">IF($A$100=1,$D105*23.91,0)</f>
        <v>0</v>
      </c>
      <c r="F105" s="7"/>
      <c r="G105" s="8"/>
      <c r="H105"/>
    </row>
    <row r="106" spans="1:8" x14ac:dyDescent="0.3">
      <c r="B106" s="210"/>
      <c r="C106" s="107"/>
      <c r="D106" s="200"/>
      <c r="E106" s="195">
        <f t="shared" si="2"/>
        <v>0</v>
      </c>
      <c r="F106" s="7"/>
      <c r="G106" s="8"/>
      <c r="H106"/>
    </row>
    <row r="107" spans="1:8" x14ac:dyDescent="0.3">
      <c r="B107" s="210"/>
      <c r="C107" s="107"/>
      <c r="D107" s="200"/>
      <c r="E107" s="195">
        <f t="shared" si="2"/>
        <v>0</v>
      </c>
      <c r="F107" s="7"/>
      <c r="G107" s="8"/>
      <c r="H107"/>
    </row>
    <row r="108" spans="1:8" x14ac:dyDescent="0.3">
      <c r="B108" s="210"/>
      <c r="C108" s="107"/>
      <c r="D108" s="200"/>
      <c r="E108" s="195">
        <f t="shared" si="2"/>
        <v>0</v>
      </c>
      <c r="F108" s="7"/>
      <c r="G108" s="8"/>
      <c r="H108"/>
    </row>
    <row r="109" spans="1:8" x14ac:dyDescent="0.3">
      <c r="B109" s="210"/>
      <c r="C109" s="107"/>
      <c r="D109" s="200"/>
      <c r="E109" s="195">
        <f t="shared" si="2"/>
        <v>0</v>
      </c>
      <c r="F109" s="7"/>
      <c r="G109" s="8"/>
      <c r="H109"/>
    </row>
    <row r="110" spans="1:8" x14ac:dyDescent="0.3">
      <c r="B110" s="210"/>
      <c r="C110" s="107"/>
      <c r="D110" s="200"/>
      <c r="E110" s="195">
        <f t="shared" si="2"/>
        <v>0</v>
      </c>
      <c r="F110" s="7"/>
      <c r="G110" s="8"/>
      <c r="H110"/>
    </row>
    <row r="111" spans="1:8" x14ac:dyDescent="0.3">
      <c r="B111" s="210"/>
      <c r="C111" s="107"/>
      <c r="D111" s="200"/>
      <c r="E111" s="195">
        <f t="shared" si="2"/>
        <v>0</v>
      </c>
      <c r="F111" s="7"/>
      <c r="G111" s="8"/>
      <c r="H111"/>
    </row>
    <row r="112" spans="1:8" x14ac:dyDescent="0.3">
      <c r="B112" s="210"/>
      <c r="C112" s="107"/>
      <c r="D112" s="200"/>
      <c r="E112" s="195">
        <f t="shared" si="2"/>
        <v>0</v>
      </c>
      <c r="F112" s="7"/>
      <c r="G112" s="8"/>
      <c r="H112"/>
    </row>
    <row r="113" spans="1:8" x14ac:dyDescent="0.3">
      <c r="B113" s="210"/>
      <c r="C113" s="107"/>
      <c r="D113" s="200"/>
      <c r="E113" s="195">
        <f t="shared" si="2"/>
        <v>0</v>
      </c>
      <c r="F113" s="7"/>
      <c r="G113" s="8"/>
      <c r="H113"/>
    </row>
    <row r="114" spans="1:8" x14ac:dyDescent="0.3">
      <c r="B114" s="210"/>
      <c r="C114" s="107"/>
      <c r="D114" s="200"/>
      <c r="E114" s="195">
        <f t="shared" si="2"/>
        <v>0</v>
      </c>
      <c r="F114" s="7"/>
      <c r="G114" s="8"/>
      <c r="H114"/>
    </row>
    <row r="115" spans="1:8" x14ac:dyDescent="0.3">
      <c r="B115" s="210"/>
      <c r="C115" s="107"/>
      <c r="D115" s="200"/>
      <c r="E115" s="195">
        <f t="shared" si="2"/>
        <v>0</v>
      </c>
      <c r="F115" s="7"/>
      <c r="G115" s="8"/>
      <c r="H115"/>
    </row>
    <row r="116" spans="1:8" x14ac:dyDescent="0.3">
      <c r="B116" s="210"/>
      <c r="C116" s="107"/>
      <c r="D116" s="200"/>
      <c r="E116" s="195">
        <f t="shared" si="2"/>
        <v>0</v>
      </c>
      <c r="F116" s="7"/>
      <c r="G116" s="8"/>
      <c r="H116"/>
    </row>
    <row r="117" spans="1:8" x14ac:dyDescent="0.3">
      <c r="B117" s="210"/>
      <c r="C117" s="107"/>
      <c r="D117" s="200"/>
      <c r="E117" s="195">
        <f t="shared" si="2"/>
        <v>0</v>
      </c>
      <c r="F117" s="7"/>
      <c r="G117" s="8"/>
      <c r="H117"/>
    </row>
    <row r="118" spans="1:8" ht="16.5" thickBot="1" x14ac:dyDescent="0.35">
      <c r="B118" s="93"/>
      <c r="C118" s="94"/>
      <c r="D118" s="141"/>
      <c r="E118" s="155">
        <f t="shared" si="2"/>
        <v>0</v>
      </c>
      <c r="F118" s="7"/>
      <c r="G118" s="8"/>
      <c r="H118"/>
    </row>
    <row r="119" spans="1:8" ht="16.5" thickTop="1" x14ac:dyDescent="0.3">
      <c r="B119" s="76" t="s">
        <v>90</v>
      </c>
      <c r="C119" s="76"/>
      <c r="D119" s="214"/>
      <c r="E119" s="163">
        <f>SUM(E104:E118)</f>
        <v>0</v>
      </c>
      <c r="F119" s="7"/>
      <c r="G119" s="8"/>
      <c r="H119"/>
    </row>
    <row r="120" spans="1:8" x14ac:dyDescent="0.3">
      <c r="B120" s="1"/>
      <c r="C120" s="1"/>
      <c r="D120" s="1"/>
      <c r="E120" s="1"/>
      <c r="F120" s="7"/>
      <c r="G120" s="8"/>
      <c r="H120"/>
    </row>
    <row r="121" spans="1:8" x14ac:dyDescent="0.3">
      <c r="B121" s="1"/>
      <c r="C121" s="1"/>
      <c r="D121" s="1"/>
      <c r="E121" s="1"/>
      <c r="F121" s="7"/>
      <c r="G121" s="8"/>
      <c r="H121"/>
    </row>
    <row r="122" spans="1:8" ht="21" x14ac:dyDescent="0.35">
      <c r="A122" s="143" t="str">
        <f>IF($A$16=0,"",IF(COUNTIFS($A$17:$A$27,B122)=1,1,"nvt"))</f>
        <v/>
      </c>
      <c r="B122" s="153" t="str">
        <f>B21</f>
        <v>Forfait 23% over overige directe kosten</v>
      </c>
      <c r="C122" s="50"/>
      <c r="D122" s="1"/>
      <c r="E122" s="1"/>
      <c r="F122" s="7"/>
      <c r="G122" s="8"/>
      <c r="H122"/>
    </row>
    <row r="123" spans="1:8" ht="15" x14ac:dyDescent="0.25">
      <c r="B123" s="261" t="e">
        <f>IF(A122=1,VLOOKUP(B122,Alle_Kostensoorten[],2,FALSE),VLOOKUP(A122,Alle_Kostensoorten[],2,FALSE))</f>
        <v>#N/A</v>
      </c>
      <c r="C123" s="261"/>
      <c r="D123" s="261"/>
      <c r="E123" s="261"/>
      <c r="F123" s="261"/>
      <c r="G123" s="261"/>
      <c r="H123"/>
    </row>
    <row r="124" spans="1:8" ht="9.75" customHeight="1" x14ac:dyDescent="0.3">
      <c r="B124" s="1"/>
      <c r="C124" s="1"/>
      <c r="D124" s="1"/>
      <c r="E124" s="1"/>
      <c r="F124" s="7"/>
      <c r="G124" s="8"/>
      <c r="H124"/>
    </row>
    <row r="125" spans="1:8" ht="16.5" thickBot="1" x14ac:dyDescent="0.35">
      <c r="B125" s="70" t="s">
        <v>2</v>
      </c>
      <c r="C125" s="71" t="s">
        <v>0</v>
      </c>
      <c r="D125" s="1"/>
      <c r="E125" s="7"/>
      <c r="F125" s="8"/>
      <c r="G125"/>
      <c r="H125"/>
    </row>
    <row r="126" spans="1:8" ht="15.75" customHeight="1" thickTop="1" x14ac:dyDescent="0.3">
      <c r="B126" s="156" t="str">
        <f>Hulpblad!V2</f>
        <v xml:space="preserve"> </v>
      </c>
      <c r="C126" s="154">
        <f t="shared" ref="C126:C135" si="3">IF(AND($A$122=1,$B126&lt;&gt;"",$B126&lt;&gt;" "),(SUMIFS($E$143:$E$151,$B$143:$B$151,$B126)+SUMIFS($F$159:$F$175,$B$159:$B$175,$B126)+SUMIFS($I$183:$I$190,$B$183:$B$190,$B126)+SUMIFS($C$198:$C$207,$B$198:$B$207,$B126))*0.23,0)</f>
        <v>0</v>
      </c>
      <c r="D126" s="1"/>
      <c r="E126" s="7"/>
      <c r="F126" s="8"/>
      <c r="G126"/>
      <c r="H126"/>
    </row>
    <row r="127" spans="1:8" ht="15.75" customHeight="1" x14ac:dyDescent="0.3">
      <c r="B127" s="157" t="str">
        <f>Hulpblad!V3</f>
        <v xml:space="preserve"> </v>
      </c>
      <c r="C127" s="155">
        <f t="shared" si="3"/>
        <v>0</v>
      </c>
      <c r="D127" s="1"/>
      <c r="E127" s="7"/>
      <c r="F127" s="8"/>
      <c r="G127"/>
      <c r="H127"/>
    </row>
    <row r="128" spans="1:8" ht="15.75" customHeight="1" x14ac:dyDescent="0.3">
      <c r="B128" s="157" t="str">
        <f>Hulpblad!V4</f>
        <v xml:space="preserve"> </v>
      </c>
      <c r="C128" s="155">
        <f t="shared" si="3"/>
        <v>0</v>
      </c>
      <c r="D128" s="1"/>
      <c r="E128" s="7"/>
      <c r="F128" s="8"/>
      <c r="G128"/>
      <c r="H128"/>
    </row>
    <row r="129" spans="1:9" ht="15.75" customHeight="1" x14ac:dyDescent="0.3">
      <c r="B129" s="157" t="str">
        <f>Hulpblad!V5</f>
        <v xml:space="preserve"> </v>
      </c>
      <c r="C129" s="155">
        <f t="shared" si="3"/>
        <v>0</v>
      </c>
      <c r="D129" s="1"/>
      <c r="E129" s="7"/>
      <c r="F129" s="8"/>
      <c r="G129"/>
      <c r="H129"/>
    </row>
    <row r="130" spans="1:9" ht="15.75" customHeight="1" x14ac:dyDescent="0.3">
      <c r="B130" s="157" t="str">
        <f>Hulpblad!V6</f>
        <v xml:space="preserve"> </v>
      </c>
      <c r="C130" s="155">
        <f t="shared" si="3"/>
        <v>0</v>
      </c>
      <c r="D130" s="1"/>
      <c r="E130" s="7"/>
      <c r="F130" s="8"/>
      <c r="G130"/>
      <c r="H130"/>
    </row>
    <row r="131" spans="1:9" ht="15.75" customHeight="1" x14ac:dyDescent="0.3">
      <c r="B131" s="157" t="str">
        <f>Hulpblad!V7</f>
        <v xml:space="preserve"> </v>
      </c>
      <c r="C131" s="155">
        <f t="shared" si="3"/>
        <v>0</v>
      </c>
      <c r="D131" s="1"/>
      <c r="E131" s="7"/>
      <c r="F131" s="8"/>
      <c r="G131"/>
      <c r="H131"/>
    </row>
    <row r="132" spans="1:9" ht="15.75" customHeight="1" x14ac:dyDescent="0.3">
      <c r="B132" s="157" t="str">
        <f>Hulpblad!V8</f>
        <v xml:space="preserve"> </v>
      </c>
      <c r="C132" s="155">
        <f t="shared" si="3"/>
        <v>0</v>
      </c>
      <c r="D132" s="1"/>
      <c r="E132" s="7"/>
      <c r="F132" s="8"/>
      <c r="G132"/>
      <c r="H132"/>
    </row>
    <row r="133" spans="1:9" ht="15.75" customHeight="1" x14ac:dyDescent="0.3">
      <c r="B133" s="157" t="str">
        <f>Hulpblad!V9</f>
        <v xml:space="preserve"> </v>
      </c>
      <c r="C133" s="155">
        <f t="shared" si="3"/>
        <v>0</v>
      </c>
      <c r="D133" s="1"/>
      <c r="E133" s="7"/>
      <c r="F133" s="8"/>
      <c r="G133"/>
      <c r="H133"/>
    </row>
    <row r="134" spans="1:9" ht="15.75" customHeight="1" x14ac:dyDescent="0.3">
      <c r="B134" s="157" t="str">
        <f>Hulpblad!V10</f>
        <v xml:space="preserve"> </v>
      </c>
      <c r="C134" s="155">
        <f t="shared" si="3"/>
        <v>0</v>
      </c>
      <c r="D134" s="1"/>
      <c r="E134" s="7"/>
      <c r="F134" s="8"/>
      <c r="G134"/>
      <c r="H134"/>
    </row>
    <row r="135" spans="1:9" ht="15.75" customHeight="1" thickBot="1" x14ac:dyDescent="0.35">
      <c r="B135" s="157" t="str">
        <f>Hulpblad!V11</f>
        <v xml:space="preserve"> </v>
      </c>
      <c r="C135" s="155">
        <f t="shared" si="3"/>
        <v>0</v>
      </c>
      <c r="D135" s="1"/>
      <c r="E135" s="7"/>
      <c r="F135" s="8"/>
      <c r="G135"/>
      <c r="H135"/>
    </row>
    <row r="136" spans="1:9" ht="16.5" thickTop="1" x14ac:dyDescent="0.3">
      <c r="B136" s="76" t="s">
        <v>90</v>
      </c>
      <c r="C136" s="163">
        <f>SUM(C126:C135)</f>
        <v>0</v>
      </c>
      <c r="D136" s="1"/>
      <c r="E136" s="1"/>
      <c r="F136" s="7"/>
      <c r="G136" s="8"/>
      <c r="H136"/>
    </row>
    <row r="137" spans="1:9" x14ac:dyDescent="0.3">
      <c r="B137" s="1"/>
      <c r="C137" s="1"/>
      <c r="D137" s="1"/>
      <c r="E137" s="1"/>
      <c r="F137" s="7"/>
      <c r="G137" s="8"/>
      <c r="H137"/>
    </row>
    <row r="138" spans="1:9" x14ac:dyDescent="0.3">
      <c r="B138" s="1"/>
      <c r="C138" s="1"/>
      <c r="D138" s="1"/>
      <c r="E138" s="1"/>
      <c r="F138" s="7"/>
      <c r="G138" s="8"/>
      <c r="H138"/>
    </row>
    <row r="139" spans="1:9" ht="21" x14ac:dyDescent="0.35">
      <c r="A139" s="143" t="str">
        <f>IF($A$16=0,"",IF(COUNTIFS($A$17:$A$27,B139)=1,1,"nvt"))</f>
        <v/>
      </c>
      <c r="B139" s="153" t="str">
        <f>B23</f>
        <v>Bijdragen in natura</v>
      </c>
      <c r="C139" s="50"/>
      <c r="D139" s="12"/>
      <c r="E139" s="12"/>
      <c r="F139" s="9"/>
      <c r="G139"/>
      <c r="H139"/>
    </row>
    <row r="140" spans="1:9" ht="18" customHeight="1" x14ac:dyDescent="0.25">
      <c r="B140" s="261"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c r="G141"/>
      <c r="H141"/>
    </row>
    <row r="142" spans="1:9" ht="16.5" customHeight="1" thickBot="1" x14ac:dyDescent="0.35">
      <c r="B142" s="237" t="s">
        <v>2</v>
      </c>
      <c r="C142" s="238" t="s">
        <v>114</v>
      </c>
      <c r="D142" s="238" t="s">
        <v>6</v>
      </c>
      <c r="E142" s="239" t="s">
        <v>0</v>
      </c>
      <c r="F142" s="239" t="s">
        <v>48</v>
      </c>
      <c r="G142" s="240"/>
      <c r="H142" s="240"/>
      <c r="I142" s="240"/>
    </row>
    <row r="143" spans="1:9" ht="15.75" customHeight="1" thickTop="1" x14ac:dyDescent="0.3">
      <c r="B143" s="223"/>
      <c r="C143" s="224"/>
      <c r="D143" s="225"/>
      <c r="E143" s="192">
        <f t="shared" ref="E143:E151" si="4">IF($A$139=1,$D143,0)</f>
        <v>0</v>
      </c>
      <c r="F143" s="224"/>
      <c r="G143" s="226"/>
      <c r="H143" s="226"/>
      <c r="I143" s="226"/>
    </row>
    <row r="144" spans="1:9" ht="15.75" customHeight="1" x14ac:dyDescent="0.3">
      <c r="B144" s="197"/>
      <c r="C144" s="107"/>
      <c r="D144" s="225"/>
      <c r="E144" s="195">
        <f t="shared" si="4"/>
        <v>0</v>
      </c>
      <c r="F144" s="205"/>
      <c r="G144" s="206"/>
      <c r="H144" s="206"/>
      <c r="I144" s="206"/>
    </row>
    <row r="145" spans="1:9" ht="15.75" customHeight="1" x14ac:dyDescent="0.3">
      <c r="B145" s="197"/>
      <c r="C145" s="107"/>
      <c r="D145" s="225"/>
      <c r="E145" s="195">
        <f t="shared" si="4"/>
        <v>0</v>
      </c>
      <c r="F145" s="205"/>
      <c r="G145" s="206"/>
      <c r="H145" s="206"/>
      <c r="I145" s="206"/>
    </row>
    <row r="146" spans="1:9" ht="15.75" customHeight="1" x14ac:dyDescent="0.3">
      <c r="B146" s="197"/>
      <c r="C146" s="107"/>
      <c r="D146" s="225"/>
      <c r="E146" s="195">
        <f t="shared" si="4"/>
        <v>0</v>
      </c>
      <c r="F146" s="205"/>
      <c r="G146" s="206"/>
      <c r="H146" s="206"/>
      <c r="I146" s="206"/>
    </row>
    <row r="147" spans="1:9" ht="15.75" customHeight="1" x14ac:dyDescent="0.3">
      <c r="B147" s="197"/>
      <c r="C147" s="107"/>
      <c r="D147" s="225"/>
      <c r="E147" s="195">
        <f t="shared" si="4"/>
        <v>0</v>
      </c>
      <c r="F147" s="205"/>
      <c r="G147" s="206"/>
      <c r="H147" s="206"/>
      <c r="I147" s="206"/>
    </row>
    <row r="148" spans="1:9" ht="15.75" customHeight="1" x14ac:dyDescent="0.3">
      <c r="B148" s="197"/>
      <c r="C148" s="107"/>
      <c r="D148" s="202"/>
      <c r="E148" s="195">
        <f t="shared" si="4"/>
        <v>0</v>
      </c>
      <c r="F148" s="205"/>
      <c r="G148" s="206"/>
      <c r="H148" s="206"/>
      <c r="I148" s="206"/>
    </row>
    <row r="149" spans="1:9" ht="15.75" customHeight="1" x14ac:dyDescent="0.3">
      <c r="B149" s="197"/>
      <c r="C149" s="107"/>
      <c r="D149" s="202"/>
      <c r="E149" s="195">
        <f t="shared" si="4"/>
        <v>0</v>
      </c>
      <c r="F149" s="205"/>
      <c r="G149" s="206"/>
      <c r="H149" s="206"/>
      <c r="I149" s="206"/>
    </row>
    <row r="150" spans="1:9" ht="15.75" customHeight="1" x14ac:dyDescent="0.3">
      <c r="B150" s="197"/>
      <c r="C150" s="107"/>
      <c r="D150" s="202"/>
      <c r="E150" s="195">
        <f t="shared" si="4"/>
        <v>0</v>
      </c>
      <c r="F150" s="205"/>
      <c r="G150" s="206"/>
      <c r="H150" s="206"/>
      <c r="I150" s="206"/>
    </row>
    <row r="151" spans="1:9" ht="15.75" customHeight="1" thickBot="1" x14ac:dyDescent="0.35">
      <c r="B151" s="95"/>
      <c r="C151" s="94"/>
      <c r="D151" s="97"/>
      <c r="E151" s="155">
        <f t="shared" si="4"/>
        <v>0</v>
      </c>
      <c r="F151" s="98"/>
      <c r="G151" s="99"/>
      <c r="H151" s="99"/>
      <c r="I151" s="99"/>
    </row>
    <row r="152" spans="1:9" ht="16.5" thickTop="1" x14ac:dyDescent="0.3">
      <c r="B152" s="76" t="s">
        <v>90</v>
      </c>
      <c r="C152" s="76"/>
      <c r="D152" s="76"/>
      <c r="E152" s="163">
        <f>SUM(E143:E151)</f>
        <v>0</v>
      </c>
      <c r="F152" s="213"/>
      <c r="G152" s="213"/>
      <c r="H152" s="213"/>
      <c r="I152" s="213"/>
    </row>
    <row r="153" spans="1:9" x14ac:dyDescent="0.3">
      <c r="B153" s="6"/>
      <c r="C153" s="6"/>
      <c r="D153" s="6"/>
      <c r="E153" s="19"/>
      <c r="F153" s="19"/>
      <c r="G153" s="10"/>
      <c r="H153"/>
    </row>
    <row r="154" spans="1:9" x14ac:dyDescent="0.3">
      <c r="B154" s="1"/>
      <c r="C154" s="1"/>
      <c r="D154" s="1"/>
      <c r="E154" s="1"/>
      <c r="F154" s="9"/>
      <c r="G154" s="10"/>
      <c r="H154"/>
    </row>
    <row r="155" spans="1:9" ht="21" x14ac:dyDescent="0.35">
      <c r="A155" s="143" t="str">
        <f>IF($A$16=0,"",IF(COUNTIFS($A$17:$A$27,B155)=1,1,"nvt"))</f>
        <v/>
      </c>
      <c r="B155" s="153" t="str">
        <f>B24</f>
        <v>Overige kosten derden</v>
      </c>
      <c r="C155" s="50"/>
      <c r="D155" s="1"/>
      <c r="E155" s="1"/>
      <c r="F155" s="9"/>
      <c r="G155" s="10"/>
      <c r="H155"/>
    </row>
    <row r="156" spans="1:9" ht="18" customHeight="1" x14ac:dyDescent="0.25">
      <c r="B156" s="261"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c r="H157"/>
    </row>
    <row r="158" spans="1:9" ht="16.5" customHeight="1" thickBot="1" x14ac:dyDescent="0.35">
      <c r="B158" s="233" t="s">
        <v>2</v>
      </c>
      <c r="C158" s="235" t="s">
        <v>114</v>
      </c>
      <c r="D158" s="235" t="s">
        <v>177</v>
      </c>
      <c r="E158" s="234" t="s">
        <v>148</v>
      </c>
      <c r="F158" s="235" t="s">
        <v>0</v>
      </c>
      <c r="G158" s="234" t="s">
        <v>34</v>
      </c>
      <c r="H158" s="236"/>
      <c r="I158" s="236"/>
    </row>
    <row r="159" spans="1:9" ht="15.75" customHeight="1" thickTop="1" x14ac:dyDescent="0.3">
      <c r="B159" s="223"/>
      <c r="C159" s="224"/>
      <c r="D159" s="227"/>
      <c r="E159" s="225"/>
      <c r="F159" s="192">
        <f>IF($A$155=1,$D159*$E159,0)</f>
        <v>0</v>
      </c>
      <c r="G159" s="228"/>
      <c r="H159" s="229"/>
      <c r="I159" s="229"/>
    </row>
    <row r="160" spans="1:9" ht="15.75" customHeight="1" x14ac:dyDescent="0.3">
      <c r="B160" s="197"/>
      <c r="C160" s="107"/>
      <c r="D160" s="200"/>
      <c r="E160" s="202"/>
      <c r="F160" s="195">
        <f t="shared" ref="F160:F175" si="5">IF($A$155=1,$D160*$E160,0)</f>
        <v>0</v>
      </c>
      <c r="G160" s="203"/>
      <c r="H160" s="204"/>
      <c r="I160" s="204"/>
    </row>
    <row r="161" spans="2:9" ht="15.75" customHeight="1" x14ac:dyDescent="0.3">
      <c r="B161" s="197"/>
      <c r="C161" s="107"/>
      <c r="D161" s="200"/>
      <c r="E161" s="202"/>
      <c r="F161" s="195">
        <f t="shared" si="5"/>
        <v>0</v>
      </c>
      <c r="G161" s="203"/>
      <c r="H161" s="204"/>
      <c r="I161" s="204"/>
    </row>
    <row r="162" spans="2:9" ht="15.75" customHeight="1" x14ac:dyDescent="0.3">
      <c r="B162" s="197"/>
      <c r="C162" s="107"/>
      <c r="D162" s="200"/>
      <c r="E162" s="202"/>
      <c r="F162" s="195">
        <f t="shared" si="5"/>
        <v>0</v>
      </c>
      <c r="G162" s="203"/>
      <c r="H162" s="204"/>
      <c r="I162" s="204"/>
    </row>
    <row r="163" spans="2:9" ht="15.75" customHeight="1" x14ac:dyDescent="0.3">
      <c r="B163" s="197"/>
      <c r="C163" s="107"/>
      <c r="D163" s="200"/>
      <c r="E163" s="202"/>
      <c r="F163" s="195">
        <f t="shared" si="5"/>
        <v>0</v>
      </c>
      <c r="G163" s="203"/>
      <c r="H163" s="204"/>
      <c r="I163" s="204"/>
    </row>
    <row r="164" spans="2:9" ht="15.75" customHeight="1" x14ac:dyDescent="0.3">
      <c r="B164" s="197"/>
      <c r="C164" s="107"/>
      <c r="D164" s="200"/>
      <c r="E164" s="202"/>
      <c r="F164" s="195">
        <f t="shared" si="5"/>
        <v>0</v>
      </c>
      <c r="G164" s="203"/>
      <c r="H164" s="204"/>
      <c r="I164" s="204"/>
    </row>
    <row r="165" spans="2:9" ht="15.75" customHeight="1" x14ac:dyDescent="0.3">
      <c r="B165" s="197"/>
      <c r="C165" s="107"/>
      <c r="D165" s="200"/>
      <c r="E165" s="202"/>
      <c r="F165" s="195">
        <f t="shared" si="5"/>
        <v>0</v>
      </c>
      <c r="G165" s="203"/>
      <c r="H165" s="204"/>
      <c r="I165" s="204"/>
    </row>
    <row r="166" spans="2:9" ht="15.75" customHeight="1" x14ac:dyDescent="0.3">
      <c r="B166" s="197"/>
      <c r="C166" s="107"/>
      <c r="D166" s="200"/>
      <c r="E166" s="202"/>
      <c r="F166" s="195">
        <f t="shared" si="5"/>
        <v>0</v>
      </c>
      <c r="G166" s="203"/>
      <c r="H166" s="204"/>
      <c r="I166" s="204"/>
    </row>
    <row r="167" spans="2:9" ht="15.75" customHeight="1" x14ac:dyDescent="0.3">
      <c r="B167" s="197"/>
      <c r="C167" s="107"/>
      <c r="D167" s="200"/>
      <c r="E167" s="202"/>
      <c r="F167" s="195">
        <f t="shared" si="5"/>
        <v>0</v>
      </c>
      <c r="G167" s="203"/>
      <c r="H167" s="204"/>
      <c r="I167" s="204"/>
    </row>
    <row r="168" spans="2:9" ht="15.75" customHeight="1" x14ac:dyDescent="0.3">
      <c r="B168" s="197"/>
      <c r="C168" s="107"/>
      <c r="D168" s="200"/>
      <c r="E168" s="202"/>
      <c r="F168" s="195">
        <f t="shared" si="5"/>
        <v>0</v>
      </c>
      <c r="G168" s="203"/>
      <c r="H168" s="204"/>
      <c r="I168" s="204"/>
    </row>
    <row r="169" spans="2:9" ht="15.75" customHeight="1" x14ac:dyDescent="0.3">
      <c r="B169" s="197"/>
      <c r="C169" s="107"/>
      <c r="D169" s="200"/>
      <c r="E169" s="202"/>
      <c r="F169" s="195">
        <f t="shared" si="5"/>
        <v>0</v>
      </c>
      <c r="G169" s="203"/>
      <c r="H169" s="204"/>
      <c r="I169" s="204"/>
    </row>
    <row r="170" spans="2:9" ht="15.75" customHeight="1" x14ac:dyDescent="0.3">
      <c r="B170" s="197"/>
      <c r="C170" s="107"/>
      <c r="D170" s="200"/>
      <c r="E170" s="202"/>
      <c r="F170" s="195">
        <f t="shared" si="5"/>
        <v>0</v>
      </c>
      <c r="G170" s="203"/>
      <c r="H170" s="204"/>
      <c r="I170" s="204"/>
    </row>
    <row r="171" spans="2:9" ht="15.75" customHeight="1" x14ac:dyDescent="0.3">
      <c r="B171" s="197"/>
      <c r="C171" s="107"/>
      <c r="D171" s="200"/>
      <c r="E171" s="202"/>
      <c r="F171" s="195">
        <f t="shared" si="5"/>
        <v>0</v>
      </c>
      <c r="G171" s="203"/>
      <c r="H171" s="204"/>
      <c r="I171" s="204"/>
    </row>
    <row r="172" spans="2:9" ht="15.75" customHeight="1" x14ac:dyDescent="0.3">
      <c r="B172" s="197"/>
      <c r="C172" s="107"/>
      <c r="D172" s="200"/>
      <c r="E172" s="202"/>
      <c r="F172" s="195">
        <f t="shared" si="5"/>
        <v>0</v>
      </c>
      <c r="G172" s="203"/>
      <c r="H172" s="204"/>
      <c r="I172" s="204"/>
    </row>
    <row r="173" spans="2:9" ht="15.75" customHeight="1" x14ac:dyDescent="0.3">
      <c r="B173" s="197"/>
      <c r="C173" s="107"/>
      <c r="D173" s="200"/>
      <c r="E173" s="202"/>
      <c r="F173" s="195">
        <f t="shared" si="5"/>
        <v>0</v>
      </c>
      <c r="G173" s="203"/>
      <c r="H173" s="204"/>
      <c r="I173" s="204"/>
    </row>
    <row r="174" spans="2:9" ht="15.75" customHeight="1" x14ac:dyDescent="0.3">
      <c r="B174" s="197"/>
      <c r="C174" s="107"/>
      <c r="D174" s="200"/>
      <c r="E174" s="202"/>
      <c r="F174" s="195">
        <f t="shared" si="5"/>
        <v>0</v>
      </c>
      <c r="G174" s="203"/>
      <c r="H174" s="204"/>
      <c r="I174" s="204"/>
    </row>
    <row r="175" spans="2:9" ht="15.75" customHeight="1" thickBot="1" x14ac:dyDescent="0.35">
      <c r="B175" s="95"/>
      <c r="C175" s="94"/>
      <c r="D175" s="141"/>
      <c r="E175" s="97"/>
      <c r="F175" s="155">
        <f t="shared" si="5"/>
        <v>0</v>
      </c>
      <c r="G175" s="135"/>
      <c r="H175" s="136"/>
      <c r="I175" s="136"/>
    </row>
    <row r="176" spans="2:9" ht="16.149999999999999" customHeight="1" thickTop="1" x14ac:dyDescent="0.3">
      <c r="B176" s="76" t="s">
        <v>90</v>
      </c>
      <c r="C176" s="76"/>
      <c r="D176" s="76"/>
      <c r="E176" s="76"/>
      <c r="F176" s="163">
        <f>SUM(F159:F175)</f>
        <v>0</v>
      </c>
      <c r="G176" s="213"/>
      <c r="H176" s="213"/>
      <c r="I176" s="213"/>
    </row>
    <row r="177" spans="1:9" ht="16.149999999999999" customHeight="1" x14ac:dyDescent="0.3">
      <c r="B177" s="1"/>
      <c r="C177" s="4"/>
      <c r="D177" s="7"/>
      <c r="E177" s="7"/>
      <c r="F177" s="11"/>
      <c r="G177"/>
      <c r="H177"/>
    </row>
    <row r="178" spans="1:9" x14ac:dyDescent="0.3">
      <c r="B178" s="1"/>
      <c r="C178" s="1"/>
      <c r="D178" s="4"/>
      <c r="E178" s="13"/>
      <c r="F178" s="13"/>
      <c r="G178" s="9"/>
      <c r="H178"/>
    </row>
    <row r="179" spans="1:9" ht="21" x14ac:dyDescent="0.35">
      <c r="A179" s="143" t="str">
        <f>IF($A$16=0,"",IF(COUNTIFS($A$17:$A$27,B179)=1,1,"nvt"))</f>
        <v/>
      </c>
      <c r="B179" s="50" t="s">
        <v>22</v>
      </c>
      <c r="C179" s="50"/>
      <c r="D179" s="1"/>
      <c r="E179" s="1"/>
      <c r="F179" s="9"/>
      <c r="G179" s="8"/>
      <c r="H179"/>
    </row>
    <row r="180" spans="1:9" ht="15" customHeight="1" x14ac:dyDescent="0.25">
      <c r="B180" s="261"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c r="H181"/>
    </row>
    <row r="182" spans="1:9" ht="48.75" customHeight="1" thickBot="1" x14ac:dyDescent="0.35">
      <c r="B182" s="233" t="s">
        <v>2</v>
      </c>
      <c r="C182" s="234" t="s">
        <v>108</v>
      </c>
      <c r="D182" s="234" t="s">
        <v>3</v>
      </c>
      <c r="E182" s="234" t="s">
        <v>149</v>
      </c>
      <c r="F182" s="234" t="s">
        <v>4</v>
      </c>
      <c r="G182" s="234" t="s">
        <v>133</v>
      </c>
      <c r="H182" s="234" t="s">
        <v>5</v>
      </c>
      <c r="I182" s="234" t="s">
        <v>0</v>
      </c>
    </row>
    <row r="183" spans="1:9" ht="15.75" customHeight="1" thickTop="1" x14ac:dyDescent="0.3">
      <c r="B183" s="223"/>
      <c r="C183" s="230"/>
      <c r="D183" s="231"/>
      <c r="E183" s="231"/>
      <c r="F183" s="227"/>
      <c r="G183" s="227"/>
      <c r="H183" s="232"/>
      <c r="I183" s="192">
        <f>IFERROR(IF($A$179=1,(D183-E183)*(G183/F183)*H183,0),0)</f>
        <v>0</v>
      </c>
    </row>
    <row r="184" spans="1:9" ht="15.75" customHeight="1" x14ac:dyDescent="0.3">
      <c r="B184" s="197"/>
      <c r="C184" s="198"/>
      <c r="D184" s="199"/>
      <c r="E184" s="199"/>
      <c r="F184" s="200"/>
      <c r="G184" s="200"/>
      <c r="H184" s="201"/>
      <c r="I184" s="195">
        <f t="shared" ref="I184:I190" si="6">IFERROR(IF($A$179=1,(D184-E184)*(G184/F184)*H184,0),0)</f>
        <v>0</v>
      </c>
    </row>
    <row r="185" spans="1:9" ht="15.75" customHeight="1" x14ac:dyDescent="0.3">
      <c r="B185" s="197"/>
      <c r="C185" s="198"/>
      <c r="D185" s="199"/>
      <c r="E185" s="199"/>
      <c r="F185" s="200"/>
      <c r="G185" s="200"/>
      <c r="H185" s="201"/>
      <c r="I185" s="195">
        <f t="shared" si="6"/>
        <v>0</v>
      </c>
    </row>
    <row r="186" spans="1:9" ht="15.75" customHeight="1" x14ac:dyDescent="0.3">
      <c r="B186" s="197"/>
      <c r="C186" s="198"/>
      <c r="D186" s="199"/>
      <c r="E186" s="199"/>
      <c r="F186" s="200"/>
      <c r="G186" s="200"/>
      <c r="H186" s="201"/>
      <c r="I186" s="195">
        <f t="shared" si="6"/>
        <v>0</v>
      </c>
    </row>
    <row r="187" spans="1:9" ht="15.75" customHeight="1" x14ac:dyDescent="0.3">
      <c r="B187" s="197"/>
      <c r="C187" s="198"/>
      <c r="D187" s="199"/>
      <c r="E187" s="199"/>
      <c r="F187" s="200"/>
      <c r="G187" s="200"/>
      <c r="H187" s="201"/>
      <c r="I187" s="195">
        <f t="shared" si="6"/>
        <v>0</v>
      </c>
    </row>
    <row r="188" spans="1:9" ht="15.75" customHeight="1" x14ac:dyDescent="0.3">
      <c r="B188" s="197"/>
      <c r="C188" s="198"/>
      <c r="D188" s="199"/>
      <c r="E188" s="199"/>
      <c r="F188" s="200"/>
      <c r="G188" s="200"/>
      <c r="H188" s="201"/>
      <c r="I188" s="195">
        <f t="shared" si="6"/>
        <v>0</v>
      </c>
    </row>
    <row r="189" spans="1:9" ht="15.75" customHeight="1" x14ac:dyDescent="0.3">
      <c r="B189" s="197"/>
      <c r="C189" s="198"/>
      <c r="D189" s="199"/>
      <c r="E189" s="199"/>
      <c r="F189" s="200"/>
      <c r="G189" s="200"/>
      <c r="H189" s="201"/>
      <c r="I189" s="195">
        <f t="shared" si="6"/>
        <v>0</v>
      </c>
    </row>
    <row r="190" spans="1:9" ht="15.75" customHeight="1" thickBot="1" x14ac:dyDescent="0.35">
      <c r="B190" s="95"/>
      <c r="C190" s="100"/>
      <c r="D190" s="101"/>
      <c r="E190" s="101"/>
      <c r="F190" s="141"/>
      <c r="G190" s="141"/>
      <c r="H190" s="132"/>
      <c r="I190" s="155">
        <f t="shared" si="6"/>
        <v>0</v>
      </c>
    </row>
    <row r="191" spans="1:9" ht="16.5" thickTop="1" x14ac:dyDescent="0.3">
      <c r="B191" s="76" t="s">
        <v>90</v>
      </c>
      <c r="C191" s="76"/>
      <c r="D191" s="76"/>
      <c r="E191" s="76"/>
      <c r="F191" s="76"/>
      <c r="G191" s="76"/>
      <c r="H191" s="213"/>
      <c r="I191" s="163">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x14ac:dyDescent="0.35">
      <c r="A194" s="143" t="str">
        <f>IF($A$16=0,"",IF(COUNTIFS($A$17:$A$27,B194)=1,1,"nvt"))</f>
        <v/>
      </c>
      <c r="B194" s="153" t="str">
        <f>B25</f>
        <v>Forfait kleine uitgaven &lt; € 250 (1% Overige kosten derden)</v>
      </c>
      <c r="C194" s="50"/>
      <c r="D194" s="50"/>
      <c r="E194" s="50"/>
      <c r="F194" s="9"/>
      <c r="G194"/>
      <c r="H194"/>
    </row>
    <row r="195" spans="1:8" ht="15" customHeight="1" x14ac:dyDescent="0.25">
      <c r="B195" s="261" t="e">
        <f>IF(A194=1,VLOOKUP(B194,Alle_Kostensoorten[],2,FALSE),VLOOKUP(A194,Alle_Kostensoorten[],2,FALSE))</f>
        <v>#N/A</v>
      </c>
      <c r="C195" s="261"/>
      <c r="D195" s="261"/>
      <c r="E195" s="261"/>
      <c r="F195" s="261"/>
      <c r="G195" s="261"/>
      <c r="H195"/>
    </row>
    <row r="196" spans="1:8" ht="9.75" customHeight="1" x14ac:dyDescent="0.3">
      <c r="B196" s="3"/>
      <c r="C196" s="4"/>
      <c r="D196" s="12"/>
      <c r="E196" s="12"/>
      <c r="F196" s="9"/>
      <c r="G196"/>
      <c r="H196"/>
    </row>
    <row r="197" spans="1:8" ht="31.9" customHeight="1" thickBot="1" x14ac:dyDescent="0.35">
      <c r="B197" s="70" t="s">
        <v>2</v>
      </c>
      <c r="C197" s="72" t="s">
        <v>0</v>
      </c>
      <c r="D197"/>
      <c r="E197"/>
      <c r="F197"/>
      <c r="G197"/>
      <c r="H197"/>
    </row>
    <row r="198" spans="1:8" ht="15.75" customHeight="1" thickTop="1" x14ac:dyDescent="0.3">
      <c r="B198" s="156" t="str">
        <f>Hulpblad!V2</f>
        <v xml:space="preserve"> </v>
      </c>
      <c r="C198" s="154">
        <f t="shared" ref="C198:C207" si="7">IF(AND($A$194=1,B198&lt;&gt;"",B198&lt;&gt;" "),SUMIFS($F$159:$F$175,$B$159:$B$175,$B198)*0.01,0)</f>
        <v>0</v>
      </c>
      <c r="D198"/>
      <c r="E198"/>
      <c r="F198"/>
      <c r="G198"/>
      <c r="H198"/>
    </row>
    <row r="199" spans="1:8" ht="15.75" customHeight="1" x14ac:dyDescent="0.3">
      <c r="B199" s="157" t="str">
        <f>Hulpblad!V3</f>
        <v xml:space="preserve"> </v>
      </c>
      <c r="C199" s="155">
        <f t="shared" si="7"/>
        <v>0</v>
      </c>
      <c r="D199"/>
      <c r="E199"/>
      <c r="F199"/>
      <c r="G199"/>
      <c r="H199"/>
    </row>
    <row r="200" spans="1:8" ht="15.75" customHeight="1" x14ac:dyDescent="0.3">
      <c r="B200" s="157" t="str">
        <f>Hulpblad!V4</f>
        <v xml:space="preserve"> </v>
      </c>
      <c r="C200" s="155">
        <f t="shared" si="7"/>
        <v>0</v>
      </c>
      <c r="D200"/>
      <c r="E200"/>
      <c r="F200"/>
      <c r="G200"/>
      <c r="H200"/>
    </row>
    <row r="201" spans="1:8" ht="15.75" customHeight="1" x14ac:dyDescent="0.3">
      <c r="B201" s="157" t="str">
        <f>Hulpblad!V5</f>
        <v xml:space="preserve"> </v>
      </c>
      <c r="C201" s="155">
        <f t="shared" si="7"/>
        <v>0</v>
      </c>
      <c r="D201"/>
      <c r="E201"/>
      <c r="F201"/>
      <c r="G201"/>
      <c r="H201"/>
    </row>
    <row r="202" spans="1:8" ht="15.75" customHeight="1" x14ac:dyDescent="0.3">
      <c r="B202" s="157" t="str">
        <f>Hulpblad!V6</f>
        <v xml:space="preserve"> </v>
      </c>
      <c r="C202" s="155">
        <f t="shared" si="7"/>
        <v>0</v>
      </c>
      <c r="D202"/>
      <c r="E202"/>
      <c r="F202"/>
      <c r="G202"/>
      <c r="H202"/>
    </row>
    <row r="203" spans="1:8" ht="15.75" customHeight="1" x14ac:dyDescent="0.3">
      <c r="B203" s="157" t="str">
        <f>Hulpblad!V7</f>
        <v xml:space="preserve"> </v>
      </c>
      <c r="C203" s="155">
        <f t="shared" si="7"/>
        <v>0</v>
      </c>
      <c r="D203"/>
      <c r="E203"/>
      <c r="F203"/>
      <c r="G203"/>
      <c r="H203"/>
    </row>
    <row r="204" spans="1:8" ht="15.75" customHeight="1" x14ac:dyDescent="0.3">
      <c r="B204" s="157" t="str">
        <f>Hulpblad!V8</f>
        <v xml:space="preserve"> </v>
      </c>
      <c r="C204" s="155">
        <f t="shared" si="7"/>
        <v>0</v>
      </c>
      <c r="D204"/>
      <c r="E204"/>
      <c r="F204"/>
      <c r="G204"/>
      <c r="H204"/>
    </row>
    <row r="205" spans="1:8" ht="15.75" customHeight="1" x14ac:dyDescent="0.3">
      <c r="B205" s="157" t="str">
        <f>Hulpblad!V9</f>
        <v xml:space="preserve"> </v>
      </c>
      <c r="C205" s="155">
        <f t="shared" si="7"/>
        <v>0</v>
      </c>
      <c r="D205"/>
      <c r="E205"/>
      <c r="F205"/>
      <c r="G205"/>
      <c r="H205"/>
    </row>
    <row r="206" spans="1:8" ht="15.75" customHeight="1" x14ac:dyDescent="0.3">
      <c r="B206" s="157" t="str">
        <f>Hulpblad!V10</f>
        <v xml:space="preserve"> </v>
      </c>
      <c r="C206" s="155">
        <f t="shared" si="7"/>
        <v>0</v>
      </c>
      <c r="D206"/>
      <c r="E206"/>
      <c r="F206"/>
      <c r="G206"/>
      <c r="H206"/>
    </row>
    <row r="207" spans="1:8" ht="15.75" customHeight="1" thickBot="1" x14ac:dyDescent="0.35">
      <c r="B207" s="157" t="str">
        <f>Hulpblad!V11</f>
        <v xml:space="preserve"> </v>
      </c>
      <c r="C207" s="155">
        <f t="shared" si="7"/>
        <v>0</v>
      </c>
      <c r="D207"/>
      <c r="E207"/>
      <c r="F207"/>
      <c r="G207"/>
      <c r="H207"/>
    </row>
    <row r="208" spans="1:8" ht="16.5" thickTop="1" x14ac:dyDescent="0.3">
      <c r="B208" s="76" t="s">
        <v>90</v>
      </c>
      <c r="C208" s="163">
        <f>SUM(C198:C207)</f>
        <v>0</v>
      </c>
      <c r="D208" s="1"/>
      <c r="E208" s="1"/>
      <c r="F208" s="9"/>
      <c r="G208" s="10"/>
      <c r="H208"/>
    </row>
    <row r="209" spans="1:8" x14ac:dyDescent="0.3">
      <c r="B209" s="3"/>
      <c r="C209" s="1"/>
      <c r="D209" s="1"/>
      <c r="E209" s="1"/>
      <c r="F209" s="9"/>
      <c r="G209" s="10"/>
      <c r="H209"/>
    </row>
    <row r="210" spans="1:8" x14ac:dyDescent="0.3">
      <c r="B210" s="3"/>
      <c r="C210" s="1"/>
      <c r="D210" s="1"/>
      <c r="E210" s="1"/>
      <c r="F210" s="9"/>
      <c r="G210" s="10"/>
      <c r="H210"/>
    </row>
    <row r="211" spans="1:8" ht="21" x14ac:dyDescent="0.35">
      <c r="A211" s="143" t="str">
        <f>IF($A$16=0,"",IF(COUNTIFS($A$17:$A$27,B211)=1,1,"nvt"))</f>
        <v/>
      </c>
      <c r="B211" s="153" t="str">
        <f>B26</f>
        <v>Uurtarief € 73</v>
      </c>
      <c r="C211" s="50"/>
      <c r="D211"/>
      <c r="E211"/>
      <c r="F211"/>
      <c r="G211"/>
      <c r="H211"/>
    </row>
    <row r="212" spans="1:8" ht="14.25" customHeight="1" x14ac:dyDescent="0.25">
      <c r="B212" s="261" t="str">
        <f>IF(A211="nvt",VLOOKUP(A211,Alle_Kostensoorten[],2,FALSE),VLOOKUP(B211,Alle_Kostensoorten[],2,FALSE))</f>
        <v>Toelichting: Geen bijzonderheden</v>
      </c>
      <c r="C212" s="261"/>
      <c r="D212" s="261"/>
      <c r="E212" s="261"/>
      <c r="F212"/>
      <c r="G212"/>
      <c r="H212"/>
    </row>
    <row r="213" spans="1:8" ht="9" customHeight="1" x14ac:dyDescent="0.3">
      <c r="B213" s="3"/>
      <c r="C213" s="4"/>
      <c r="D213"/>
      <c r="E213"/>
      <c r="F213"/>
      <c r="G213"/>
      <c r="H213"/>
    </row>
    <row r="214" spans="1:8" ht="16.5" thickBot="1" x14ac:dyDescent="0.35">
      <c r="B214" s="186" t="s">
        <v>2</v>
      </c>
      <c r="C214" s="133" t="s">
        <v>111</v>
      </c>
      <c r="D214" s="133" t="s">
        <v>72</v>
      </c>
      <c r="E214" s="184" t="s">
        <v>0</v>
      </c>
      <c r="F214"/>
      <c r="G214"/>
      <c r="H214"/>
    </row>
    <row r="215" spans="1:8" ht="15.75" customHeight="1" thickTop="1" x14ac:dyDescent="0.3">
      <c r="B215" s="241"/>
      <c r="C215" s="224"/>
      <c r="D215" s="227"/>
      <c r="E215" s="192">
        <f>IF($A$211=1,$D215*73,0)</f>
        <v>0</v>
      </c>
      <c r="F215"/>
      <c r="G215"/>
      <c r="H215"/>
    </row>
    <row r="216" spans="1:8" ht="15.75" customHeight="1" x14ac:dyDescent="0.3">
      <c r="B216" s="210"/>
      <c r="C216" s="107"/>
      <c r="D216" s="227"/>
      <c r="E216" s="195">
        <f>IF($A$211=1,$D216*73,0)</f>
        <v>0</v>
      </c>
      <c r="F216"/>
      <c r="G216"/>
      <c r="H216"/>
    </row>
    <row r="217" spans="1:8" ht="15.75" customHeight="1" x14ac:dyDescent="0.3">
      <c r="B217" s="210"/>
      <c r="C217" s="107"/>
      <c r="D217" s="227"/>
      <c r="E217" s="195">
        <f>IF($A$211=1,$D217*73,0)</f>
        <v>0</v>
      </c>
      <c r="F217"/>
      <c r="G217"/>
      <c r="H217"/>
    </row>
    <row r="218" spans="1:8" ht="15.75" customHeight="1" x14ac:dyDescent="0.3">
      <c r="B218" s="210"/>
      <c r="C218" s="107"/>
      <c r="D218" s="227"/>
      <c r="E218" s="195">
        <f>IF($A$211=1,$D218*73,0)</f>
        <v>0</v>
      </c>
      <c r="F218"/>
      <c r="G218"/>
      <c r="H218"/>
    </row>
    <row r="219" spans="1:8" ht="15.75" customHeight="1" x14ac:dyDescent="0.3">
      <c r="B219" s="210"/>
      <c r="C219" s="107"/>
      <c r="D219" s="227"/>
      <c r="E219" s="195">
        <f>IF($A$211=1,$D219*73,0)</f>
        <v>0</v>
      </c>
      <c r="F219"/>
      <c r="G219"/>
      <c r="H219"/>
    </row>
    <row r="220" spans="1:8" ht="15.75" customHeight="1" x14ac:dyDescent="0.3">
      <c r="B220" s="210"/>
      <c r="C220" s="107"/>
      <c r="D220" s="227"/>
      <c r="E220" s="195">
        <f>IF($A$211=1,$D220*73,0)</f>
        <v>0</v>
      </c>
      <c r="F220"/>
      <c r="G220"/>
      <c r="H220"/>
    </row>
    <row r="221" spans="1:8" ht="15.75" customHeight="1" x14ac:dyDescent="0.3">
      <c r="B221" s="210"/>
      <c r="C221" s="107"/>
      <c r="D221" s="200"/>
      <c r="E221" s="195">
        <f>IF($A$211=1,$D221*73,0)</f>
        <v>0</v>
      </c>
      <c r="F221"/>
      <c r="G221"/>
      <c r="H221"/>
    </row>
    <row r="222" spans="1:8" ht="15.75" customHeight="1" x14ac:dyDescent="0.3">
      <c r="B222" s="210"/>
      <c r="C222" s="107"/>
      <c r="D222" s="200"/>
      <c r="E222" s="195">
        <f>IF($A$211=1,$D222*73,0)</f>
        <v>0</v>
      </c>
      <c r="F222"/>
      <c r="G222"/>
      <c r="H222"/>
    </row>
    <row r="223" spans="1:8" ht="15.75" customHeight="1" x14ac:dyDescent="0.3">
      <c r="B223" s="210"/>
      <c r="C223" s="107"/>
      <c r="D223" s="200"/>
      <c r="E223" s="195">
        <f>IF($A$211=1,$D223*73,0)</f>
        <v>0</v>
      </c>
      <c r="F223"/>
      <c r="G223"/>
      <c r="H223"/>
    </row>
    <row r="224" spans="1:8" ht="15.75" customHeight="1" x14ac:dyDescent="0.3">
      <c r="B224" s="210"/>
      <c r="C224" s="107"/>
      <c r="D224" s="200"/>
      <c r="E224" s="195">
        <f>IF($A$211=1,$D224*73,0)</f>
        <v>0</v>
      </c>
      <c r="F224"/>
      <c r="G224"/>
      <c r="H224"/>
    </row>
    <row r="225" spans="1:8" ht="15.75" customHeight="1" x14ac:dyDescent="0.3">
      <c r="B225" s="210"/>
      <c r="C225" s="107"/>
      <c r="D225" s="200"/>
      <c r="E225" s="195">
        <f>IF($A$211=1,$D225*73,0)</f>
        <v>0</v>
      </c>
      <c r="F225"/>
      <c r="G225"/>
      <c r="H225"/>
    </row>
    <row r="226" spans="1:8" ht="15.75" customHeight="1" x14ac:dyDescent="0.3">
      <c r="B226" s="210"/>
      <c r="C226" s="107"/>
      <c r="D226" s="200"/>
      <c r="E226" s="195">
        <f>IF($A$211=1,$D226*73,0)</f>
        <v>0</v>
      </c>
      <c r="F226"/>
      <c r="G226"/>
      <c r="H226"/>
    </row>
    <row r="227" spans="1:8" ht="15.75" customHeight="1" x14ac:dyDescent="0.3">
      <c r="B227" s="210"/>
      <c r="C227" s="107"/>
      <c r="D227" s="200"/>
      <c r="E227" s="195">
        <f>IF($A$211=1,$D227*73,0)</f>
        <v>0</v>
      </c>
      <c r="F227"/>
      <c r="G227"/>
      <c r="H227"/>
    </row>
    <row r="228" spans="1:8" ht="15.75" customHeight="1" x14ac:dyDescent="0.3">
      <c r="B228" s="210"/>
      <c r="C228" s="107"/>
      <c r="D228" s="200"/>
      <c r="E228" s="195">
        <f>IF($A$211=1,$D228*73,0)</f>
        <v>0</v>
      </c>
      <c r="F228"/>
      <c r="G228"/>
      <c r="H228"/>
    </row>
    <row r="229" spans="1:8" ht="15.75" customHeight="1" x14ac:dyDescent="0.3">
      <c r="B229" s="210"/>
      <c r="C229" s="107"/>
      <c r="D229" s="200"/>
      <c r="E229" s="195">
        <f>IF($A$211=1,$D229*73,0)</f>
        <v>0</v>
      </c>
      <c r="F229"/>
      <c r="G229"/>
      <c r="H229"/>
    </row>
    <row r="230" spans="1:8" ht="15.75" customHeight="1" thickBot="1" x14ac:dyDescent="0.35">
      <c r="B230" s="93"/>
      <c r="C230" s="94"/>
      <c r="D230" s="141"/>
      <c r="E230" s="155">
        <f>IF($A$211=1,$D230*73,0)</f>
        <v>0</v>
      </c>
      <c r="F230"/>
      <c r="G230"/>
      <c r="H230"/>
    </row>
    <row r="231" spans="1:8" ht="16.5" thickTop="1" x14ac:dyDescent="0.3">
      <c r="B231" s="211" t="s">
        <v>90</v>
      </c>
      <c r="C231" s="211"/>
      <c r="D231" s="212"/>
      <c r="E231" s="163">
        <f>SUM(E215:E230)</f>
        <v>0</v>
      </c>
      <c r="F231" s="8"/>
      <c r="G231"/>
      <c r="H231"/>
    </row>
    <row r="232" spans="1:8" x14ac:dyDescent="0.3">
      <c r="B232" s="1"/>
      <c r="C232" s="1"/>
      <c r="D232" s="1"/>
      <c r="E232" s="1"/>
      <c r="F232" s="7"/>
      <c r="G232" s="8"/>
      <c r="H232"/>
    </row>
    <row r="233" spans="1:8" x14ac:dyDescent="0.3">
      <c r="B233" s="1"/>
      <c r="C233" s="1"/>
      <c r="D233" s="1"/>
      <c r="E233" s="1"/>
      <c r="F233" s="7"/>
      <c r="G233" s="8"/>
      <c r="H233"/>
    </row>
    <row r="234" spans="1:8" ht="21" x14ac:dyDescent="0.35">
      <c r="A234" s="143" t="str">
        <f>IF($A$16=0,"",IF(COUNTIFS($A$17:$A$27,B234)=1,1,"nvt"))</f>
        <v/>
      </c>
      <c r="B234" s="153" t="str">
        <f>B27</f>
        <v>Maandbedrag € 10.400</v>
      </c>
      <c r="C234" s="50"/>
      <c r="D234" s="1"/>
      <c r="E234" s="1"/>
      <c r="F234" s="7"/>
      <c r="G234" s="8"/>
      <c r="H234"/>
    </row>
    <row r="235" spans="1:8" ht="14.25" customHeight="1" x14ac:dyDescent="0.25">
      <c r="B235" s="261" t="str">
        <f>IF(A234="nvt",VLOOKUP(A234,Alle_Kostensoorten[],2,FALSE),VLOOKUP(B234,Alle_Kostensoorten[],2,FALSE))</f>
        <v>Toelichting: Geen bijzonderheden</v>
      </c>
      <c r="C235" s="261"/>
      <c r="D235" s="261"/>
      <c r="E235" s="261"/>
      <c r="F235" s="261"/>
      <c r="G235"/>
      <c r="H235"/>
    </row>
    <row r="236" spans="1:8" ht="9.75" customHeight="1" x14ac:dyDescent="0.3">
      <c r="B236" s="1"/>
      <c r="C236" s="1"/>
      <c r="D236" s="1"/>
      <c r="E236" s="1"/>
      <c r="F236" s="7"/>
      <c r="G236" s="8"/>
      <c r="H236"/>
    </row>
    <row r="237" spans="1:8" ht="45.75" thickBot="1" x14ac:dyDescent="0.35">
      <c r="B237" s="186" t="s">
        <v>2</v>
      </c>
      <c r="C237" s="133" t="s">
        <v>111</v>
      </c>
      <c r="D237" s="133" t="s">
        <v>132</v>
      </c>
      <c r="E237" s="133" t="s">
        <v>175</v>
      </c>
      <c r="F237" s="184" t="s">
        <v>0</v>
      </c>
      <c r="G237"/>
      <c r="H237"/>
    </row>
    <row r="238" spans="1:8" ht="15.75" customHeight="1" thickTop="1" x14ac:dyDescent="0.3">
      <c r="B238" s="223"/>
      <c r="C238" s="224"/>
      <c r="D238" s="227"/>
      <c r="E238" s="232"/>
      <c r="F238" s="192">
        <f>IF($A$234=1,$D238*$E238*10400,0)</f>
        <v>0</v>
      </c>
      <c r="G238"/>
      <c r="H238"/>
    </row>
    <row r="239" spans="1:8" ht="15.75" customHeight="1" x14ac:dyDescent="0.3">
      <c r="B239" s="197"/>
      <c r="C239" s="107"/>
      <c r="D239" s="227"/>
      <c r="E239" s="201"/>
      <c r="F239" s="195">
        <f>IF($A$234=1,$D239*$E239*10400,0)</f>
        <v>0</v>
      </c>
      <c r="G239"/>
      <c r="H239"/>
    </row>
    <row r="240" spans="1:8" ht="15.75" customHeight="1" x14ac:dyDescent="0.3">
      <c r="B240" s="197"/>
      <c r="C240" s="107"/>
      <c r="D240" s="227"/>
      <c r="E240" s="201"/>
      <c r="F240" s="195">
        <f>IF($A$234=1,$D240*$E240*10400,0)</f>
        <v>0</v>
      </c>
      <c r="G240"/>
      <c r="H240"/>
    </row>
    <row r="241" spans="2:9" ht="15.75" customHeight="1" x14ac:dyDescent="0.3">
      <c r="B241" s="197"/>
      <c r="C241" s="107"/>
      <c r="D241" s="227"/>
      <c r="E241" s="201"/>
      <c r="F241" s="195">
        <f>IF($A$234=1,$D241*$E241*10400,0)</f>
        <v>0</v>
      </c>
      <c r="G241"/>
      <c r="H241"/>
    </row>
    <row r="242" spans="2:9" ht="15.75" customHeight="1" x14ac:dyDescent="0.3">
      <c r="B242" s="197"/>
      <c r="C242" s="107"/>
      <c r="D242" s="227"/>
      <c r="E242" s="201"/>
      <c r="F242" s="195">
        <f>IF($A$234=1,$D242*$E242*10400,0)</f>
        <v>0</v>
      </c>
      <c r="G242"/>
      <c r="H242"/>
    </row>
    <row r="243" spans="2:9" ht="15.75" customHeight="1" x14ac:dyDescent="0.3">
      <c r="B243" s="197"/>
      <c r="C243" s="107"/>
      <c r="D243" s="200"/>
      <c r="E243" s="201"/>
      <c r="F243" s="195">
        <f>IF($A$234=1,$D243*$E243*10400,0)</f>
        <v>0</v>
      </c>
      <c r="G243"/>
      <c r="H243"/>
    </row>
    <row r="244" spans="2:9" ht="15.75" customHeight="1" x14ac:dyDescent="0.3">
      <c r="B244" s="197"/>
      <c r="C244" s="107"/>
      <c r="D244" s="200"/>
      <c r="E244" s="201"/>
      <c r="F244" s="195">
        <f>IF($A$234=1,$D244*$E244*10400,0)</f>
        <v>0</v>
      </c>
      <c r="G244"/>
      <c r="H244"/>
    </row>
    <row r="245" spans="2:9" ht="15.75" customHeight="1" x14ac:dyDescent="0.3">
      <c r="B245" s="197"/>
      <c r="C245" s="107"/>
      <c r="D245" s="200"/>
      <c r="E245" s="201"/>
      <c r="F245" s="195">
        <f>IF($A$234=1,$D245*$E245*10400,0)</f>
        <v>0</v>
      </c>
      <c r="G245"/>
      <c r="H245"/>
    </row>
    <row r="246" spans="2:9" ht="15.75" customHeight="1" x14ac:dyDescent="0.3">
      <c r="B246" s="197"/>
      <c r="C246" s="107"/>
      <c r="D246" s="200"/>
      <c r="E246" s="201"/>
      <c r="F246" s="195">
        <f>IF($A$234=1,$D246*$E246*10400,0)</f>
        <v>0</v>
      </c>
      <c r="G246"/>
      <c r="H246"/>
    </row>
    <row r="247" spans="2:9" ht="15.75" customHeight="1" x14ac:dyDescent="0.3">
      <c r="B247" s="197"/>
      <c r="C247" s="107"/>
      <c r="D247" s="200"/>
      <c r="E247" s="201"/>
      <c r="F247" s="195">
        <f>IF($A$234=1,$D247*$E247*10400,0)</f>
        <v>0</v>
      </c>
      <c r="G247"/>
      <c r="H247"/>
    </row>
    <row r="248" spans="2:9" ht="15.75" customHeight="1" x14ac:dyDescent="0.3">
      <c r="B248" s="197"/>
      <c r="C248" s="107"/>
      <c r="D248" s="200"/>
      <c r="E248" s="201"/>
      <c r="F248" s="195">
        <f>IF($A$234=1,$D248*$E248*10400,0)</f>
        <v>0</v>
      </c>
      <c r="G248"/>
      <c r="H248"/>
    </row>
    <row r="249" spans="2:9" ht="15.75" customHeight="1" x14ac:dyDescent="0.3">
      <c r="B249" s="197"/>
      <c r="C249" s="107"/>
      <c r="D249" s="200"/>
      <c r="E249" s="201"/>
      <c r="F249" s="195">
        <f>IF($A$234=1,$D249*$E249*10400,0)</f>
        <v>0</v>
      </c>
      <c r="G249"/>
      <c r="H249"/>
    </row>
    <row r="250" spans="2:9" ht="15.75" customHeight="1" x14ac:dyDescent="0.3">
      <c r="B250" s="197"/>
      <c r="C250" s="107"/>
      <c r="D250" s="200"/>
      <c r="E250" s="201"/>
      <c r="F250" s="195">
        <f>IF($A$234=1,$D250*$E250*10400,0)</f>
        <v>0</v>
      </c>
      <c r="G250"/>
      <c r="H250"/>
    </row>
    <row r="251" spans="2:9" ht="15.75" customHeight="1" x14ac:dyDescent="0.3">
      <c r="B251" s="197"/>
      <c r="C251" s="107"/>
      <c r="D251" s="200"/>
      <c r="E251" s="201"/>
      <c r="F251" s="195">
        <f>IF($A$234=1,$D251*$E251*10400,0)</f>
        <v>0</v>
      </c>
      <c r="G251"/>
      <c r="H251"/>
    </row>
    <row r="252" spans="2:9" ht="15.75" customHeight="1" thickBot="1" x14ac:dyDescent="0.35">
      <c r="B252" s="95"/>
      <c r="C252" s="207"/>
      <c r="D252" s="208"/>
      <c r="E252" s="209"/>
      <c r="F252" s="155">
        <f>IF($A$234=1,$D252*$E252*10400,0)</f>
        <v>0</v>
      </c>
      <c r="G252"/>
      <c r="H252"/>
    </row>
    <row r="253" spans="2:9" ht="16.5" thickTop="1" x14ac:dyDescent="0.3">
      <c r="B253" s="211" t="s">
        <v>90</v>
      </c>
      <c r="C253" s="211"/>
      <c r="D253" s="212"/>
      <c r="E253" s="211"/>
      <c r="F253" s="163">
        <f>SUM(F238:F252)</f>
        <v>0</v>
      </c>
      <c r="G253"/>
      <c r="H253"/>
    </row>
    <row r="254" spans="2:9" x14ac:dyDescent="0.3">
      <c r="B254" s="3"/>
      <c r="C254" s="1"/>
      <c r="D254" s="1"/>
      <c r="E254" s="1"/>
      <c r="F254" s="9"/>
      <c r="G254" s="10"/>
      <c r="H254"/>
    </row>
    <row r="255" spans="2:9" ht="16.5" thickBot="1" x14ac:dyDescent="0.35">
      <c r="B255" s="39"/>
      <c r="C255" s="40"/>
      <c r="D255" s="40"/>
      <c r="E255" s="40"/>
      <c r="F255" s="41"/>
      <c r="G255" s="42"/>
      <c r="H255" s="42"/>
      <c r="I255" s="42"/>
    </row>
    <row r="256" spans="2:9" ht="7.5" customHeight="1" thickTop="1" x14ac:dyDescent="0.3">
      <c r="B256" s="3"/>
      <c r="C256" s="1"/>
      <c r="D256" s="1"/>
      <c r="E256" s="1"/>
      <c r="F256" s="9"/>
      <c r="G256" s="10"/>
      <c r="H256"/>
    </row>
    <row r="257" spans="2:9" ht="23.25" x14ac:dyDescent="0.25">
      <c r="B257" s="266" t="s">
        <v>55</v>
      </c>
      <c r="C257" s="266"/>
      <c r="D257" s="266"/>
      <c r="E257" s="266"/>
      <c r="F257" s="266"/>
      <c r="G257" s="266"/>
      <c r="H257" s="266"/>
    </row>
    <row r="258" spans="2:9" x14ac:dyDescent="0.3">
      <c r="B258" s="3"/>
      <c r="C258" s="1"/>
      <c r="D258" s="1"/>
      <c r="E258" s="1"/>
      <c r="F258" s="9"/>
      <c r="G258" s="10"/>
      <c r="H258"/>
    </row>
    <row r="259" spans="2:9" ht="21" x14ac:dyDescent="0.35">
      <c r="B259" s="50" t="s">
        <v>43</v>
      </c>
      <c r="C259" s="10"/>
      <c r="D259" s="10"/>
      <c r="E259" s="10"/>
      <c r="F259" s="9"/>
      <c r="G259" s="10"/>
      <c r="H259"/>
    </row>
    <row r="260" spans="2:9" ht="153.75" customHeight="1" x14ac:dyDescent="0.25">
      <c r="B260" s="267" t="s">
        <v>134</v>
      </c>
      <c r="C260" s="267"/>
      <c r="D260" s="267"/>
      <c r="E260" s="267"/>
      <c r="F260" s="267"/>
      <c r="G260" s="267"/>
      <c r="H260" s="267"/>
      <c r="I260" s="267"/>
    </row>
    <row r="261" spans="2:9" x14ac:dyDescent="0.3">
      <c r="B261" s="3"/>
      <c r="C261" s="10"/>
      <c r="D261" s="10"/>
      <c r="E261" s="10"/>
      <c r="F261" s="9"/>
      <c r="G261" s="10"/>
      <c r="H261"/>
    </row>
    <row r="262" spans="2:9" ht="15.6" customHeight="1" thickBot="1" x14ac:dyDescent="0.35">
      <c r="B262" s="51" t="s">
        <v>44</v>
      </c>
      <c r="C262" s="52" t="s">
        <v>6</v>
      </c>
      <c r="D262" s="52" t="s">
        <v>41</v>
      </c>
      <c r="E262" s="139" t="s">
        <v>56</v>
      </c>
      <c r="F262" s="138"/>
      <c r="G262" s="138"/>
      <c r="H262" s="138"/>
      <c r="I262" s="138"/>
    </row>
    <row r="263" spans="2:9" ht="15.75" customHeight="1" thickTop="1" x14ac:dyDescent="0.3">
      <c r="B263" s="57" t="s">
        <v>51</v>
      </c>
      <c r="C263" s="102"/>
      <c r="D263" s="158">
        <f>IFERROR(C263/$C$270,0)</f>
        <v>0</v>
      </c>
      <c r="E263" s="104"/>
      <c r="F263" s="105"/>
      <c r="G263" s="105"/>
      <c r="H263" s="105"/>
      <c r="I263" s="106"/>
    </row>
    <row r="264" spans="2:9" ht="15.75" customHeight="1" x14ac:dyDescent="0.3">
      <c r="B264" s="57" t="s">
        <v>104</v>
      </c>
      <c r="C264" s="102"/>
      <c r="D264" s="158">
        <f t="shared" ref="D264:D268" si="8">IFERROR(C264/$C$270,0)</f>
        <v>0</v>
      </c>
      <c r="E264" s="107"/>
      <c r="F264" s="108"/>
      <c r="G264" s="108"/>
      <c r="H264" s="108"/>
      <c r="I264" s="109"/>
    </row>
    <row r="265" spans="2:9" ht="15.75" customHeight="1" x14ac:dyDescent="0.3">
      <c r="B265" s="57" t="s">
        <v>105</v>
      </c>
      <c r="C265" s="102"/>
      <c r="D265" s="158">
        <f t="shared" si="8"/>
        <v>0</v>
      </c>
      <c r="E265" s="107"/>
      <c r="F265" s="108"/>
      <c r="G265" s="108"/>
      <c r="H265" s="108"/>
      <c r="I265" s="109"/>
    </row>
    <row r="266" spans="2:9" ht="15.75" customHeight="1" x14ac:dyDescent="0.3">
      <c r="B266" s="57" t="s">
        <v>45</v>
      </c>
      <c r="C266" s="102"/>
      <c r="D266" s="158">
        <f t="shared" si="8"/>
        <v>0</v>
      </c>
      <c r="E266" s="107"/>
      <c r="F266" s="108"/>
      <c r="G266" s="108"/>
      <c r="H266" s="108"/>
      <c r="I266" s="109"/>
    </row>
    <row r="267" spans="2:9" ht="15.75" customHeight="1" thickBot="1" x14ac:dyDescent="0.35">
      <c r="B267" s="58" t="s">
        <v>46</v>
      </c>
      <c r="C267" s="103"/>
      <c r="D267" s="159">
        <f t="shared" si="8"/>
        <v>0</v>
      </c>
      <c r="E267" s="110"/>
      <c r="F267" s="111"/>
      <c r="G267" s="111"/>
      <c r="H267" s="111"/>
      <c r="I267" s="112"/>
    </row>
    <row r="268" spans="2:9" ht="17.25" thickTop="1" thickBot="1" x14ac:dyDescent="0.35">
      <c r="B268" s="77" t="s">
        <v>1</v>
      </c>
      <c r="C268" s="160">
        <f>SUM(C263:C267)</f>
        <v>0</v>
      </c>
      <c r="D268" s="161">
        <f t="shared" si="8"/>
        <v>0</v>
      </c>
      <c r="E268" s="80"/>
      <c r="F268" s="80"/>
      <c r="G268" s="80"/>
      <c r="H268" s="77"/>
      <c r="I268" s="81"/>
    </row>
    <row r="269" spans="2:9" ht="13.5" customHeight="1" thickTop="1" x14ac:dyDescent="0.3">
      <c r="B269" s="10"/>
      <c r="C269" s="10"/>
      <c r="D269" s="10"/>
      <c r="E269" s="10"/>
      <c r="F269" s="9"/>
      <c r="G269" s="10"/>
      <c r="H269"/>
    </row>
    <row r="270" spans="2:9" ht="16.5" thickBot="1" x14ac:dyDescent="0.35">
      <c r="B270" s="51" t="s">
        <v>0</v>
      </c>
      <c r="C270" s="162">
        <f>D28</f>
        <v>0</v>
      </c>
      <c r="D270" s="10"/>
      <c r="E270" s="10"/>
      <c r="F270" s="9"/>
      <c r="G270" s="10"/>
      <c r="H270"/>
    </row>
    <row r="271" spans="2:9" ht="16.5" thickTop="1" x14ac:dyDescent="0.3">
      <c r="B271" s="3"/>
      <c r="C271" s="1"/>
      <c r="D271" s="1"/>
      <c r="E271" s="1"/>
      <c r="F271" s="9"/>
      <c r="G271" s="10"/>
      <c r="H271"/>
    </row>
    <row r="272" spans="2:9" ht="16.5" thickBot="1" x14ac:dyDescent="0.35">
      <c r="B272" s="51" t="s">
        <v>92</v>
      </c>
      <c r="C272" s="162" t="str">
        <f>IF(ROUND(C268,2)-ROUND(C270,2)=0,"JA",C268-C270)</f>
        <v>JA</v>
      </c>
      <c r="D272" s="1"/>
      <c r="E272" s="1"/>
      <c r="F272" s="9"/>
      <c r="G272" s="10"/>
      <c r="H272"/>
    </row>
    <row r="273" spans="2:9" ht="17.25" thickTop="1" thickBot="1" x14ac:dyDescent="0.35">
      <c r="B273" s="43"/>
      <c r="C273" s="44"/>
      <c r="D273" s="45"/>
      <c r="E273" s="45"/>
      <c r="F273" s="45"/>
      <c r="G273" s="45"/>
      <c r="H273" s="45"/>
      <c r="I273" s="45"/>
    </row>
    <row r="274" spans="2:9" ht="6.75" customHeight="1" thickTop="1" x14ac:dyDescent="0.3">
      <c r="B274" s="15"/>
      <c r="C274" s="16"/>
      <c r="D274"/>
      <c r="E274"/>
      <c r="F274"/>
      <c r="G274"/>
      <c r="H274"/>
    </row>
    <row r="275" spans="2:9" ht="23.25" x14ac:dyDescent="0.25">
      <c r="B275" s="266" t="s">
        <v>54</v>
      </c>
      <c r="C275" s="266"/>
      <c r="D275" s="266"/>
      <c r="E275" s="266"/>
      <c r="F275" s="266"/>
      <c r="G275" s="266"/>
      <c r="H275" s="266"/>
    </row>
    <row r="276" spans="2:9" ht="15" x14ac:dyDescent="0.25">
      <c r="B276" s="10"/>
      <c r="C276"/>
      <c r="D276"/>
      <c r="E276"/>
      <c r="F276"/>
      <c r="G276" s="10"/>
      <c r="H276"/>
    </row>
    <row r="277" spans="2:9" ht="21" x14ac:dyDescent="0.35">
      <c r="B277" s="50" t="s">
        <v>99</v>
      </c>
      <c r="C277" s="50"/>
      <c r="D277"/>
      <c r="E277"/>
      <c r="F277"/>
      <c r="G277" s="10"/>
      <c r="H277"/>
    </row>
    <row r="278" spans="2:9" ht="154.5" customHeight="1" x14ac:dyDescent="0.25">
      <c r="B278" s="267" t="s">
        <v>182</v>
      </c>
      <c r="C278" s="267"/>
      <c r="D278" s="267"/>
      <c r="E278" s="267"/>
      <c r="F278" s="267"/>
      <c r="G278" s="267"/>
      <c r="H278" s="267"/>
      <c r="I278" s="267"/>
    </row>
    <row r="279" spans="2:9" ht="15" x14ac:dyDescent="0.25">
      <c r="B279" s="10"/>
      <c r="C279"/>
      <c r="D279"/>
      <c r="E279"/>
      <c r="F279"/>
      <c r="G279" s="10"/>
      <c r="H279"/>
    </row>
    <row r="280" spans="2:9" ht="16.5" thickBot="1" x14ac:dyDescent="0.35">
      <c r="B280" s="134" t="s">
        <v>2</v>
      </c>
      <c r="C280" s="184" t="s">
        <v>37</v>
      </c>
      <c r="D280" s="184" t="s">
        <v>112</v>
      </c>
      <c r="E280" s="133" t="s">
        <v>0</v>
      </c>
      <c r="F280" s="185" t="s">
        <v>38</v>
      </c>
      <c r="G280" s="184" t="s">
        <v>56</v>
      </c>
      <c r="H280" s="186"/>
      <c r="I280" s="186"/>
    </row>
    <row r="281" spans="2:9" ht="15.75" customHeight="1" thickTop="1" x14ac:dyDescent="0.3">
      <c r="B281" s="187" t="str">
        <f>Hulpblad!V2</f>
        <v xml:space="preserve"> </v>
      </c>
      <c r="C281" s="248"/>
      <c r="D281" s="191"/>
      <c r="E281" s="192">
        <f>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92">
        <f t="shared" ref="F281:F290" si="9">E281*D281</f>
        <v>0</v>
      </c>
      <c r="G281" s="193"/>
      <c r="H281" s="188"/>
      <c r="I281" s="188"/>
    </row>
    <row r="282" spans="2:9" ht="15.75" customHeight="1" x14ac:dyDescent="0.3">
      <c r="B282" s="189" t="str">
        <f>Hulpblad!V3</f>
        <v xml:space="preserve"> </v>
      </c>
      <c r="C282" s="249"/>
      <c r="D282" s="194"/>
      <c r="E282" s="195">
        <f t="shared" ref="E282:E290" si="10">IF(OR(B282="",B282=" "),0,SUMIFS($E$104:$E$118,$B$104:$B$118,$B282)+SUMIFS($E$38:$E$52,$B$38:$B$52,$B282)+SUMIFS($F$60:$F$74,$B$60:$B$74,$B282)+SUMIFS($F$82:$F$96,$B$82:$B$96,$B282)+SUMIFS($C$126:$C$135,$B$126:$B$135,$B282)+SUMIFS($I$183:$I$190,$B$183:$B$190,$B282)+SUMIFS($E$143:$E$151,$B$143:$B$151,$B282)+SUMIFS($F$159:$F$175,$B$159:$B$175,$B282)+SUMIFS($C$198:$C$207,$B$198:$B$207,$B282)+SUMIFS($E$215:$E$230,$B$215:$B$230,$B282)+SUMIFS($F$238:$F$252,$B$238:$B$252,$B282))</f>
        <v>0</v>
      </c>
      <c r="F282" s="195">
        <f t="shared" si="9"/>
        <v>0</v>
      </c>
      <c r="G282" s="196"/>
      <c r="H282" s="190"/>
      <c r="I282" s="190"/>
    </row>
    <row r="283" spans="2:9" ht="15.75" customHeight="1" x14ac:dyDescent="0.3">
      <c r="B283" s="189" t="str">
        <f>Hulpblad!V4</f>
        <v xml:space="preserve"> </v>
      </c>
      <c r="C283" s="250"/>
      <c r="D283" s="194"/>
      <c r="E283" s="195">
        <f t="shared" si="10"/>
        <v>0</v>
      </c>
      <c r="F283" s="195">
        <f t="shared" si="9"/>
        <v>0</v>
      </c>
      <c r="G283" s="196"/>
      <c r="H283" s="190"/>
      <c r="I283" s="190"/>
    </row>
    <row r="284" spans="2:9" ht="15.75" customHeight="1" x14ac:dyDescent="0.3">
      <c r="B284" s="189" t="str">
        <f>Hulpblad!V5</f>
        <v xml:space="preserve"> </v>
      </c>
      <c r="C284" s="250"/>
      <c r="D284" s="194"/>
      <c r="E284" s="195">
        <f t="shared" si="10"/>
        <v>0</v>
      </c>
      <c r="F284" s="195">
        <f t="shared" si="9"/>
        <v>0</v>
      </c>
      <c r="G284" s="196"/>
      <c r="H284" s="190"/>
      <c r="I284" s="190"/>
    </row>
    <row r="285" spans="2:9" ht="15.75" customHeight="1" x14ac:dyDescent="0.3">
      <c r="B285" s="189" t="str">
        <f>Hulpblad!V6</f>
        <v xml:space="preserve"> </v>
      </c>
      <c r="C285" s="249"/>
      <c r="D285" s="194"/>
      <c r="E285" s="195">
        <f t="shared" si="10"/>
        <v>0</v>
      </c>
      <c r="F285" s="195">
        <f t="shared" si="9"/>
        <v>0</v>
      </c>
      <c r="G285" s="196"/>
      <c r="H285" s="190"/>
      <c r="I285" s="190"/>
    </row>
    <row r="286" spans="2:9" ht="15.75" customHeight="1" x14ac:dyDescent="0.3">
      <c r="B286" s="189" t="str">
        <f>Hulpblad!V7</f>
        <v xml:space="preserve"> </v>
      </c>
      <c r="C286" s="249"/>
      <c r="D286" s="194"/>
      <c r="E286" s="195">
        <f t="shared" si="10"/>
        <v>0</v>
      </c>
      <c r="F286" s="195">
        <f t="shared" si="9"/>
        <v>0</v>
      </c>
      <c r="G286" s="196"/>
      <c r="H286" s="190"/>
      <c r="I286" s="190"/>
    </row>
    <row r="287" spans="2:9" ht="15.75" customHeight="1" x14ac:dyDescent="0.3">
      <c r="B287" s="189" t="str">
        <f>Hulpblad!V8</f>
        <v xml:space="preserve"> </v>
      </c>
      <c r="C287" s="249"/>
      <c r="D287" s="194"/>
      <c r="E287" s="195">
        <f t="shared" si="10"/>
        <v>0</v>
      </c>
      <c r="F287" s="195">
        <f t="shared" si="9"/>
        <v>0</v>
      </c>
      <c r="G287" s="196"/>
      <c r="H287" s="190"/>
      <c r="I287" s="190"/>
    </row>
    <row r="288" spans="2:9" ht="15.75" customHeight="1" x14ac:dyDescent="0.3">
      <c r="B288" s="189" t="str">
        <f>Hulpblad!V9</f>
        <v xml:space="preserve"> </v>
      </c>
      <c r="C288" s="250"/>
      <c r="D288" s="194"/>
      <c r="E288" s="195">
        <f t="shared" si="10"/>
        <v>0</v>
      </c>
      <c r="F288" s="195">
        <f t="shared" si="9"/>
        <v>0</v>
      </c>
      <c r="G288" s="196"/>
      <c r="H288" s="190"/>
      <c r="I288" s="190"/>
    </row>
    <row r="289" spans="2:9" ht="15.75" customHeight="1" x14ac:dyDescent="0.3">
      <c r="B289" s="189" t="str">
        <f>Hulpblad!V10</f>
        <v xml:space="preserve"> </v>
      </c>
      <c r="C289" s="250"/>
      <c r="D289" s="194"/>
      <c r="E289" s="195">
        <f t="shared" si="10"/>
        <v>0</v>
      </c>
      <c r="F289" s="195">
        <f t="shared" si="9"/>
        <v>0</v>
      </c>
      <c r="G289" s="196"/>
      <c r="H289" s="190"/>
      <c r="I289" s="190"/>
    </row>
    <row r="290" spans="2:9" ht="15.75" customHeight="1" thickBot="1" x14ac:dyDescent="0.35">
      <c r="B290" s="164" t="str">
        <f>Hulpblad!V11</f>
        <v xml:space="preserve"> </v>
      </c>
      <c r="C290" s="251"/>
      <c r="D290" s="178"/>
      <c r="E290" s="155">
        <f t="shared" si="10"/>
        <v>0</v>
      </c>
      <c r="F290" s="155">
        <f t="shared" si="9"/>
        <v>0</v>
      </c>
      <c r="G290" s="113"/>
      <c r="H290" s="113"/>
      <c r="I290" s="113"/>
    </row>
    <row r="291" spans="2:9" ht="16.5" thickTop="1" x14ac:dyDescent="0.3">
      <c r="B291" s="76" t="s">
        <v>90</v>
      </c>
      <c r="C291" s="78"/>
      <c r="D291" s="78"/>
      <c r="E291" s="163">
        <f>SUBTOTAL(109,$E$281:$E$290)</f>
        <v>0</v>
      </c>
      <c r="F291" s="163">
        <f>SUBTOTAL(109,$F$281:$F$290)</f>
        <v>0</v>
      </c>
      <c r="G291" s="79"/>
      <c r="H291" s="79"/>
      <c r="I291" s="79"/>
    </row>
    <row r="292" spans="2:9" x14ac:dyDescent="0.3">
      <c r="B292" s="15"/>
      <c r="C292" s="16"/>
      <c r="D292" s="10"/>
      <c r="E292" s="18"/>
      <c r="F292" s="18"/>
      <c r="G292" s="18"/>
      <c r="H292" s="10"/>
    </row>
    <row r="293" spans="2:9" ht="16.5" thickBot="1" x14ac:dyDescent="0.35">
      <c r="B293" s="51" t="s">
        <v>115</v>
      </c>
      <c r="C293" s="162">
        <f>C263+C266</f>
        <v>0</v>
      </c>
      <c r="D293" s="10"/>
      <c r="E293" s="10"/>
      <c r="F293" s="10"/>
      <c r="G293" s="10"/>
      <c r="H293" s="10"/>
    </row>
    <row r="294" spans="2:9" thickTop="1" x14ac:dyDescent="0.25">
      <c r="B294" s="10"/>
      <c r="C294" s="10"/>
      <c r="D294" s="10"/>
      <c r="E294" s="10"/>
      <c r="F294" s="10"/>
      <c r="G294" s="10"/>
      <c r="H294" s="10"/>
    </row>
    <row r="295" spans="2:9" ht="16.5" thickBot="1" x14ac:dyDescent="0.35">
      <c r="B295" s="51" t="s">
        <v>116</v>
      </c>
      <c r="C295" s="162" t="str">
        <f>IF(ROUND($F$291,2)&gt;=ROUND(C263+C266,2),"JA",$F$291-C263-C266)</f>
        <v>JA</v>
      </c>
      <c r="D295" s="10"/>
      <c r="E295" s="10"/>
      <c r="F295" s="10"/>
      <c r="G295" s="10"/>
      <c r="H295" s="10"/>
    </row>
    <row r="296" spans="2:9" thickTop="1" x14ac:dyDescent="0.25">
      <c r="B296" s="10"/>
      <c r="C296" s="10"/>
      <c r="D296" s="10"/>
      <c r="E296" s="10"/>
      <c r="F296" s="10"/>
      <c r="G296" s="10"/>
      <c r="H296" s="10"/>
    </row>
    <row r="297" spans="2:9" ht="15" x14ac:dyDescent="0.25">
      <c r="B297" s="10"/>
      <c r="C297" s="10"/>
      <c r="D297" s="10"/>
      <c r="E297" s="10"/>
      <c r="F297" s="10"/>
      <c r="G297" s="10"/>
      <c r="H297" s="10"/>
    </row>
    <row r="298" spans="2:9" ht="15" x14ac:dyDescent="0.25">
      <c r="B298" s="10"/>
      <c r="C298" s="10"/>
      <c r="D298" s="10"/>
      <c r="E298" s="10"/>
      <c r="F298" s="10"/>
      <c r="G298" s="10"/>
      <c r="H298" s="10"/>
    </row>
    <row r="299" spans="2:9" ht="15" x14ac:dyDescent="0.25">
      <c r="B299" s="10"/>
      <c r="C299" s="10"/>
      <c r="D299" s="10"/>
      <c r="E299" s="10"/>
      <c r="F299" s="10"/>
      <c r="G299" s="10"/>
      <c r="H299" s="10"/>
    </row>
    <row r="300" spans="2:9" ht="15" x14ac:dyDescent="0.25">
      <c r="B300" s="10"/>
      <c r="C300" s="10"/>
      <c r="D300" s="10"/>
      <c r="E300" s="10"/>
      <c r="F300" s="10"/>
      <c r="G300" s="10"/>
      <c r="H300" s="10"/>
    </row>
    <row r="301" spans="2:9" ht="15" x14ac:dyDescent="0.25">
      <c r="B301" s="10"/>
      <c r="C301" s="10"/>
      <c r="D301" s="10"/>
      <c r="E301" s="10"/>
      <c r="F301" s="10"/>
      <c r="G301" s="10"/>
      <c r="H301" s="10"/>
    </row>
    <row r="302" spans="2:9" ht="15" x14ac:dyDescent="0.25">
      <c r="B302" s="10"/>
      <c r="C302" s="10"/>
      <c r="D302" s="10"/>
      <c r="E302" s="10"/>
      <c r="F302" s="10"/>
      <c r="G302" s="10"/>
      <c r="H302" s="10"/>
    </row>
    <row r="303" spans="2:9" ht="15" x14ac:dyDescent="0.25">
      <c r="B303" s="10"/>
      <c r="C303" s="10"/>
      <c r="D303" s="10"/>
      <c r="E303" s="10"/>
      <c r="F303" s="10"/>
      <c r="G303" s="10"/>
      <c r="H303" s="10"/>
    </row>
    <row r="304" spans="2:9"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ht="15" x14ac:dyDescent="0.25">
      <c r="B463" s="10"/>
      <c r="C463" s="10"/>
      <c r="D463" s="10"/>
      <c r="E463" s="10"/>
      <c r="F463" s="10"/>
      <c r="G463" s="10"/>
      <c r="H463" s="10"/>
    </row>
    <row r="464" spans="2:8" ht="15" x14ac:dyDescent="0.25">
      <c r="B464" s="10"/>
      <c r="C464" s="10"/>
      <c r="D464" s="10"/>
      <c r="E464" s="10"/>
      <c r="F464" s="10"/>
      <c r="G464" s="10"/>
      <c r="H464" s="10"/>
    </row>
    <row r="465" spans="2:8" ht="15" x14ac:dyDescent="0.25">
      <c r="B465" s="10"/>
      <c r="C465" s="10"/>
      <c r="D465" s="10"/>
      <c r="E465" s="10"/>
      <c r="F465" s="10"/>
      <c r="G465" s="10"/>
      <c r="H465" s="10"/>
    </row>
    <row r="466" spans="2:8" ht="15" x14ac:dyDescent="0.25">
      <c r="B466" s="10"/>
      <c r="C466" s="10"/>
      <c r="D466" s="10"/>
      <c r="E466" s="10"/>
      <c r="F466" s="10"/>
      <c r="G466" s="10"/>
      <c r="H466" s="10"/>
    </row>
    <row r="467" spans="2:8" ht="15" x14ac:dyDescent="0.25">
      <c r="B467" s="10"/>
      <c r="C467" s="10"/>
      <c r="D467" s="10"/>
      <c r="E467" s="10"/>
      <c r="F467" s="10"/>
      <c r="G467" s="10"/>
      <c r="H467" s="10"/>
    </row>
    <row r="468" spans="2:8" ht="15" x14ac:dyDescent="0.25">
      <c r="B468" s="10"/>
      <c r="C468" s="10"/>
      <c r="D468" s="10"/>
      <c r="E468" s="10"/>
      <c r="F468" s="10"/>
      <c r="G468" s="10"/>
      <c r="H468" s="10"/>
    </row>
    <row r="469" spans="2:8" ht="15" x14ac:dyDescent="0.25">
      <c r="B469" s="10"/>
      <c r="C469" s="10"/>
      <c r="D469" s="10"/>
      <c r="E469" s="10"/>
      <c r="F469" s="10"/>
      <c r="G469" s="10"/>
      <c r="H469" s="10"/>
    </row>
    <row r="470" spans="2:8" ht="15" x14ac:dyDescent="0.25">
      <c r="B470" s="10"/>
      <c r="C470" s="10"/>
      <c r="D470" s="10"/>
      <c r="E470" s="10"/>
      <c r="F470" s="10"/>
      <c r="G470" s="10"/>
      <c r="H470" s="10"/>
    </row>
    <row r="471" spans="2:8" ht="15" x14ac:dyDescent="0.25">
      <c r="B471" s="10"/>
      <c r="C471" s="10"/>
      <c r="D471" s="10"/>
      <c r="E471" s="10"/>
      <c r="F471" s="10"/>
      <c r="G471" s="10"/>
      <c r="H471" s="10"/>
    </row>
    <row r="472" spans="2:8" ht="15" x14ac:dyDescent="0.25">
      <c r="B472" s="10"/>
      <c r="C472" s="10"/>
      <c r="D472" s="10"/>
      <c r="E472" s="10"/>
      <c r="F472" s="10"/>
      <c r="G472" s="10"/>
      <c r="H472" s="10"/>
    </row>
    <row r="473" spans="2:8" ht="15" x14ac:dyDescent="0.25">
      <c r="B473" s="10"/>
      <c r="C473" s="10"/>
      <c r="D473" s="10"/>
      <c r="E473" s="10"/>
      <c r="F473" s="10"/>
      <c r="G473" s="10"/>
      <c r="H473" s="10"/>
    </row>
    <row r="474" spans="2:8" ht="15" x14ac:dyDescent="0.25">
      <c r="B474" s="10"/>
      <c r="C474" s="10"/>
      <c r="D474" s="10"/>
      <c r="E474" s="10"/>
      <c r="F474" s="10"/>
      <c r="G474" s="10"/>
      <c r="H474" s="10"/>
    </row>
    <row r="475" spans="2:8" ht="15" x14ac:dyDescent="0.25">
      <c r="B475" s="10"/>
      <c r="C475" s="10"/>
      <c r="D475" s="10"/>
      <c r="E475" s="10"/>
      <c r="F475" s="10"/>
      <c r="G475" s="10"/>
      <c r="H475" s="10"/>
    </row>
    <row r="476" spans="2:8" ht="15" x14ac:dyDescent="0.25">
      <c r="B476" s="10"/>
      <c r="C476" s="10"/>
      <c r="D476" s="10"/>
      <c r="E476" s="10"/>
      <c r="F476" s="10"/>
      <c r="G476" s="10"/>
      <c r="H476" s="10"/>
    </row>
    <row r="477" spans="2:8" ht="15" x14ac:dyDescent="0.25">
      <c r="B477" s="10"/>
      <c r="C477" s="10"/>
      <c r="D477" s="10"/>
      <c r="E477" s="10"/>
      <c r="F477" s="10"/>
      <c r="G477" s="10"/>
      <c r="H477" s="10"/>
    </row>
    <row r="478" spans="2:8" ht="15" x14ac:dyDescent="0.25">
      <c r="B478" s="10"/>
      <c r="C478" s="10"/>
      <c r="D478" s="10"/>
      <c r="E478" s="10"/>
      <c r="F478" s="10"/>
      <c r="G478" s="10"/>
      <c r="H478" s="10"/>
    </row>
    <row r="479" spans="2:8" ht="15" x14ac:dyDescent="0.25">
      <c r="B479" s="10"/>
      <c r="C479" s="10"/>
      <c r="D479" s="10"/>
      <c r="E479" s="10"/>
      <c r="F479" s="10"/>
      <c r="G479" s="10"/>
      <c r="H479" s="10"/>
    </row>
    <row r="480" spans="2:8" ht="15" x14ac:dyDescent="0.25">
      <c r="B480" s="10"/>
      <c r="C480" s="10"/>
      <c r="D480" s="10"/>
      <c r="E480" s="10"/>
      <c r="F480" s="10"/>
      <c r="G480" s="10"/>
      <c r="H480" s="10"/>
    </row>
    <row r="481" spans="2:8" ht="15" x14ac:dyDescent="0.25">
      <c r="B481" s="10"/>
      <c r="C481" s="10"/>
      <c r="D481" s="10"/>
      <c r="E481" s="10"/>
      <c r="F481" s="10"/>
      <c r="G481" s="10"/>
      <c r="H481" s="10"/>
    </row>
    <row r="482" spans="2:8" ht="15" x14ac:dyDescent="0.25">
      <c r="B482" s="10"/>
      <c r="C482" s="10"/>
      <c r="D482" s="10"/>
      <c r="E482" s="10"/>
      <c r="F482" s="10"/>
      <c r="G482" s="10"/>
      <c r="H482" s="10"/>
    </row>
    <row r="483" spans="2:8" ht="15" x14ac:dyDescent="0.25">
      <c r="B483" s="10"/>
      <c r="C483" s="10"/>
      <c r="D483" s="10"/>
      <c r="E483" s="10"/>
      <c r="F483" s="10"/>
      <c r="G483" s="10"/>
      <c r="H483" s="10"/>
    </row>
    <row r="484" spans="2:8" ht="15" x14ac:dyDescent="0.25">
      <c r="B484" s="10"/>
      <c r="C484" s="10"/>
      <c r="D484" s="10"/>
      <c r="E484" s="10"/>
      <c r="F484" s="10"/>
      <c r="G484" s="10"/>
      <c r="H484" s="10"/>
    </row>
    <row r="485" spans="2:8" ht="15" x14ac:dyDescent="0.25">
      <c r="B485" s="10"/>
      <c r="C485" s="10"/>
      <c r="D485" s="10"/>
      <c r="E485" s="10"/>
      <c r="F485" s="10"/>
      <c r="G485" s="10"/>
      <c r="H485" s="10"/>
    </row>
    <row r="486" spans="2:8" ht="15"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140:I140"/>
    <mergeCell ref="C2:E2"/>
    <mergeCell ref="C6:D6"/>
    <mergeCell ref="B11:I11"/>
    <mergeCell ref="B14:H14"/>
    <mergeCell ref="C30:H30"/>
    <mergeCell ref="B32:H32"/>
    <mergeCell ref="B35:E35"/>
    <mergeCell ref="B57:F57"/>
    <mergeCell ref="B79:F79"/>
    <mergeCell ref="B101:E101"/>
    <mergeCell ref="B123:G123"/>
    <mergeCell ref="B260:I260"/>
    <mergeCell ref="B275:H275"/>
    <mergeCell ref="B278:I278"/>
    <mergeCell ref="B156:I156"/>
    <mergeCell ref="B180:I180"/>
    <mergeCell ref="B195:G195"/>
    <mergeCell ref="B212:E212"/>
    <mergeCell ref="B235:F235"/>
    <mergeCell ref="B257:H257"/>
  </mergeCells>
  <conditionalFormatting sqref="A12:I295">
    <cfRule type="expression" dxfId="111" priority="1" stopIfTrue="1">
      <formula>$A$16=0</formula>
    </cfRule>
  </conditionalFormatting>
  <conditionalFormatting sqref="B34:C34">
    <cfRule type="expression" dxfId="110" priority="31">
      <formula>$A$34="nvt"</formula>
    </cfRule>
  </conditionalFormatting>
  <conditionalFormatting sqref="B56:C56">
    <cfRule type="expression" dxfId="109" priority="32">
      <formula>$A$56="nvt"</formula>
    </cfRule>
  </conditionalFormatting>
  <conditionalFormatting sqref="B78:C78">
    <cfRule type="expression" dxfId="108" priority="29">
      <formula>$A$78="nvt"</formula>
    </cfRule>
  </conditionalFormatting>
  <conditionalFormatting sqref="B100:C100">
    <cfRule type="expression" dxfId="107" priority="3">
      <formula>$A$100="nvt"</formula>
    </cfRule>
  </conditionalFormatting>
  <conditionalFormatting sqref="B122:C122">
    <cfRule type="expression" dxfId="106" priority="27">
      <formula>$A$122="nvt"</formula>
    </cfRule>
  </conditionalFormatting>
  <conditionalFormatting sqref="B125:C136">
    <cfRule type="expression" dxfId="105" priority="42">
      <formula>$A$122="nvt"</formula>
    </cfRule>
  </conditionalFormatting>
  <conditionalFormatting sqref="B139:C139">
    <cfRule type="expression" dxfId="104" priority="25">
      <formula>$A$139="nvt"</formula>
    </cfRule>
  </conditionalFormatting>
  <conditionalFormatting sqref="B155:C155">
    <cfRule type="expression" dxfId="103" priority="23">
      <formula>$A$155="nvt"</formula>
    </cfRule>
  </conditionalFormatting>
  <conditionalFormatting sqref="B179:C179">
    <cfRule type="expression" dxfId="102" priority="21">
      <formula>$A$179="nvt"</formula>
    </cfRule>
  </conditionalFormatting>
  <conditionalFormatting sqref="B197:C208">
    <cfRule type="expression" dxfId="101" priority="39">
      <formula>$A$194="nvt"</formula>
    </cfRule>
  </conditionalFormatting>
  <conditionalFormatting sqref="B211:C211">
    <cfRule type="expression" dxfId="100" priority="17">
      <formula>$A$211="nvt"</formula>
    </cfRule>
  </conditionalFormatting>
  <conditionalFormatting sqref="B234:C234">
    <cfRule type="expression" dxfId="99" priority="15">
      <formula>$A$234="nvt"</formula>
    </cfRule>
  </conditionalFormatting>
  <conditionalFormatting sqref="B17:D27">
    <cfRule type="expression" dxfId="98" priority="36">
      <formula>$A17=0</formula>
    </cfRule>
  </conditionalFormatting>
  <conditionalFormatting sqref="B37:E53">
    <cfRule type="expression" dxfId="97" priority="45">
      <formula>$A$34="nvt"</formula>
    </cfRule>
  </conditionalFormatting>
  <conditionalFormatting sqref="B103:E119">
    <cfRule type="expression" dxfId="96" priority="5">
      <formula>$A$100="nvt"</formula>
    </cfRule>
  </conditionalFormatting>
  <conditionalFormatting sqref="B194:E194">
    <cfRule type="expression" dxfId="95" priority="11">
      <formula>$A$194="nvt"</formula>
    </cfRule>
  </conditionalFormatting>
  <conditionalFormatting sqref="B214:E231">
    <cfRule type="expression" dxfId="94" priority="38">
      <formula>$A$211="nvt"</formula>
    </cfRule>
  </conditionalFormatting>
  <conditionalFormatting sqref="B59:F75">
    <cfRule type="expression" dxfId="93" priority="44">
      <formula>$A$56="nvt"</formula>
    </cfRule>
  </conditionalFormatting>
  <conditionalFormatting sqref="B81:F97">
    <cfRule type="expression" dxfId="92" priority="43">
      <formula>$A$78="nvt"</formula>
    </cfRule>
  </conditionalFormatting>
  <conditionalFormatting sqref="B237:F253">
    <cfRule type="expression" dxfId="91" priority="37">
      <formula>$A$234="nvt"</formula>
    </cfRule>
  </conditionalFormatting>
  <conditionalFormatting sqref="B30:I30">
    <cfRule type="expression" dxfId="90" priority="46">
      <formula>LEFT($C$30,3)="Let"</formula>
    </cfRule>
  </conditionalFormatting>
  <conditionalFormatting sqref="B142:I152">
    <cfRule type="expression" dxfId="89" priority="6">
      <formula>$A$139="nvt"</formula>
    </cfRule>
  </conditionalFormatting>
  <conditionalFormatting sqref="B158:I176">
    <cfRule type="expression" dxfId="88" priority="8">
      <formula>$A$155="nvt"</formula>
    </cfRule>
  </conditionalFormatting>
  <conditionalFormatting sqref="B182:I191">
    <cfRule type="expression" dxfId="87" priority="40">
      <formula>$A$179="nvt"</formula>
    </cfRule>
  </conditionalFormatting>
  <conditionalFormatting sqref="C272">
    <cfRule type="cellIs" dxfId="86" priority="35" operator="notEqual">
      <formula>"JA"</formula>
    </cfRule>
  </conditionalFormatting>
  <conditionalFormatting sqref="C295">
    <cfRule type="cellIs" dxfId="85" priority="13" operator="notEqual">
      <formula>"JA"</formula>
    </cfRule>
  </conditionalFormatting>
  <conditionalFormatting sqref="D268">
    <cfRule type="expression" dxfId="84" priority="10">
      <formula>C272&lt;&gt;"JA"</formula>
    </cfRule>
  </conditionalFormatting>
  <dataValidations count="4">
    <dataValidation type="list" allowBlank="1" showInputMessage="1" showErrorMessage="1" sqref="B82:B96 B38:B52 B159:B175 B143:B151 B60:B74 B183:B190 B215:B230 B238:B252 B104:B118" xr:uid="{8E64DAFE-FBDE-47E9-AD32-26B2C3FC223E}">
      <formula1>K_Werkpakket</formula1>
    </dataValidation>
    <dataValidation type="list" allowBlank="1" showInputMessage="1" showErrorMessage="1" sqref="C6" xr:uid="{6A7F2BB4-25DE-4345-9456-1C9A3803EBB2}">
      <formula1>K_Type</formula1>
    </dataValidation>
    <dataValidation type="list" allowBlank="1" showInputMessage="1" showErrorMessage="1" sqref="C7" xr:uid="{E093F358-46F9-481C-95D9-FC31D14CDF0A}">
      <formula1>K_Omvang</formula1>
    </dataValidation>
    <dataValidation type="list" allowBlank="1" showInputMessage="1" showErrorMessage="1" sqref="C178" xr:uid="{E78C7E0D-EC37-45C1-ADE5-26F62D25D214}">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30" max="16383" man="1"/>
    <brk id="255" max="16383" man="1"/>
    <brk id="273"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AF504-9ED5-41F9-91A0-A474079FE25A}">
  <sheetPr>
    <tabColor rgb="FF92D050"/>
    <pageSetUpPr fitToPage="1"/>
  </sheetPr>
  <dimension ref="A1:L797"/>
  <sheetViews>
    <sheetView showGridLines="0" workbookViewId="0">
      <selection activeCell="B24" sqref="B24:E24"/>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31</v>
      </c>
    </row>
    <row r="2" spans="1:9" ht="18.75" x14ac:dyDescent="0.3">
      <c r="B2" s="30" t="s">
        <v>166</v>
      </c>
      <c r="C2" s="260"/>
      <c r="D2" s="260"/>
      <c r="E2" s="260"/>
      <c r="I2" s="54" t="s">
        <v>30</v>
      </c>
    </row>
    <row r="3" spans="1:9" x14ac:dyDescent="0.3">
      <c r="B3" s="28"/>
      <c r="C3" s="29"/>
      <c r="D3" s="29"/>
      <c r="I3" s="69" t="s">
        <v>32</v>
      </c>
    </row>
    <row r="4" spans="1:9" ht="16.5" x14ac:dyDescent="0.3">
      <c r="B4" s="32" t="s">
        <v>80</v>
      </c>
      <c r="C4" s="90"/>
      <c r="D4"/>
      <c r="H4" s="68"/>
    </row>
    <row r="5" spans="1:9" ht="16.5" x14ac:dyDescent="0.3">
      <c r="B5" s="32" t="s">
        <v>103</v>
      </c>
      <c r="C5" s="91"/>
      <c r="D5"/>
      <c r="H5" s="68"/>
    </row>
    <row r="6" spans="1:9" ht="16.5" x14ac:dyDescent="0.3">
      <c r="B6" s="32" t="s">
        <v>78</v>
      </c>
      <c r="C6" s="264"/>
      <c r="D6" s="264"/>
      <c r="F6"/>
      <c r="G6"/>
      <c r="H6"/>
    </row>
    <row r="7" spans="1:9" ht="16.5" x14ac:dyDescent="0.3">
      <c r="B7" s="32" t="s">
        <v>79</v>
      </c>
      <c r="C7" s="92"/>
      <c r="D7"/>
      <c r="E7"/>
      <c r="F7"/>
      <c r="G7"/>
      <c r="H7"/>
    </row>
    <row r="8" spans="1:9" ht="16.5" x14ac:dyDescent="0.3">
      <c r="B8" s="32"/>
      <c r="C8" s="130"/>
      <c r="D8" s="130"/>
      <c r="E8" s="130"/>
      <c r="F8"/>
      <c r="G8"/>
      <c r="H8"/>
    </row>
    <row r="9" spans="1:9" x14ac:dyDescent="0.3">
      <c r="B9" s="3"/>
      <c r="C9" s="4"/>
      <c r="D9"/>
      <c r="E9"/>
      <c r="F9"/>
      <c r="G9"/>
      <c r="H9"/>
    </row>
    <row r="10" spans="1:9" ht="9" customHeight="1" x14ac:dyDescent="0.3">
      <c r="B10" s="20"/>
      <c r="C10" s="4"/>
      <c r="D10"/>
      <c r="E10"/>
      <c r="F10"/>
      <c r="G10"/>
      <c r="H10"/>
    </row>
    <row r="11" spans="1:9" ht="75" customHeight="1" x14ac:dyDescent="0.25">
      <c r="B11" s="265"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5"/>
      <c r="D11" s="265"/>
      <c r="E11" s="265"/>
      <c r="F11" s="265"/>
      <c r="G11" s="265"/>
      <c r="H11" s="265"/>
      <c r="I11" s="265"/>
    </row>
    <row r="12" spans="1:9" ht="15" customHeight="1" thickBot="1" x14ac:dyDescent="0.3">
      <c r="B12" s="36"/>
      <c r="C12" s="36"/>
      <c r="D12" s="36"/>
      <c r="E12" s="36"/>
      <c r="F12" s="36"/>
      <c r="G12" s="36"/>
      <c r="H12" s="36"/>
      <c r="I12" s="36"/>
    </row>
    <row r="13" spans="1:9" ht="6.75" customHeight="1" thickTop="1" x14ac:dyDescent="0.25">
      <c r="B13" s="87"/>
      <c r="C13" s="87"/>
      <c r="D13" s="87"/>
      <c r="E13" s="87"/>
      <c r="F13" s="87"/>
      <c r="G13" s="87"/>
      <c r="H13" s="85"/>
      <c r="I13" s="85"/>
    </row>
    <row r="14" spans="1:9" ht="42.75" customHeight="1" x14ac:dyDescent="0.25">
      <c r="B14" s="262" t="s">
        <v>127</v>
      </c>
      <c r="C14" s="262"/>
      <c r="D14" s="262"/>
      <c r="E14" s="262"/>
      <c r="F14" s="262"/>
      <c r="G14" s="262"/>
      <c r="H14" s="262"/>
      <c r="I14" s="85"/>
    </row>
    <row r="15" spans="1:9" ht="9.75" customHeight="1" thickBot="1" x14ac:dyDescent="0.35">
      <c r="B15" s="88"/>
      <c r="C15" s="89"/>
      <c r="D15" s="85"/>
      <c r="E15" s="85"/>
      <c r="F15" s="85"/>
      <c r="G15" s="85"/>
      <c r="H15" s="85"/>
      <c r="I15" s="85"/>
    </row>
    <row r="16" spans="1:9" ht="18.75" x14ac:dyDescent="0.3">
      <c r="A16" s="143">
        <f>IF(OR(COUNTA(C2:D8)&lt;5,Projectinformatie!B24=""),0,1)</f>
        <v>0</v>
      </c>
      <c r="B16" s="60" t="s">
        <v>58</v>
      </c>
      <c r="C16" s="61"/>
      <c r="D16" s="62" t="s">
        <v>0</v>
      </c>
      <c r="E16" s="85"/>
      <c r="F16" s="60" t="s">
        <v>2</v>
      </c>
      <c r="G16" s="61"/>
      <c r="H16" s="62" t="s">
        <v>0</v>
      </c>
      <c r="I16" s="85"/>
    </row>
    <row r="17" spans="1:12" x14ac:dyDescent="0.25">
      <c r="A17" s="143" t="str">
        <f>IFERROR(HLOOKUP(VLOOKUP(Projectinformatie!$B$24,Keuzeopties[#All],3,FALSE)&amp;IF($C$6="Kennisinstelling","K",""),Keuze_Kostensoort[#All],2,FALSE),0)</f>
        <v>Uurtarief € 60</v>
      </c>
      <c r="B17" s="144" t="str">
        <f>Hulpblad!G2</f>
        <v>Uurtarief € 60</v>
      </c>
      <c r="C17" s="63"/>
      <c r="D17" s="150">
        <f>IF(A17=0,0,SUM($E$38:$E$52))</f>
        <v>0</v>
      </c>
      <c r="E17" s="85"/>
      <c r="F17" s="144" t="str">
        <f>Hulpblad!V2</f>
        <v xml:space="preserve"> </v>
      </c>
      <c r="G17" s="63"/>
      <c r="H17" s="150" t="str">
        <f>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5"/>
    </row>
    <row r="18" spans="1:12" x14ac:dyDescent="0.25">
      <c r="A18" s="143" t="str">
        <f>IFERROR(HLOOKUP(VLOOKUP(Projectinformatie!$B$24,Keuzeopties[#All],3,FALSE)&amp;IF($C$6="Kennisinstelling","K",""),Keuze_Kostensoort[#All],3,FALSE),0)</f>
        <v>Maandbedrag € 8.600</v>
      </c>
      <c r="B18" s="144" t="str">
        <f>Hulpblad!G3</f>
        <v>Maandbedrag € 8.600</v>
      </c>
      <c r="C18" s="63"/>
      <c r="D18" s="150">
        <f>IF(A18=0,0,SUM($F$60:$F$74))</f>
        <v>0</v>
      </c>
      <c r="E18" s="85"/>
      <c r="F18" s="144" t="str">
        <f>Hulpblad!V3</f>
        <v xml:space="preserve"> </v>
      </c>
      <c r="G18" s="63"/>
      <c r="H18" s="150" t="str">
        <f t="shared" ref="H18:H26" si="0">IF(OR(F18="",F18=" "),"",SUMIFS($E$104:$E$118,$B$104:$B$118,F18)+SUMIFS($E$38:$E$52,$B$38:$B$52,F18)+SUMIFS($F$60:$F$74,$B$60:$B$74,F18)+SUMIFS($F$82:$F$96,$B$82:$B$96,F18)+SUMIFS($C$126:$C$135,$B$126:$B$135,F18)+SUMIFS($I$183:$I$190,$B$183:$B$190,F18)+SUMIFS($E$143:$E$151,$B$143:$B$151,F18)+SUMIFS($F$159:$F$175,$B$159:$B$175,F18)+SUMIFS($C$198:$C$207,$B$198:$B$207,F18)+SUMIFS($E$215:$E$230,$B$215:$B$230,F18)+SUMIFS($F$238:$F$252,$B$238:$B$252,F18))</f>
        <v/>
      </c>
      <c r="I18" s="85"/>
    </row>
    <row r="19" spans="1:12" x14ac:dyDescent="0.25">
      <c r="A19" s="143">
        <f>IFERROR(HLOOKUP(VLOOKUP(Projectinformatie!$B$24,Keuzeopties[#All],3,FALSE)&amp;IF($C$6="Kennisinstelling","K",""),Keuze_Kostensoort[#All],4,FALSE),0)</f>
        <v>0</v>
      </c>
      <c r="B19" s="144" t="str">
        <f>Hulpblad!G4</f>
        <v>IKS voor kennisinstellingen</v>
      </c>
      <c r="C19" s="63"/>
      <c r="D19" s="150">
        <f>IF(A19=0,0,SUM($F$82:$F$96))</f>
        <v>0</v>
      </c>
      <c r="E19" s="85"/>
      <c r="F19" s="144" t="str">
        <f>Hulpblad!V4</f>
        <v xml:space="preserve"> </v>
      </c>
      <c r="G19" s="63"/>
      <c r="H19" s="150" t="str">
        <f t="shared" si="0"/>
        <v/>
      </c>
      <c r="I19" s="85"/>
    </row>
    <row r="20" spans="1:12" x14ac:dyDescent="0.25">
      <c r="A20" s="143" t="str">
        <f>IFERROR(HLOOKUP(VLOOKUP(Projectinformatie!$B$24,Keuzeopties[#All],3,FALSE)&amp;IF($C$6="Kennisinstelling","K",""),Keuze_Kostensoort[#All],5,FALSE),0)</f>
        <v>Loonverletkosten</v>
      </c>
      <c r="B20" s="144" t="str">
        <f>Hulpblad!G5</f>
        <v>Loonverletkosten</v>
      </c>
      <c r="C20" s="63"/>
      <c r="D20" s="150">
        <f>IF(A20=0,0,SUM($E$104:$E$118))</f>
        <v>0</v>
      </c>
      <c r="E20" s="85"/>
      <c r="F20" s="144" t="str">
        <f>Hulpblad!V5</f>
        <v xml:space="preserve"> </v>
      </c>
      <c r="G20" s="63"/>
      <c r="H20" s="150" t="str">
        <f t="shared" si="0"/>
        <v/>
      </c>
      <c r="I20" s="85"/>
    </row>
    <row r="21" spans="1:12" x14ac:dyDescent="0.25">
      <c r="A21" s="143">
        <f>IFERROR(HLOOKUP(VLOOKUP(Projectinformatie!$B$24,Keuzeopties[#All],3,FALSE)&amp;IF($C$6="Kennisinstelling","K",""),Keuze_Kostensoort[#All],6,FALSE),0)</f>
        <v>0</v>
      </c>
      <c r="B21" s="144" t="str">
        <f>Hulpblad!G6</f>
        <v>Forfait 23% over overige directe kosten</v>
      </c>
      <c r="C21" s="63"/>
      <c r="D21" s="150">
        <f>IF(A21=0,0,SUM($C$126:$C$135))</f>
        <v>0</v>
      </c>
      <c r="E21" s="85"/>
      <c r="F21" s="144" t="str">
        <f>Hulpblad!V6</f>
        <v xml:space="preserve"> </v>
      </c>
      <c r="G21" s="63"/>
      <c r="H21" s="150" t="str">
        <f t="shared" si="0"/>
        <v/>
      </c>
      <c r="I21" s="85"/>
    </row>
    <row r="22" spans="1:12" x14ac:dyDescent="0.25">
      <c r="A22" s="143" t="str">
        <f>IFERROR(HLOOKUP(VLOOKUP(Projectinformatie!$B$24,Keuzeopties[#All],3,FALSE)&amp;IF($C$6="Kennisinstelling","K",""),Keuze_Kostensoort[#All],7,FALSE),0)</f>
        <v>Afschrijvingskosten</v>
      </c>
      <c r="B22" s="144" t="str">
        <f>Hulpblad!G7</f>
        <v>Afschrijvingskosten</v>
      </c>
      <c r="C22" s="63"/>
      <c r="D22" s="150">
        <f>IF(A22=0,0,SUM($I$183:$I$190))</f>
        <v>0</v>
      </c>
      <c r="E22" s="85"/>
      <c r="F22" s="144" t="str">
        <f>Hulpblad!V7</f>
        <v xml:space="preserve"> </v>
      </c>
      <c r="G22" s="63"/>
      <c r="H22" s="150" t="str">
        <f t="shared" si="0"/>
        <v/>
      </c>
      <c r="I22" s="85"/>
    </row>
    <row r="23" spans="1:12" x14ac:dyDescent="0.25">
      <c r="A23" s="143" t="str">
        <f>IFERROR(HLOOKUP(VLOOKUP(Projectinformatie!$B$24,Keuzeopties[#All],3,FALSE)&amp;IF($C$6="Kennisinstelling","K",""),Keuze_Kostensoort[#All],8,FALSE),0)</f>
        <v>Bijdragen in natura</v>
      </c>
      <c r="B23" s="144" t="str">
        <f>Hulpblad!G8</f>
        <v>Bijdragen in natura</v>
      </c>
      <c r="C23" s="63"/>
      <c r="D23" s="150">
        <f>IF(A23=0,0,SUM($E$143:$E$151))</f>
        <v>0</v>
      </c>
      <c r="E23" s="85"/>
      <c r="F23" s="144" t="str">
        <f>Hulpblad!V8</f>
        <v xml:space="preserve"> </v>
      </c>
      <c r="G23" s="63"/>
      <c r="H23" s="150" t="str">
        <f t="shared" si="0"/>
        <v/>
      </c>
      <c r="I23" s="85"/>
      <c r="L23" s="10"/>
    </row>
    <row r="24" spans="1:12" x14ac:dyDescent="0.25">
      <c r="A24" s="143" t="str">
        <f>IFERROR(HLOOKUP(VLOOKUP(Projectinformatie!$B$24,Keuzeopties[#All],3,FALSE)&amp;IF($C$6="Kennisinstelling","K",""),Keuze_Kostensoort[#All],9,FALSE),0)</f>
        <v>Overige kosten derden</v>
      </c>
      <c r="B24" s="144" t="str">
        <f>Hulpblad!G9</f>
        <v>Overige kosten derden</v>
      </c>
      <c r="C24" s="63"/>
      <c r="D24" s="150">
        <f>IF(A24=0,0,SUM($F$159:$F$175))</f>
        <v>0</v>
      </c>
      <c r="E24" s="85"/>
      <c r="F24" s="144" t="str">
        <f>Hulpblad!V9</f>
        <v xml:space="preserve"> </v>
      </c>
      <c r="G24" s="63"/>
      <c r="H24" s="150" t="str">
        <f t="shared" si="0"/>
        <v/>
      </c>
      <c r="I24" s="85"/>
    </row>
    <row r="25" spans="1:12" x14ac:dyDescent="0.25">
      <c r="A25" s="143" t="str">
        <f>IFERROR(HLOOKUP(VLOOKUP(Projectinformatie!$B$24,Keuzeopties[#All],3,FALSE)&amp;IF(C15="Kennisinstelling","K",""),Keuze_Kostensoort[#All],10,FALSE),0)</f>
        <v>Forfait kleine uitgaven &lt; € 250 (1% Overige kosten derden)</v>
      </c>
      <c r="B25" s="145" t="str">
        <f>Hulpblad!G10</f>
        <v>Forfait kleine uitgaven &lt; € 250 (1% Overige kosten derden)</v>
      </c>
      <c r="C25" s="142"/>
      <c r="D25" s="150">
        <f>IF(A25=0,0,SUM($C$198:$C$207))</f>
        <v>0</v>
      </c>
      <c r="E25" s="85"/>
      <c r="F25" s="148" t="str">
        <f>Hulpblad!V10</f>
        <v xml:space="preserve"> </v>
      </c>
      <c r="G25" s="137"/>
      <c r="H25" s="150" t="str">
        <f t="shared" si="0"/>
        <v/>
      </c>
      <c r="I25" s="85"/>
    </row>
    <row r="26" spans="1:12" x14ac:dyDescent="0.25">
      <c r="A26" s="143">
        <f>IFERROR(HLOOKUP(VLOOKUP(Projectinformatie!$B$24,Keuzeopties[#All],3,FALSE)&amp;IF(C16="Kennisinstelling","K",""),Keuze_Kostensoort[#All],11,FALSE),0)</f>
        <v>0</v>
      </c>
      <c r="B26" s="146" t="str">
        <f>Hulpblad!G11</f>
        <v>Uurtarief € 73</v>
      </c>
      <c r="C26" s="64"/>
      <c r="D26" s="150">
        <f>IF(A26=0,0,SUM($E$215:$E$230))</f>
        <v>0</v>
      </c>
      <c r="E26" s="85"/>
      <c r="F26" s="146" t="str">
        <f>Hulpblad!V11</f>
        <v xml:space="preserve"> </v>
      </c>
      <c r="G26" s="64"/>
      <c r="H26" s="150" t="str">
        <f t="shared" si="0"/>
        <v/>
      </c>
      <c r="I26" s="85"/>
    </row>
    <row r="27" spans="1:12" ht="16.5" thickBot="1" x14ac:dyDescent="0.3">
      <c r="A27" s="143">
        <f>IFERROR(HLOOKUP(VLOOKUP(Projectinformatie!$B$24,Keuzeopties[#All],3,FALSE)&amp;IF(C17="Kennisinstelling","K",""),Keuze_Kostensoort[#All],12,FALSE),0)</f>
        <v>0</v>
      </c>
      <c r="B27" s="147" t="str">
        <f>Hulpblad!G12</f>
        <v>Maandbedrag € 10.400</v>
      </c>
      <c r="C27" s="65"/>
      <c r="D27" s="151">
        <f>IF(A27=0,0,SUM($F$238:$F$252))</f>
        <v>0</v>
      </c>
      <c r="E27" s="85"/>
      <c r="F27" s="149"/>
      <c r="G27" s="65"/>
      <c r="H27" s="151"/>
      <c r="I27" s="85"/>
    </row>
    <row r="28" spans="1:12" ht="20.25" thickTop="1" thickBot="1" x14ac:dyDescent="0.35">
      <c r="B28" s="66" t="s">
        <v>90</v>
      </c>
      <c r="C28" s="67"/>
      <c r="D28" s="152">
        <f>SUM(D17:D27)</f>
        <v>0</v>
      </c>
      <c r="E28" s="85"/>
      <c r="F28" s="66" t="s">
        <v>90</v>
      </c>
      <c r="G28" s="67"/>
      <c r="H28" s="152">
        <f>SUM(H17:H27)</f>
        <v>0</v>
      </c>
      <c r="I28" s="85"/>
    </row>
    <row r="29" spans="1:12" ht="9" customHeight="1" x14ac:dyDescent="0.3">
      <c r="B29" s="82"/>
      <c r="C29" s="83"/>
      <c r="D29" s="84"/>
      <c r="E29" s="85"/>
      <c r="F29" s="82"/>
      <c r="G29" s="83"/>
      <c r="H29" s="84"/>
      <c r="I29" s="85"/>
    </row>
    <row r="30" spans="1:12" ht="49.5" customHeight="1" thickBot="1" x14ac:dyDescent="0.3">
      <c r="B30" s="86" t="s">
        <v>100</v>
      </c>
      <c r="C30" s="263"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3"/>
      <c r="E30" s="263"/>
      <c r="F30" s="263"/>
      <c r="G30" s="263"/>
      <c r="H30" s="263"/>
      <c r="I30" s="140"/>
    </row>
    <row r="31" spans="1:12" ht="13.5" customHeight="1" thickTop="1" x14ac:dyDescent="0.25">
      <c r="B31" s="38"/>
      <c r="C31" s="38"/>
      <c r="D31" s="38"/>
      <c r="E31" s="38"/>
      <c r="F31" s="38"/>
      <c r="G31" s="38"/>
      <c r="H31" s="38"/>
    </row>
    <row r="32" spans="1:12" ht="25.5" customHeight="1" x14ac:dyDescent="0.25">
      <c r="B32" s="266" t="s">
        <v>101</v>
      </c>
      <c r="C32" s="266"/>
      <c r="D32" s="266"/>
      <c r="E32" s="266"/>
      <c r="F32" s="266"/>
      <c r="G32" s="266"/>
      <c r="H32" s="266"/>
    </row>
    <row r="33" spans="1:8" ht="18.75" x14ac:dyDescent="0.3">
      <c r="B33" s="33"/>
      <c r="C33" s="34"/>
      <c r="D33" s="35"/>
      <c r="E33"/>
      <c r="F33" s="33"/>
      <c r="G33" s="34"/>
      <c r="H33" s="35"/>
    </row>
    <row r="34" spans="1:8" ht="21" x14ac:dyDescent="0.35">
      <c r="A34" s="143" t="str">
        <f>IF($A$16=0,"",IF(COUNTIFS($A$17:$A$27,B34)=1,1,"nvt"))</f>
        <v/>
      </c>
      <c r="B34" s="153" t="str">
        <f>B17</f>
        <v>Uurtarief € 60</v>
      </c>
      <c r="C34" s="50"/>
      <c r="D34"/>
      <c r="E34"/>
      <c r="F34"/>
      <c r="G34"/>
      <c r="H34"/>
    </row>
    <row r="35" spans="1:8" ht="15" customHeight="1" x14ac:dyDescent="0.25">
      <c r="B35" s="261" t="str">
        <f>IF(A34="nvt",VLOOKUP(A34,Alle_Kostensoorten[],2,FALSE),VLOOKUP(B34,Alle_Kostensoorten[],2,FALSE))</f>
        <v>Toelichting: Geen bijzonderheden</v>
      </c>
      <c r="C35" s="261"/>
      <c r="D35" s="261"/>
      <c r="E35" s="261"/>
      <c r="F35"/>
      <c r="G35"/>
      <c r="H35"/>
    </row>
    <row r="36" spans="1:8" ht="7.5" customHeight="1" x14ac:dyDescent="0.3">
      <c r="B36" s="3"/>
      <c r="C36" s="4"/>
      <c r="D36"/>
      <c r="E36"/>
      <c r="F36"/>
      <c r="G36"/>
      <c r="H36"/>
    </row>
    <row r="37" spans="1:8" ht="31.5" customHeight="1" thickBot="1" x14ac:dyDescent="0.35">
      <c r="B37" s="186" t="s">
        <v>2</v>
      </c>
      <c r="C37" s="133" t="s">
        <v>111</v>
      </c>
      <c r="D37" s="133" t="s">
        <v>72</v>
      </c>
      <c r="E37" s="184" t="s">
        <v>0</v>
      </c>
      <c r="F37"/>
      <c r="G37" s="10"/>
      <c r="H37"/>
    </row>
    <row r="38" spans="1:8" ht="15.75" customHeight="1" thickTop="1" x14ac:dyDescent="0.3">
      <c r="B38" s="241"/>
      <c r="C38" s="224"/>
      <c r="D38" s="227"/>
      <c r="E38" s="192">
        <f>IF($A$34=1,$D38*60,0)</f>
        <v>0</v>
      </c>
      <c r="F38"/>
      <c r="G38"/>
      <c r="H38"/>
    </row>
    <row r="39" spans="1:8" ht="15.75" customHeight="1" x14ac:dyDescent="0.3">
      <c r="B39" s="210"/>
      <c r="C39" s="107"/>
      <c r="D39" s="200"/>
      <c r="E39" s="195">
        <f>IF($A$34=1,$D39*60,0)</f>
        <v>0</v>
      </c>
      <c r="F39"/>
      <c r="G39"/>
      <c r="H39"/>
    </row>
    <row r="40" spans="1:8" ht="15.75" customHeight="1" x14ac:dyDescent="0.3">
      <c r="B40" s="210"/>
      <c r="C40" s="107"/>
      <c r="D40" s="200"/>
      <c r="E40" s="195">
        <f>IF($A$34=1,$D40*60,0)</f>
        <v>0</v>
      </c>
      <c r="F40"/>
      <c r="G40"/>
      <c r="H40"/>
    </row>
    <row r="41" spans="1:8" ht="15.75" customHeight="1" x14ac:dyDescent="0.3">
      <c r="B41" s="210"/>
      <c r="C41" s="107"/>
      <c r="D41" s="200"/>
      <c r="E41" s="195">
        <f>IF($A$34=1,$D41*60,0)</f>
        <v>0</v>
      </c>
      <c r="F41"/>
      <c r="G41"/>
      <c r="H41"/>
    </row>
    <row r="42" spans="1:8" ht="15.75" customHeight="1" x14ac:dyDescent="0.3">
      <c r="B42" s="210"/>
      <c r="C42" s="107"/>
      <c r="D42" s="200"/>
      <c r="E42" s="195">
        <f>IF($A$34=1,$D42*60,0)</f>
        <v>0</v>
      </c>
      <c r="F42"/>
      <c r="G42"/>
      <c r="H42"/>
    </row>
    <row r="43" spans="1:8" ht="15.75" customHeight="1" x14ac:dyDescent="0.3">
      <c r="B43" s="210"/>
      <c r="C43" s="107"/>
      <c r="D43" s="200"/>
      <c r="E43" s="195">
        <f>IF($A$34=1,$D43*60,0)</f>
        <v>0</v>
      </c>
      <c r="F43"/>
      <c r="G43"/>
      <c r="H43"/>
    </row>
    <row r="44" spans="1:8" ht="15.75" customHeight="1" x14ac:dyDescent="0.3">
      <c r="B44" s="210"/>
      <c r="C44" s="107"/>
      <c r="D44" s="200"/>
      <c r="E44" s="195">
        <f>IF($A$34=1,$D44*60,0)</f>
        <v>0</v>
      </c>
      <c r="F44"/>
      <c r="G44"/>
      <c r="H44"/>
    </row>
    <row r="45" spans="1:8" ht="15.75" customHeight="1" x14ac:dyDescent="0.3">
      <c r="B45" s="210"/>
      <c r="C45" s="107"/>
      <c r="D45" s="200"/>
      <c r="E45" s="195">
        <f>IF($A$34=1,$D45*60,0)</f>
        <v>0</v>
      </c>
      <c r="F45"/>
      <c r="G45"/>
      <c r="H45"/>
    </row>
    <row r="46" spans="1:8" ht="15.75" customHeight="1" x14ac:dyDescent="0.3">
      <c r="B46" s="210"/>
      <c r="C46" s="107"/>
      <c r="D46" s="200"/>
      <c r="E46" s="195">
        <f>IF($A$34=1,$D46*60,0)</f>
        <v>0</v>
      </c>
      <c r="F46"/>
      <c r="G46"/>
      <c r="H46"/>
    </row>
    <row r="47" spans="1:8" ht="15.75" customHeight="1" x14ac:dyDescent="0.3">
      <c r="B47" s="210"/>
      <c r="C47" s="107"/>
      <c r="D47" s="200"/>
      <c r="E47" s="195">
        <f>IF($A$34=1,$D47*60,0)</f>
        <v>0</v>
      </c>
      <c r="F47"/>
      <c r="G47"/>
      <c r="H47"/>
    </row>
    <row r="48" spans="1:8" ht="15.75" customHeight="1" x14ac:dyDescent="0.3">
      <c r="B48" s="210"/>
      <c r="C48" s="107"/>
      <c r="D48" s="200"/>
      <c r="E48" s="195">
        <f>IF($A$34=1,$D48*60,0)</f>
        <v>0</v>
      </c>
      <c r="F48"/>
      <c r="G48"/>
      <c r="H48"/>
    </row>
    <row r="49" spans="1:8" ht="15.75" customHeight="1" x14ac:dyDescent="0.3">
      <c r="B49" s="210"/>
      <c r="C49" s="107"/>
      <c r="D49" s="200"/>
      <c r="E49" s="195">
        <f>IF($A$34=1,$D49*60,0)</f>
        <v>0</v>
      </c>
      <c r="F49"/>
      <c r="G49"/>
      <c r="H49"/>
    </row>
    <row r="50" spans="1:8" ht="15.75" customHeight="1" x14ac:dyDescent="0.3">
      <c r="B50" s="210"/>
      <c r="C50" s="107"/>
      <c r="D50" s="200"/>
      <c r="E50" s="195">
        <f>IF($A$34=1,$D50*60,0)</f>
        <v>0</v>
      </c>
      <c r="F50"/>
      <c r="G50"/>
      <c r="H50"/>
    </row>
    <row r="51" spans="1:8" ht="15.75" customHeight="1" x14ac:dyDescent="0.3">
      <c r="B51" s="210"/>
      <c r="C51" s="107"/>
      <c r="D51" s="200"/>
      <c r="E51" s="195">
        <f>IF($A$34=1,$D51*60,0)</f>
        <v>0</v>
      </c>
      <c r="F51"/>
      <c r="G51"/>
      <c r="H51"/>
    </row>
    <row r="52" spans="1:8" ht="15.75" customHeight="1" thickBot="1" x14ac:dyDescent="0.35">
      <c r="B52" s="93"/>
      <c r="C52" s="94"/>
      <c r="D52" s="141"/>
      <c r="E52" s="155">
        <f>IF($A$34=1,$D52*60,0)</f>
        <v>0</v>
      </c>
      <c r="F52"/>
      <c r="G52"/>
      <c r="H52"/>
    </row>
    <row r="53" spans="1:8" ht="16.5" thickTop="1" x14ac:dyDescent="0.3">
      <c r="B53" s="76" t="s">
        <v>90</v>
      </c>
      <c r="C53" s="76"/>
      <c r="D53" s="214"/>
      <c r="E53" s="163">
        <f>SUM(E38:E52)</f>
        <v>0</v>
      </c>
      <c r="F53" s="8"/>
      <c r="G53"/>
      <c r="H53"/>
    </row>
    <row r="54" spans="1:8" x14ac:dyDescent="0.3">
      <c r="B54" s="1"/>
      <c r="C54" s="1"/>
      <c r="D54" s="1"/>
      <c r="E54" s="1"/>
      <c r="F54" s="7"/>
      <c r="G54" s="8"/>
      <c r="H54"/>
    </row>
    <row r="55" spans="1:8" x14ac:dyDescent="0.3">
      <c r="B55" s="1"/>
      <c r="C55" s="1"/>
      <c r="D55" s="1"/>
      <c r="E55" s="1"/>
      <c r="F55" s="7"/>
      <c r="G55" s="8"/>
      <c r="H55"/>
    </row>
    <row r="56" spans="1:8" ht="21" x14ac:dyDescent="0.35">
      <c r="A56" s="143" t="str">
        <f>IF($A$16=0,"",IF(COUNTIFS($A$17:$A$27,B56)=1,1,"nvt"))</f>
        <v/>
      </c>
      <c r="B56" s="153" t="str">
        <f>B18</f>
        <v>Maandbedrag € 8.600</v>
      </c>
      <c r="C56" s="50"/>
      <c r="D56" s="1"/>
      <c r="E56" s="1"/>
      <c r="F56" s="7"/>
      <c r="G56" s="8"/>
      <c r="H56"/>
    </row>
    <row r="57" spans="1:8" ht="15" customHeight="1" x14ac:dyDescent="0.25">
      <c r="B57" s="261" t="str">
        <f>IF(A56="nvt",VLOOKUP(A56,Alle_Kostensoorten[],2,FALSE),VLOOKUP(B56,Alle_Kostensoorten[],2,FALSE))</f>
        <v>Toelichting: Geen bijzonderheden</v>
      </c>
      <c r="C57" s="261"/>
      <c r="D57" s="261"/>
      <c r="E57" s="261"/>
      <c r="F57" s="261"/>
      <c r="G57"/>
      <c r="H57"/>
    </row>
    <row r="58" spans="1:8" ht="9" customHeight="1" x14ac:dyDescent="0.3">
      <c r="B58" s="1"/>
      <c r="C58" s="1"/>
      <c r="D58" s="1"/>
      <c r="E58" s="1"/>
      <c r="F58" s="7"/>
      <c r="G58" s="8"/>
      <c r="H58"/>
    </row>
    <row r="59" spans="1:8" ht="45.75" thickBot="1" x14ac:dyDescent="0.35">
      <c r="B59" s="186" t="s">
        <v>2</v>
      </c>
      <c r="C59" s="133" t="s">
        <v>111</v>
      </c>
      <c r="D59" s="133" t="s">
        <v>132</v>
      </c>
      <c r="E59" s="133" t="s">
        <v>175</v>
      </c>
      <c r="F59" s="184" t="s">
        <v>0</v>
      </c>
      <c r="G59"/>
      <c r="H59"/>
    </row>
    <row r="60" spans="1:8" ht="15.75" customHeight="1" thickTop="1" x14ac:dyDescent="0.3">
      <c r="B60" s="223"/>
      <c r="C60" s="224"/>
      <c r="D60" s="227"/>
      <c r="E60" s="232"/>
      <c r="F60" s="192">
        <f>IF($A$56=1,$D60*$E60*8600,0)</f>
        <v>0</v>
      </c>
      <c r="G60"/>
      <c r="H60"/>
    </row>
    <row r="61" spans="1:8" ht="15.75" customHeight="1" x14ac:dyDescent="0.3">
      <c r="B61" s="197"/>
      <c r="C61" s="107"/>
      <c r="D61" s="200"/>
      <c r="E61" s="201"/>
      <c r="F61" s="195">
        <f>IF($A$56=1,$D61*$E61*8600,0)</f>
        <v>0</v>
      </c>
      <c r="G61"/>
      <c r="H61"/>
    </row>
    <row r="62" spans="1:8" ht="15.75" customHeight="1" x14ac:dyDescent="0.3">
      <c r="B62" s="197"/>
      <c r="C62" s="107"/>
      <c r="D62" s="200"/>
      <c r="E62" s="201"/>
      <c r="F62" s="195">
        <f>IF($A$56=1,$D62*$E62*8600,0)</f>
        <v>0</v>
      </c>
      <c r="G62"/>
      <c r="H62"/>
    </row>
    <row r="63" spans="1:8" ht="15.75" customHeight="1" x14ac:dyDescent="0.3">
      <c r="B63" s="197"/>
      <c r="C63" s="107"/>
      <c r="D63" s="200"/>
      <c r="E63" s="201"/>
      <c r="F63" s="195">
        <f>IF($A$56=1,$D63*$E63*8600,0)</f>
        <v>0</v>
      </c>
      <c r="G63"/>
      <c r="H63"/>
    </row>
    <row r="64" spans="1:8" ht="15.75" customHeight="1" x14ac:dyDescent="0.3">
      <c r="B64" s="197"/>
      <c r="C64" s="107"/>
      <c r="D64" s="200"/>
      <c r="E64" s="201"/>
      <c r="F64" s="195">
        <f>IF($A$56=1,$D64*$E64*8600,0)</f>
        <v>0</v>
      </c>
      <c r="G64"/>
      <c r="H64"/>
    </row>
    <row r="65" spans="1:8" ht="15.75" customHeight="1" x14ac:dyDescent="0.3">
      <c r="B65" s="197"/>
      <c r="C65" s="107"/>
      <c r="D65" s="200"/>
      <c r="E65" s="201"/>
      <c r="F65" s="195">
        <f>IF($A$56=1,$D65*$E65*8600,0)</f>
        <v>0</v>
      </c>
      <c r="G65"/>
      <c r="H65"/>
    </row>
    <row r="66" spans="1:8" ht="15.75" customHeight="1" x14ac:dyDescent="0.3">
      <c r="B66" s="197"/>
      <c r="C66" s="107"/>
      <c r="D66" s="200"/>
      <c r="E66" s="201"/>
      <c r="F66" s="195">
        <f>IF($A$56=1,$D66*$E66*8600,0)</f>
        <v>0</v>
      </c>
      <c r="G66"/>
      <c r="H66"/>
    </row>
    <row r="67" spans="1:8" ht="15.75" customHeight="1" x14ac:dyDescent="0.3">
      <c r="B67" s="197"/>
      <c r="C67" s="107"/>
      <c r="D67" s="200"/>
      <c r="E67" s="201"/>
      <c r="F67" s="195">
        <f>IF($A$56=1,$D67*$E67*8600,0)</f>
        <v>0</v>
      </c>
      <c r="G67"/>
      <c r="H67"/>
    </row>
    <row r="68" spans="1:8" ht="15.75" customHeight="1" x14ac:dyDescent="0.3">
      <c r="B68" s="197"/>
      <c r="C68" s="107"/>
      <c r="D68" s="200"/>
      <c r="E68" s="201"/>
      <c r="F68" s="195">
        <f>IF($A$56=1,$D68*$E68*8600,0)</f>
        <v>0</v>
      </c>
      <c r="G68"/>
      <c r="H68"/>
    </row>
    <row r="69" spans="1:8" ht="15.75" customHeight="1" x14ac:dyDescent="0.3">
      <c r="B69" s="197"/>
      <c r="C69" s="107"/>
      <c r="D69" s="200"/>
      <c r="E69" s="201"/>
      <c r="F69" s="195">
        <f>IF($A$56=1,$D69*$E69*8600,0)</f>
        <v>0</v>
      </c>
      <c r="G69"/>
      <c r="H69"/>
    </row>
    <row r="70" spans="1:8" ht="15.75" customHeight="1" x14ac:dyDescent="0.3">
      <c r="B70" s="197"/>
      <c r="C70" s="107"/>
      <c r="D70" s="200"/>
      <c r="E70" s="201"/>
      <c r="F70" s="195">
        <f>IF($A$56=1,$D70*$E70*8600,0)</f>
        <v>0</v>
      </c>
      <c r="G70"/>
      <c r="H70"/>
    </row>
    <row r="71" spans="1:8" ht="15.75" customHeight="1" x14ac:dyDescent="0.3">
      <c r="B71" s="197"/>
      <c r="C71" s="107"/>
      <c r="D71" s="200"/>
      <c r="E71" s="201"/>
      <c r="F71" s="195">
        <f>IF($A$56=1,$D71*$E71*8600,0)</f>
        <v>0</v>
      </c>
      <c r="G71"/>
      <c r="H71"/>
    </row>
    <row r="72" spans="1:8" ht="15.75" customHeight="1" x14ac:dyDescent="0.3">
      <c r="B72" s="197"/>
      <c r="C72" s="107"/>
      <c r="D72" s="200"/>
      <c r="E72" s="201"/>
      <c r="F72" s="195">
        <f>IF($A$56=1,$D72*$E72*8600,0)</f>
        <v>0</v>
      </c>
      <c r="G72"/>
      <c r="H72"/>
    </row>
    <row r="73" spans="1:8" ht="15.75" customHeight="1" x14ac:dyDescent="0.3">
      <c r="B73" s="197"/>
      <c r="C73" s="107"/>
      <c r="D73" s="200"/>
      <c r="E73" s="201"/>
      <c r="F73" s="195">
        <f>IF($A$56=1,$D73*$E73*8600,0)</f>
        <v>0</v>
      </c>
      <c r="G73"/>
      <c r="H73"/>
    </row>
    <row r="74" spans="1:8" ht="15.75" customHeight="1" thickBot="1" x14ac:dyDescent="0.35">
      <c r="B74" s="95"/>
      <c r="C74" s="207"/>
      <c r="D74" s="208"/>
      <c r="E74" s="209"/>
      <c r="F74" s="155">
        <f>IF($A$56=1,$D74*$E74*8600,0)</f>
        <v>0</v>
      </c>
      <c r="G74"/>
      <c r="H74"/>
    </row>
    <row r="75" spans="1:8" ht="16.5" thickTop="1" x14ac:dyDescent="0.3">
      <c r="B75" s="76" t="s">
        <v>90</v>
      </c>
      <c r="C75" s="76"/>
      <c r="D75" s="214"/>
      <c r="E75" s="215"/>
      <c r="F75" s="163">
        <f>SUM(F60:F74)</f>
        <v>0</v>
      </c>
      <c r="G75"/>
      <c r="H75"/>
    </row>
    <row r="76" spans="1:8" x14ac:dyDescent="0.3">
      <c r="B76" s="6"/>
      <c r="C76" s="6"/>
      <c r="D76" s="6"/>
      <c r="E76" s="19"/>
      <c r="F76" s="19"/>
      <c r="G76" s="19"/>
      <c r="H76"/>
    </row>
    <row r="77" spans="1:8" x14ac:dyDescent="0.3">
      <c r="B77" s="1"/>
      <c r="C77" s="1"/>
      <c r="D77" s="1"/>
      <c r="E77" s="1"/>
      <c r="F77" s="7"/>
      <c r="G77" s="8"/>
      <c r="H77"/>
    </row>
    <row r="78" spans="1:8" ht="21" x14ac:dyDescent="0.35">
      <c r="A78" s="143" t="str">
        <f>IF($A$16=0,"",IF(COUNTIFS($A$17:$A$27,B78)=1,1,"nvt"))</f>
        <v/>
      </c>
      <c r="B78" s="153" t="str">
        <f>B19</f>
        <v>IKS voor kennisinstellingen</v>
      </c>
      <c r="C78" s="50"/>
      <c r="D78" s="1"/>
      <c r="E78" s="1"/>
      <c r="F78" s="7"/>
      <c r="G78" s="8"/>
      <c r="H78"/>
    </row>
    <row r="79" spans="1:8" ht="15" customHeight="1" x14ac:dyDescent="0.25">
      <c r="B79" s="261" t="e">
        <f>IF(A78=1,VLOOKUP(B78,Alle_Kostensoorten[],2,FALSE),VLOOKUP(A78,Alle_Kostensoorten[],2,FALSE))</f>
        <v>#N/A</v>
      </c>
      <c r="C79" s="261"/>
      <c r="D79" s="261"/>
      <c r="E79" s="261"/>
      <c r="F79" s="261"/>
      <c r="G79"/>
      <c r="H79"/>
    </row>
    <row r="80" spans="1:8" ht="11.25" customHeight="1" x14ac:dyDescent="0.3">
      <c r="B80" s="1"/>
      <c r="C80" s="1"/>
      <c r="D80" s="1"/>
      <c r="E80" s="1"/>
      <c r="F80" s="7"/>
      <c r="G80" s="8"/>
      <c r="H80"/>
    </row>
    <row r="81" spans="2:8" s="5" customFormat="1" ht="30.75" thickBot="1" x14ac:dyDescent="0.35">
      <c r="B81" s="186" t="s">
        <v>2</v>
      </c>
      <c r="C81" s="133" t="s">
        <v>176</v>
      </c>
      <c r="D81" s="133" t="s">
        <v>72</v>
      </c>
      <c r="E81" s="133" t="s">
        <v>53</v>
      </c>
      <c r="F81" s="184" t="s">
        <v>0</v>
      </c>
    </row>
    <row r="82" spans="2:8" ht="15.75" customHeight="1" thickTop="1" x14ac:dyDescent="0.3">
      <c r="B82" s="223"/>
      <c r="C82" s="224"/>
      <c r="D82" s="227"/>
      <c r="E82" s="242"/>
      <c r="F82" s="192">
        <f t="shared" ref="F82:F96" si="1">IF($A$78=1,$D82*$E82,0)</f>
        <v>0</v>
      </c>
      <c r="G82"/>
      <c r="H82"/>
    </row>
    <row r="83" spans="2:8" ht="15.75" customHeight="1" x14ac:dyDescent="0.3">
      <c r="B83" s="197"/>
      <c r="C83" s="107"/>
      <c r="D83" s="200"/>
      <c r="E83" s="242"/>
      <c r="F83" s="195">
        <f t="shared" si="1"/>
        <v>0</v>
      </c>
      <c r="G83"/>
      <c r="H83"/>
    </row>
    <row r="84" spans="2:8" ht="15.75" customHeight="1" x14ac:dyDescent="0.3">
      <c r="B84" s="197"/>
      <c r="C84" s="107"/>
      <c r="D84" s="200"/>
      <c r="E84" s="242"/>
      <c r="F84" s="195">
        <f t="shared" si="1"/>
        <v>0</v>
      </c>
      <c r="G84"/>
      <c r="H84"/>
    </row>
    <row r="85" spans="2:8" ht="15.75" customHeight="1" x14ac:dyDescent="0.3">
      <c r="B85" s="197"/>
      <c r="C85" s="107"/>
      <c r="D85" s="200"/>
      <c r="E85" s="242"/>
      <c r="F85" s="195">
        <f t="shared" si="1"/>
        <v>0</v>
      </c>
      <c r="G85"/>
      <c r="H85"/>
    </row>
    <row r="86" spans="2:8" ht="15.75" customHeight="1" x14ac:dyDescent="0.3">
      <c r="B86" s="197"/>
      <c r="C86" s="107"/>
      <c r="D86" s="200"/>
      <c r="E86" s="243"/>
      <c r="F86" s="195">
        <f t="shared" si="1"/>
        <v>0</v>
      </c>
      <c r="G86"/>
      <c r="H86"/>
    </row>
    <row r="87" spans="2:8" ht="15.75" customHeight="1" x14ac:dyDescent="0.3">
      <c r="B87" s="197"/>
      <c r="C87" s="107"/>
      <c r="D87" s="200"/>
      <c r="E87" s="243"/>
      <c r="F87" s="195">
        <f t="shared" si="1"/>
        <v>0</v>
      </c>
      <c r="G87"/>
      <c r="H87"/>
    </row>
    <row r="88" spans="2:8" ht="15.75" customHeight="1" x14ac:dyDescent="0.3">
      <c r="B88" s="197"/>
      <c r="C88" s="107"/>
      <c r="D88" s="200"/>
      <c r="E88" s="243"/>
      <c r="F88" s="195">
        <f t="shared" si="1"/>
        <v>0</v>
      </c>
      <c r="G88"/>
      <c r="H88"/>
    </row>
    <row r="89" spans="2:8" ht="15.75" customHeight="1" x14ac:dyDescent="0.3">
      <c r="B89" s="197"/>
      <c r="C89" s="107"/>
      <c r="D89" s="200"/>
      <c r="E89" s="243"/>
      <c r="F89" s="195">
        <f t="shared" si="1"/>
        <v>0</v>
      </c>
      <c r="G89"/>
      <c r="H89"/>
    </row>
    <row r="90" spans="2:8" ht="15.75" customHeight="1" x14ac:dyDescent="0.3">
      <c r="B90" s="197"/>
      <c r="C90" s="107"/>
      <c r="D90" s="200"/>
      <c r="E90" s="243"/>
      <c r="F90" s="195">
        <f t="shared" si="1"/>
        <v>0</v>
      </c>
      <c r="G90"/>
      <c r="H90"/>
    </row>
    <row r="91" spans="2:8" ht="15.75" customHeight="1" x14ac:dyDescent="0.3">
      <c r="B91" s="197"/>
      <c r="C91" s="107"/>
      <c r="D91" s="200"/>
      <c r="E91" s="243"/>
      <c r="F91" s="195">
        <f t="shared" si="1"/>
        <v>0</v>
      </c>
      <c r="G91"/>
      <c r="H91"/>
    </row>
    <row r="92" spans="2:8" ht="15.75" customHeight="1" x14ac:dyDescent="0.3">
      <c r="B92" s="197"/>
      <c r="C92" s="107"/>
      <c r="D92" s="200"/>
      <c r="E92" s="243"/>
      <c r="F92" s="195">
        <f t="shared" si="1"/>
        <v>0</v>
      </c>
      <c r="G92"/>
      <c r="H92"/>
    </row>
    <row r="93" spans="2:8" ht="15.75" customHeight="1" x14ac:dyDescent="0.3">
      <c r="B93" s="197"/>
      <c r="C93" s="107"/>
      <c r="D93" s="200"/>
      <c r="E93" s="243"/>
      <c r="F93" s="195">
        <f t="shared" si="1"/>
        <v>0</v>
      </c>
      <c r="G93"/>
      <c r="H93"/>
    </row>
    <row r="94" spans="2:8" ht="15.75" customHeight="1" x14ac:dyDescent="0.3">
      <c r="B94" s="197"/>
      <c r="C94" s="107"/>
      <c r="D94" s="200"/>
      <c r="E94" s="243"/>
      <c r="F94" s="195">
        <f t="shared" si="1"/>
        <v>0</v>
      </c>
      <c r="G94"/>
      <c r="H94"/>
    </row>
    <row r="95" spans="2:8" ht="15.75" customHeight="1" x14ac:dyDescent="0.3">
      <c r="B95" s="197"/>
      <c r="C95" s="107"/>
      <c r="D95" s="200"/>
      <c r="E95" s="243"/>
      <c r="F95" s="195">
        <f t="shared" si="1"/>
        <v>0</v>
      </c>
      <c r="G95"/>
      <c r="H95"/>
    </row>
    <row r="96" spans="2:8" ht="15.75" customHeight="1" thickBot="1" x14ac:dyDescent="0.35">
      <c r="B96" s="95"/>
      <c r="C96" s="207"/>
      <c r="D96" s="208"/>
      <c r="E96" s="96"/>
      <c r="F96" s="155">
        <f t="shared" si="1"/>
        <v>0</v>
      </c>
      <c r="G96"/>
      <c r="H96"/>
    </row>
    <row r="97" spans="1:8" ht="16.5" thickTop="1" x14ac:dyDescent="0.3">
      <c r="B97" s="76" t="s">
        <v>90</v>
      </c>
      <c r="C97" s="76"/>
      <c r="D97" s="214"/>
      <c r="E97" s="76"/>
      <c r="F97" s="163">
        <f>SUM(F82:F96)</f>
        <v>0</v>
      </c>
      <c r="G97"/>
      <c r="H97"/>
    </row>
    <row r="98" spans="1:8" x14ac:dyDescent="0.3">
      <c r="B98" s="1"/>
      <c r="C98" s="1"/>
      <c r="D98" s="1"/>
      <c r="E98" s="1"/>
      <c r="F98" s="7"/>
      <c r="G98" s="8"/>
      <c r="H98"/>
    </row>
    <row r="99" spans="1:8" x14ac:dyDescent="0.3">
      <c r="B99" s="1"/>
      <c r="C99" s="1"/>
      <c r="D99" s="1"/>
      <c r="E99" s="1"/>
      <c r="F99" s="7"/>
      <c r="G99" s="8"/>
      <c r="H99"/>
    </row>
    <row r="100" spans="1:8" ht="21" x14ac:dyDescent="0.35">
      <c r="A100" s="143" t="str">
        <f>IF($A$16=0,"",IF(COUNTIFS($A$17:$A$27,B100)=1,1,"nvt"))</f>
        <v/>
      </c>
      <c r="B100" s="247" t="str">
        <f>B20</f>
        <v>Loonverletkosten</v>
      </c>
      <c r="C100" s="50"/>
      <c r="D100"/>
      <c r="E100"/>
      <c r="F100" s="7"/>
      <c r="G100" s="8"/>
      <c r="H100"/>
    </row>
    <row r="101" spans="1:8" x14ac:dyDescent="0.3">
      <c r="B101" s="261" t="str">
        <f>IF(A100="nvt",VLOOKUP(A100,Alle_Kostensoorten[],2,FALSE),VLOOKUP(B100,Alle_Kostensoorten[],2,FALSE))</f>
        <v>Toelichting: Geen bijzonderheden.</v>
      </c>
      <c r="C101" s="261"/>
      <c r="D101" s="261"/>
      <c r="E101" s="261"/>
      <c r="F101" s="7"/>
      <c r="G101" s="8"/>
      <c r="H101"/>
    </row>
    <row r="102" spans="1:8" x14ac:dyDescent="0.3">
      <c r="B102" s="3"/>
      <c r="C102" s="4"/>
      <c r="D102"/>
      <c r="E102"/>
      <c r="F102" s="7"/>
      <c r="G102" s="8"/>
      <c r="H102"/>
    </row>
    <row r="103" spans="1:8" ht="16.5" thickBot="1" x14ac:dyDescent="0.35">
      <c r="B103" s="186" t="s">
        <v>2</v>
      </c>
      <c r="C103" s="133" t="s">
        <v>111</v>
      </c>
      <c r="D103" s="133" t="s">
        <v>72</v>
      </c>
      <c r="E103" s="184" t="s">
        <v>0</v>
      </c>
      <c r="F103" s="7"/>
      <c r="G103" s="8"/>
      <c r="H103"/>
    </row>
    <row r="104" spans="1:8" ht="16.5" thickTop="1" x14ac:dyDescent="0.3">
      <c r="B104" s="241"/>
      <c r="C104" s="224"/>
      <c r="D104" s="227"/>
      <c r="E104" s="192">
        <f>IF($A$100=1,$D104*23.91,0)</f>
        <v>0</v>
      </c>
      <c r="F104" s="7"/>
      <c r="G104" s="8"/>
      <c r="H104"/>
    </row>
    <row r="105" spans="1:8" x14ac:dyDescent="0.3">
      <c r="B105" s="210"/>
      <c r="C105" s="107"/>
      <c r="D105" s="200"/>
      <c r="E105" s="195">
        <f t="shared" ref="E105:E118" si="2">IF($A$100=1,$D105*23.91,0)</f>
        <v>0</v>
      </c>
      <c r="F105" s="7"/>
      <c r="G105" s="8"/>
      <c r="H105"/>
    </row>
    <row r="106" spans="1:8" x14ac:dyDescent="0.3">
      <c r="B106" s="210"/>
      <c r="C106" s="107"/>
      <c r="D106" s="200"/>
      <c r="E106" s="195">
        <f t="shared" si="2"/>
        <v>0</v>
      </c>
      <c r="F106" s="7"/>
      <c r="G106" s="8"/>
      <c r="H106"/>
    </row>
    <row r="107" spans="1:8" x14ac:dyDescent="0.3">
      <c r="B107" s="210"/>
      <c r="C107" s="107"/>
      <c r="D107" s="200"/>
      <c r="E107" s="195">
        <f t="shared" si="2"/>
        <v>0</v>
      </c>
      <c r="F107" s="7"/>
      <c r="G107" s="8"/>
      <c r="H107"/>
    </row>
    <row r="108" spans="1:8" x14ac:dyDescent="0.3">
      <c r="B108" s="210"/>
      <c r="C108" s="107"/>
      <c r="D108" s="200"/>
      <c r="E108" s="195">
        <f t="shared" si="2"/>
        <v>0</v>
      </c>
      <c r="F108" s="7"/>
      <c r="G108" s="8"/>
      <c r="H108"/>
    </row>
    <row r="109" spans="1:8" x14ac:dyDescent="0.3">
      <c r="B109" s="210"/>
      <c r="C109" s="107"/>
      <c r="D109" s="200"/>
      <c r="E109" s="195">
        <f t="shared" si="2"/>
        <v>0</v>
      </c>
      <c r="F109" s="7"/>
      <c r="G109" s="8"/>
      <c r="H109"/>
    </row>
    <row r="110" spans="1:8" x14ac:dyDescent="0.3">
      <c r="B110" s="210"/>
      <c r="C110" s="107"/>
      <c r="D110" s="200"/>
      <c r="E110" s="195">
        <f t="shared" si="2"/>
        <v>0</v>
      </c>
      <c r="F110" s="7"/>
      <c r="G110" s="8"/>
      <c r="H110"/>
    </row>
    <row r="111" spans="1:8" x14ac:dyDescent="0.3">
      <c r="B111" s="210"/>
      <c r="C111" s="107"/>
      <c r="D111" s="200"/>
      <c r="E111" s="195">
        <f t="shared" si="2"/>
        <v>0</v>
      </c>
      <c r="F111" s="7"/>
      <c r="G111" s="8"/>
      <c r="H111"/>
    </row>
    <row r="112" spans="1:8" x14ac:dyDescent="0.3">
      <c r="B112" s="210"/>
      <c r="C112" s="107"/>
      <c r="D112" s="200"/>
      <c r="E112" s="195">
        <f t="shared" si="2"/>
        <v>0</v>
      </c>
      <c r="F112" s="7"/>
      <c r="G112" s="8"/>
      <c r="H112"/>
    </row>
    <row r="113" spans="1:8" x14ac:dyDescent="0.3">
      <c r="B113" s="210"/>
      <c r="C113" s="107"/>
      <c r="D113" s="200"/>
      <c r="E113" s="195">
        <f t="shared" si="2"/>
        <v>0</v>
      </c>
      <c r="F113" s="7"/>
      <c r="G113" s="8"/>
      <c r="H113"/>
    </row>
    <row r="114" spans="1:8" x14ac:dyDescent="0.3">
      <c r="B114" s="210"/>
      <c r="C114" s="107"/>
      <c r="D114" s="200"/>
      <c r="E114" s="195">
        <f t="shared" si="2"/>
        <v>0</v>
      </c>
      <c r="F114" s="7"/>
      <c r="G114" s="8"/>
      <c r="H114"/>
    </row>
    <row r="115" spans="1:8" x14ac:dyDescent="0.3">
      <c r="B115" s="210"/>
      <c r="C115" s="107"/>
      <c r="D115" s="200"/>
      <c r="E115" s="195">
        <f t="shared" si="2"/>
        <v>0</v>
      </c>
      <c r="F115" s="7"/>
      <c r="G115" s="8"/>
      <c r="H115"/>
    </row>
    <row r="116" spans="1:8" x14ac:dyDescent="0.3">
      <c r="B116" s="210"/>
      <c r="C116" s="107"/>
      <c r="D116" s="200"/>
      <c r="E116" s="195">
        <f t="shared" si="2"/>
        <v>0</v>
      </c>
      <c r="F116" s="7"/>
      <c r="G116" s="8"/>
      <c r="H116"/>
    </row>
    <row r="117" spans="1:8" x14ac:dyDescent="0.3">
      <c r="B117" s="210"/>
      <c r="C117" s="107"/>
      <c r="D117" s="200"/>
      <c r="E117" s="195">
        <f t="shared" si="2"/>
        <v>0</v>
      </c>
      <c r="F117" s="7"/>
      <c r="G117" s="8"/>
      <c r="H117"/>
    </row>
    <row r="118" spans="1:8" ht="16.5" thickBot="1" x14ac:dyDescent="0.35">
      <c r="B118" s="93"/>
      <c r="C118" s="94"/>
      <c r="D118" s="141"/>
      <c r="E118" s="155">
        <f t="shared" si="2"/>
        <v>0</v>
      </c>
      <c r="F118" s="7"/>
      <c r="G118" s="8"/>
      <c r="H118"/>
    </row>
    <row r="119" spans="1:8" ht="16.5" thickTop="1" x14ac:dyDescent="0.3">
      <c r="B119" s="76" t="s">
        <v>90</v>
      </c>
      <c r="C119" s="76"/>
      <c r="D119" s="214"/>
      <c r="E119" s="163">
        <f>SUM(E104:E118)</f>
        <v>0</v>
      </c>
      <c r="F119" s="7"/>
      <c r="G119" s="8"/>
      <c r="H119"/>
    </row>
    <row r="120" spans="1:8" x14ac:dyDescent="0.3">
      <c r="B120" s="1"/>
      <c r="C120" s="1"/>
      <c r="D120" s="1"/>
      <c r="E120" s="1"/>
      <c r="F120" s="7"/>
      <c r="G120" s="8"/>
      <c r="H120"/>
    </row>
    <row r="121" spans="1:8" x14ac:dyDescent="0.3">
      <c r="B121" s="1"/>
      <c r="C121" s="1"/>
      <c r="D121" s="1"/>
      <c r="E121" s="1"/>
      <c r="F121" s="7"/>
      <c r="G121" s="8"/>
      <c r="H121"/>
    </row>
    <row r="122" spans="1:8" ht="21" x14ac:dyDescent="0.35">
      <c r="A122" s="143" t="str">
        <f>IF($A$16=0,"",IF(COUNTIFS($A$17:$A$27,B122)=1,1,"nvt"))</f>
        <v/>
      </c>
      <c r="B122" s="153" t="str">
        <f>B21</f>
        <v>Forfait 23% over overige directe kosten</v>
      </c>
      <c r="C122" s="50"/>
      <c r="D122" s="1"/>
      <c r="E122" s="1"/>
      <c r="F122" s="7"/>
      <c r="G122" s="8"/>
      <c r="H122"/>
    </row>
    <row r="123" spans="1:8" ht="15" x14ac:dyDescent="0.25">
      <c r="B123" s="261" t="e">
        <f>IF(A122=1,VLOOKUP(B122,Alle_Kostensoorten[],2,FALSE),VLOOKUP(A122,Alle_Kostensoorten[],2,FALSE))</f>
        <v>#N/A</v>
      </c>
      <c r="C123" s="261"/>
      <c r="D123" s="261"/>
      <c r="E123" s="261"/>
      <c r="F123" s="261"/>
      <c r="G123" s="261"/>
      <c r="H123"/>
    </row>
    <row r="124" spans="1:8" ht="9.75" customHeight="1" x14ac:dyDescent="0.3">
      <c r="B124" s="1"/>
      <c r="C124" s="1"/>
      <c r="D124" s="1"/>
      <c r="E124" s="1"/>
      <c r="F124" s="7"/>
      <c r="G124" s="8"/>
      <c r="H124"/>
    </row>
    <row r="125" spans="1:8" ht="16.5" thickBot="1" x14ac:dyDescent="0.35">
      <c r="B125" s="70" t="s">
        <v>2</v>
      </c>
      <c r="C125" s="71" t="s">
        <v>0</v>
      </c>
      <c r="D125" s="1"/>
      <c r="E125" s="7"/>
      <c r="F125" s="8"/>
      <c r="G125"/>
      <c r="H125"/>
    </row>
    <row r="126" spans="1:8" ht="15.75" customHeight="1" thickTop="1" x14ac:dyDescent="0.3">
      <c r="B126" s="156" t="str">
        <f>Hulpblad!V2</f>
        <v xml:space="preserve"> </v>
      </c>
      <c r="C126" s="154">
        <f t="shared" ref="C126:C135" si="3">IF(AND($A$122=1,$B126&lt;&gt;"",$B126&lt;&gt;" "),(SUMIFS($E$143:$E$151,$B$143:$B$151,$B126)+SUMIFS($F$159:$F$175,$B$159:$B$175,$B126)+SUMIFS($I$183:$I$190,$B$183:$B$190,$B126)+SUMIFS($C$198:$C$207,$B$198:$B$207,$B126))*0.23,0)</f>
        <v>0</v>
      </c>
      <c r="D126" s="1"/>
      <c r="E126" s="7"/>
      <c r="F126" s="8"/>
      <c r="G126"/>
      <c r="H126"/>
    </row>
    <row r="127" spans="1:8" ht="15.75" customHeight="1" x14ac:dyDescent="0.3">
      <c r="B127" s="157" t="str">
        <f>Hulpblad!V3</f>
        <v xml:space="preserve"> </v>
      </c>
      <c r="C127" s="155">
        <f t="shared" si="3"/>
        <v>0</v>
      </c>
      <c r="D127" s="1"/>
      <c r="E127" s="7"/>
      <c r="F127" s="8"/>
      <c r="G127"/>
      <c r="H127"/>
    </row>
    <row r="128" spans="1:8" ht="15.75" customHeight="1" x14ac:dyDescent="0.3">
      <c r="B128" s="157" t="str">
        <f>Hulpblad!V4</f>
        <v xml:space="preserve"> </v>
      </c>
      <c r="C128" s="155">
        <f t="shared" si="3"/>
        <v>0</v>
      </c>
      <c r="D128" s="1"/>
      <c r="E128" s="7"/>
      <c r="F128" s="8"/>
      <c r="G128"/>
      <c r="H128"/>
    </row>
    <row r="129" spans="1:9" ht="15.75" customHeight="1" x14ac:dyDescent="0.3">
      <c r="B129" s="157" t="str">
        <f>Hulpblad!V5</f>
        <v xml:space="preserve"> </v>
      </c>
      <c r="C129" s="155">
        <f t="shared" si="3"/>
        <v>0</v>
      </c>
      <c r="D129" s="1"/>
      <c r="E129" s="7"/>
      <c r="F129" s="8"/>
      <c r="G129"/>
      <c r="H129"/>
    </row>
    <row r="130" spans="1:9" ht="15.75" customHeight="1" x14ac:dyDescent="0.3">
      <c r="B130" s="157" t="str">
        <f>Hulpblad!V6</f>
        <v xml:space="preserve"> </v>
      </c>
      <c r="C130" s="155">
        <f t="shared" si="3"/>
        <v>0</v>
      </c>
      <c r="D130" s="1"/>
      <c r="E130" s="7"/>
      <c r="F130" s="8"/>
      <c r="G130"/>
      <c r="H130"/>
    </row>
    <row r="131" spans="1:9" ht="15.75" customHeight="1" x14ac:dyDescent="0.3">
      <c r="B131" s="157" t="str">
        <f>Hulpblad!V7</f>
        <v xml:space="preserve"> </v>
      </c>
      <c r="C131" s="155">
        <f t="shared" si="3"/>
        <v>0</v>
      </c>
      <c r="D131" s="1"/>
      <c r="E131" s="7"/>
      <c r="F131" s="8"/>
      <c r="G131"/>
      <c r="H131"/>
    </row>
    <row r="132" spans="1:9" ht="15.75" customHeight="1" x14ac:dyDescent="0.3">
      <c r="B132" s="157" t="str">
        <f>Hulpblad!V8</f>
        <v xml:space="preserve"> </v>
      </c>
      <c r="C132" s="155">
        <f t="shared" si="3"/>
        <v>0</v>
      </c>
      <c r="D132" s="1"/>
      <c r="E132" s="7"/>
      <c r="F132" s="8"/>
      <c r="G132"/>
      <c r="H132"/>
    </row>
    <row r="133" spans="1:9" ht="15.75" customHeight="1" x14ac:dyDescent="0.3">
      <c r="B133" s="157" t="str">
        <f>Hulpblad!V9</f>
        <v xml:space="preserve"> </v>
      </c>
      <c r="C133" s="155">
        <f t="shared" si="3"/>
        <v>0</v>
      </c>
      <c r="D133" s="1"/>
      <c r="E133" s="7"/>
      <c r="F133" s="8"/>
      <c r="G133"/>
      <c r="H133"/>
    </row>
    <row r="134" spans="1:9" ht="15.75" customHeight="1" x14ac:dyDescent="0.3">
      <c r="B134" s="157" t="str">
        <f>Hulpblad!V10</f>
        <v xml:space="preserve"> </v>
      </c>
      <c r="C134" s="155">
        <f t="shared" si="3"/>
        <v>0</v>
      </c>
      <c r="D134" s="1"/>
      <c r="E134" s="7"/>
      <c r="F134" s="8"/>
      <c r="G134"/>
      <c r="H134"/>
    </row>
    <row r="135" spans="1:9" ht="15.75" customHeight="1" thickBot="1" x14ac:dyDescent="0.35">
      <c r="B135" s="157" t="str">
        <f>Hulpblad!V11</f>
        <v xml:space="preserve"> </v>
      </c>
      <c r="C135" s="155">
        <f t="shared" si="3"/>
        <v>0</v>
      </c>
      <c r="D135" s="1"/>
      <c r="E135" s="7"/>
      <c r="F135" s="8"/>
      <c r="G135"/>
      <c r="H135"/>
    </row>
    <row r="136" spans="1:9" ht="16.5" thickTop="1" x14ac:dyDescent="0.3">
      <c r="B136" s="76" t="s">
        <v>90</v>
      </c>
      <c r="C136" s="163">
        <f>SUM(C126:C135)</f>
        <v>0</v>
      </c>
      <c r="D136" s="1"/>
      <c r="E136" s="1"/>
      <c r="F136" s="7"/>
      <c r="G136" s="8"/>
      <c r="H136"/>
    </row>
    <row r="137" spans="1:9" x14ac:dyDescent="0.3">
      <c r="B137" s="1"/>
      <c r="C137" s="1"/>
      <c r="D137" s="1"/>
      <c r="E137" s="1"/>
      <c r="F137" s="7"/>
      <c r="G137" s="8"/>
      <c r="H137"/>
    </row>
    <row r="138" spans="1:9" x14ac:dyDescent="0.3">
      <c r="B138" s="1"/>
      <c r="C138" s="1"/>
      <c r="D138" s="1"/>
      <c r="E138" s="1"/>
      <c r="F138" s="7"/>
      <c r="G138" s="8"/>
      <c r="H138"/>
    </row>
    <row r="139" spans="1:9" ht="21" x14ac:dyDescent="0.35">
      <c r="A139" s="143" t="str">
        <f>IF($A$16=0,"",IF(COUNTIFS($A$17:$A$27,B139)=1,1,"nvt"))</f>
        <v/>
      </c>
      <c r="B139" s="153" t="str">
        <f>B23</f>
        <v>Bijdragen in natura</v>
      </c>
      <c r="C139" s="50"/>
      <c r="D139" s="12"/>
      <c r="E139" s="12"/>
      <c r="F139" s="9"/>
      <c r="G139"/>
      <c r="H139"/>
    </row>
    <row r="140" spans="1:9" ht="18" customHeight="1" x14ac:dyDescent="0.25">
      <c r="B140" s="261"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c r="G141"/>
      <c r="H141"/>
    </row>
    <row r="142" spans="1:9" ht="16.5" customHeight="1" thickBot="1" x14ac:dyDescent="0.35">
      <c r="B142" s="237" t="s">
        <v>2</v>
      </c>
      <c r="C142" s="238" t="s">
        <v>114</v>
      </c>
      <c r="D142" s="238" t="s">
        <v>6</v>
      </c>
      <c r="E142" s="239" t="s">
        <v>0</v>
      </c>
      <c r="F142" s="239" t="s">
        <v>48</v>
      </c>
      <c r="G142" s="240"/>
      <c r="H142" s="240"/>
      <c r="I142" s="240"/>
    </row>
    <row r="143" spans="1:9" ht="15.75" customHeight="1" thickTop="1" x14ac:dyDescent="0.3">
      <c r="B143" s="223"/>
      <c r="C143" s="224"/>
      <c r="D143" s="225"/>
      <c r="E143" s="192">
        <f t="shared" ref="E143:E151" si="4">IF($A$139=1,$D143,0)</f>
        <v>0</v>
      </c>
      <c r="F143" s="224"/>
      <c r="G143" s="226"/>
      <c r="H143" s="226"/>
      <c r="I143" s="226"/>
    </row>
    <row r="144" spans="1:9" ht="15.75" customHeight="1" x14ac:dyDescent="0.3">
      <c r="B144" s="197"/>
      <c r="C144" s="107"/>
      <c r="D144" s="225"/>
      <c r="E144" s="195">
        <f t="shared" si="4"/>
        <v>0</v>
      </c>
      <c r="F144" s="205"/>
      <c r="G144" s="206"/>
      <c r="H144" s="206"/>
      <c r="I144" s="206"/>
    </row>
    <row r="145" spans="1:9" ht="15.75" customHeight="1" x14ac:dyDescent="0.3">
      <c r="B145" s="197"/>
      <c r="C145" s="107"/>
      <c r="D145" s="225"/>
      <c r="E145" s="195">
        <f t="shared" si="4"/>
        <v>0</v>
      </c>
      <c r="F145" s="205"/>
      <c r="G145" s="206"/>
      <c r="H145" s="206"/>
      <c r="I145" s="206"/>
    </row>
    <row r="146" spans="1:9" ht="15.75" customHeight="1" x14ac:dyDescent="0.3">
      <c r="B146" s="197"/>
      <c r="C146" s="107"/>
      <c r="D146" s="225"/>
      <c r="E146" s="195">
        <f t="shared" si="4"/>
        <v>0</v>
      </c>
      <c r="F146" s="205"/>
      <c r="G146" s="206"/>
      <c r="H146" s="206"/>
      <c r="I146" s="206"/>
    </row>
    <row r="147" spans="1:9" ht="15.75" customHeight="1" x14ac:dyDescent="0.3">
      <c r="B147" s="197"/>
      <c r="C147" s="107"/>
      <c r="D147" s="225"/>
      <c r="E147" s="195">
        <f t="shared" si="4"/>
        <v>0</v>
      </c>
      <c r="F147" s="205"/>
      <c r="G147" s="206"/>
      <c r="H147" s="206"/>
      <c r="I147" s="206"/>
    </row>
    <row r="148" spans="1:9" ht="15.75" customHeight="1" x14ac:dyDescent="0.3">
      <c r="B148" s="197"/>
      <c r="C148" s="107"/>
      <c r="D148" s="202"/>
      <c r="E148" s="195">
        <f t="shared" si="4"/>
        <v>0</v>
      </c>
      <c r="F148" s="205"/>
      <c r="G148" s="206"/>
      <c r="H148" s="206"/>
      <c r="I148" s="206"/>
    </row>
    <row r="149" spans="1:9" ht="15.75" customHeight="1" x14ac:dyDescent="0.3">
      <c r="B149" s="197"/>
      <c r="C149" s="107"/>
      <c r="D149" s="202"/>
      <c r="E149" s="195">
        <f t="shared" si="4"/>
        <v>0</v>
      </c>
      <c r="F149" s="205"/>
      <c r="G149" s="206"/>
      <c r="H149" s="206"/>
      <c r="I149" s="206"/>
    </row>
    <row r="150" spans="1:9" ht="15.75" customHeight="1" x14ac:dyDescent="0.3">
      <c r="B150" s="197"/>
      <c r="C150" s="107"/>
      <c r="D150" s="202"/>
      <c r="E150" s="195">
        <f t="shared" si="4"/>
        <v>0</v>
      </c>
      <c r="F150" s="205"/>
      <c r="G150" s="206"/>
      <c r="H150" s="206"/>
      <c r="I150" s="206"/>
    </row>
    <row r="151" spans="1:9" ht="15.75" customHeight="1" thickBot="1" x14ac:dyDescent="0.35">
      <c r="B151" s="95"/>
      <c r="C151" s="94"/>
      <c r="D151" s="97"/>
      <c r="E151" s="155">
        <f t="shared" si="4"/>
        <v>0</v>
      </c>
      <c r="F151" s="98"/>
      <c r="G151" s="99"/>
      <c r="H151" s="99"/>
      <c r="I151" s="99"/>
    </row>
    <row r="152" spans="1:9" ht="16.5" thickTop="1" x14ac:dyDescent="0.3">
      <c r="B152" s="76" t="s">
        <v>90</v>
      </c>
      <c r="C152" s="76"/>
      <c r="D152" s="76"/>
      <c r="E152" s="163">
        <f>SUM(E143:E151)</f>
        <v>0</v>
      </c>
      <c r="F152" s="213"/>
      <c r="G152" s="213"/>
      <c r="H152" s="213"/>
      <c r="I152" s="213"/>
    </row>
    <row r="153" spans="1:9" x14ac:dyDescent="0.3">
      <c r="B153" s="6"/>
      <c r="C153" s="6"/>
      <c r="D153" s="6"/>
      <c r="E153" s="19"/>
      <c r="F153" s="19"/>
      <c r="G153" s="10"/>
      <c r="H153"/>
    </row>
    <row r="154" spans="1:9" x14ac:dyDescent="0.3">
      <c r="B154" s="1"/>
      <c r="C154" s="1"/>
      <c r="D154" s="1"/>
      <c r="E154" s="1"/>
      <c r="F154" s="9"/>
      <c r="G154" s="10"/>
      <c r="H154"/>
    </row>
    <row r="155" spans="1:9" ht="21" x14ac:dyDescent="0.35">
      <c r="A155" s="143" t="str">
        <f>IF($A$16=0,"",IF(COUNTIFS($A$17:$A$27,B155)=1,1,"nvt"))</f>
        <v/>
      </c>
      <c r="B155" s="153" t="str">
        <f>B24</f>
        <v>Overige kosten derden</v>
      </c>
      <c r="C155" s="50"/>
      <c r="D155" s="1"/>
      <c r="E155" s="1"/>
      <c r="F155" s="9"/>
      <c r="G155" s="10"/>
      <c r="H155"/>
    </row>
    <row r="156" spans="1:9" ht="18" customHeight="1" x14ac:dyDescent="0.25">
      <c r="B156" s="261"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c r="H157"/>
    </row>
    <row r="158" spans="1:9" ht="16.5" customHeight="1" thickBot="1" x14ac:dyDescent="0.35">
      <c r="B158" s="233" t="s">
        <v>2</v>
      </c>
      <c r="C158" s="235" t="s">
        <v>114</v>
      </c>
      <c r="D158" s="235" t="s">
        <v>177</v>
      </c>
      <c r="E158" s="234" t="s">
        <v>148</v>
      </c>
      <c r="F158" s="235" t="s">
        <v>0</v>
      </c>
      <c r="G158" s="234" t="s">
        <v>34</v>
      </c>
      <c r="H158" s="236"/>
      <c r="I158" s="236"/>
    </row>
    <row r="159" spans="1:9" ht="15.75" customHeight="1" thickTop="1" x14ac:dyDescent="0.3">
      <c r="B159" s="223"/>
      <c r="C159" s="224"/>
      <c r="D159" s="227"/>
      <c r="E159" s="225"/>
      <c r="F159" s="192">
        <f>IF($A$155=1,$D159*$E159,0)</f>
        <v>0</v>
      </c>
      <c r="G159" s="228"/>
      <c r="H159" s="229"/>
      <c r="I159" s="229"/>
    </row>
    <row r="160" spans="1:9" ht="15.75" customHeight="1" x14ac:dyDescent="0.3">
      <c r="B160" s="197"/>
      <c r="C160" s="107"/>
      <c r="D160" s="200"/>
      <c r="E160" s="202"/>
      <c r="F160" s="195">
        <f t="shared" ref="F160:F175" si="5">IF($A$155=1,$D160*$E160,0)</f>
        <v>0</v>
      </c>
      <c r="G160" s="203"/>
      <c r="H160" s="204"/>
      <c r="I160" s="204"/>
    </row>
    <row r="161" spans="2:9" ht="15.75" customHeight="1" x14ac:dyDescent="0.3">
      <c r="B161" s="197"/>
      <c r="C161" s="107"/>
      <c r="D161" s="200"/>
      <c r="E161" s="202"/>
      <c r="F161" s="195">
        <f t="shared" si="5"/>
        <v>0</v>
      </c>
      <c r="G161" s="203"/>
      <c r="H161" s="204"/>
      <c r="I161" s="204"/>
    </row>
    <row r="162" spans="2:9" ht="15.75" customHeight="1" x14ac:dyDescent="0.3">
      <c r="B162" s="197"/>
      <c r="C162" s="107"/>
      <c r="D162" s="200"/>
      <c r="E162" s="202"/>
      <c r="F162" s="195">
        <f t="shared" si="5"/>
        <v>0</v>
      </c>
      <c r="G162" s="203"/>
      <c r="H162" s="204"/>
      <c r="I162" s="204"/>
    </row>
    <row r="163" spans="2:9" ht="15.75" customHeight="1" x14ac:dyDescent="0.3">
      <c r="B163" s="197"/>
      <c r="C163" s="107"/>
      <c r="D163" s="200"/>
      <c r="E163" s="202"/>
      <c r="F163" s="195">
        <f t="shared" si="5"/>
        <v>0</v>
      </c>
      <c r="G163" s="203"/>
      <c r="H163" s="204"/>
      <c r="I163" s="204"/>
    </row>
    <row r="164" spans="2:9" ht="15.75" customHeight="1" x14ac:dyDescent="0.3">
      <c r="B164" s="197"/>
      <c r="C164" s="107"/>
      <c r="D164" s="200"/>
      <c r="E164" s="202"/>
      <c r="F164" s="195">
        <f t="shared" si="5"/>
        <v>0</v>
      </c>
      <c r="G164" s="203"/>
      <c r="H164" s="204"/>
      <c r="I164" s="204"/>
    </row>
    <row r="165" spans="2:9" ht="15.75" customHeight="1" x14ac:dyDescent="0.3">
      <c r="B165" s="197"/>
      <c r="C165" s="107"/>
      <c r="D165" s="200"/>
      <c r="E165" s="202"/>
      <c r="F165" s="195">
        <f t="shared" si="5"/>
        <v>0</v>
      </c>
      <c r="G165" s="203"/>
      <c r="H165" s="204"/>
      <c r="I165" s="204"/>
    </row>
    <row r="166" spans="2:9" ht="15.75" customHeight="1" x14ac:dyDescent="0.3">
      <c r="B166" s="197"/>
      <c r="C166" s="107"/>
      <c r="D166" s="200"/>
      <c r="E166" s="202"/>
      <c r="F166" s="195">
        <f t="shared" si="5"/>
        <v>0</v>
      </c>
      <c r="G166" s="203"/>
      <c r="H166" s="204"/>
      <c r="I166" s="204"/>
    </row>
    <row r="167" spans="2:9" ht="15.75" customHeight="1" x14ac:dyDescent="0.3">
      <c r="B167" s="197"/>
      <c r="C167" s="107"/>
      <c r="D167" s="200"/>
      <c r="E167" s="202"/>
      <c r="F167" s="195">
        <f t="shared" si="5"/>
        <v>0</v>
      </c>
      <c r="G167" s="203"/>
      <c r="H167" s="204"/>
      <c r="I167" s="204"/>
    </row>
    <row r="168" spans="2:9" ht="15.75" customHeight="1" x14ac:dyDescent="0.3">
      <c r="B168" s="197"/>
      <c r="C168" s="107"/>
      <c r="D168" s="200"/>
      <c r="E168" s="202"/>
      <c r="F168" s="195">
        <f t="shared" si="5"/>
        <v>0</v>
      </c>
      <c r="G168" s="203"/>
      <c r="H168" s="204"/>
      <c r="I168" s="204"/>
    </row>
    <row r="169" spans="2:9" ht="15.75" customHeight="1" x14ac:dyDescent="0.3">
      <c r="B169" s="197"/>
      <c r="C169" s="107"/>
      <c r="D169" s="200"/>
      <c r="E169" s="202"/>
      <c r="F169" s="195">
        <f t="shared" si="5"/>
        <v>0</v>
      </c>
      <c r="G169" s="203"/>
      <c r="H169" s="204"/>
      <c r="I169" s="204"/>
    </row>
    <row r="170" spans="2:9" ht="15.75" customHeight="1" x14ac:dyDescent="0.3">
      <c r="B170" s="197"/>
      <c r="C170" s="107"/>
      <c r="D170" s="200"/>
      <c r="E170" s="202"/>
      <c r="F170" s="195">
        <f t="shared" si="5"/>
        <v>0</v>
      </c>
      <c r="G170" s="203"/>
      <c r="H170" s="204"/>
      <c r="I170" s="204"/>
    </row>
    <row r="171" spans="2:9" ht="15.75" customHeight="1" x14ac:dyDescent="0.3">
      <c r="B171" s="197"/>
      <c r="C171" s="107"/>
      <c r="D171" s="200"/>
      <c r="E171" s="202"/>
      <c r="F171" s="195">
        <f t="shared" si="5"/>
        <v>0</v>
      </c>
      <c r="G171" s="203"/>
      <c r="H171" s="204"/>
      <c r="I171" s="204"/>
    </row>
    <row r="172" spans="2:9" ht="15.75" customHeight="1" x14ac:dyDescent="0.3">
      <c r="B172" s="197"/>
      <c r="C172" s="107"/>
      <c r="D172" s="200"/>
      <c r="E172" s="202"/>
      <c r="F172" s="195">
        <f t="shared" si="5"/>
        <v>0</v>
      </c>
      <c r="G172" s="203"/>
      <c r="H172" s="204"/>
      <c r="I172" s="204"/>
    </row>
    <row r="173" spans="2:9" ht="15.75" customHeight="1" x14ac:dyDescent="0.3">
      <c r="B173" s="197"/>
      <c r="C173" s="107"/>
      <c r="D173" s="200"/>
      <c r="E173" s="202"/>
      <c r="F173" s="195">
        <f t="shared" si="5"/>
        <v>0</v>
      </c>
      <c r="G173" s="203"/>
      <c r="H173" s="204"/>
      <c r="I173" s="204"/>
    </row>
    <row r="174" spans="2:9" ht="15.75" customHeight="1" x14ac:dyDescent="0.3">
      <c r="B174" s="197"/>
      <c r="C174" s="107"/>
      <c r="D174" s="200"/>
      <c r="E174" s="202"/>
      <c r="F174" s="195">
        <f t="shared" si="5"/>
        <v>0</v>
      </c>
      <c r="G174" s="203"/>
      <c r="H174" s="204"/>
      <c r="I174" s="204"/>
    </row>
    <row r="175" spans="2:9" ht="15.75" customHeight="1" thickBot="1" x14ac:dyDescent="0.35">
      <c r="B175" s="95"/>
      <c r="C175" s="94"/>
      <c r="D175" s="141"/>
      <c r="E175" s="97"/>
      <c r="F175" s="155">
        <f t="shared" si="5"/>
        <v>0</v>
      </c>
      <c r="G175" s="135"/>
      <c r="H175" s="136"/>
      <c r="I175" s="136"/>
    </row>
    <row r="176" spans="2:9" ht="16.149999999999999" customHeight="1" thickTop="1" x14ac:dyDescent="0.3">
      <c r="B176" s="76" t="s">
        <v>90</v>
      </c>
      <c r="C176" s="76"/>
      <c r="D176" s="76"/>
      <c r="E176" s="76"/>
      <c r="F176" s="163">
        <f>SUM(F159:F175)</f>
        <v>0</v>
      </c>
      <c r="G176" s="213"/>
      <c r="H176" s="213"/>
      <c r="I176" s="213"/>
    </row>
    <row r="177" spans="1:9" ht="16.149999999999999" customHeight="1" x14ac:dyDescent="0.3">
      <c r="B177" s="1"/>
      <c r="C177" s="4"/>
      <c r="D177" s="7"/>
      <c r="E177" s="7"/>
      <c r="F177" s="11"/>
      <c r="G177"/>
      <c r="H177"/>
    </row>
    <row r="178" spans="1:9" x14ac:dyDescent="0.3">
      <c r="B178" s="1"/>
      <c r="C178" s="1"/>
      <c r="D178" s="4"/>
      <c r="E178" s="13"/>
      <c r="F178" s="13"/>
      <c r="G178" s="9"/>
      <c r="H178"/>
    </row>
    <row r="179" spans="1:9" ht="21" x14ac:dyDescent="0.35">
      <c r="A179" s="143" t="str">
        <f>IF($A$16=0,"",IF(COUNTIFS($A$17:$A$27,B179)=1,1,"nvt"))</f>
        <v/>
      </c>
      <c r="B179" s="50" t="s">
        <v>22</v>
      </c>
      <c r="C179" s="50"/>
      <c r="D179" s="1"/>
      <c r="E179" s="1"/>
      <c r="F179" s="9"/>
      <c r="G179" s="8"/>
      <c r="H179"/>
    </row>
    <row r="180" spans="1:9" ht="15" customHeight="1" x14ac:dyDescent="0.25">
      <c r="B180" s="261"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c r="H181"/>
    </row>
    <row r="182" spans="1:9" ht="48.75" customHeight="1" thickBot="1" x14ac:dyDescent="0.35">
      <c r="B182" s="233" t="s">
        <v>2</v>
      </c>
      <c r="C182" s="234" t="s">
        <v>108</v>
      </c>
      <c r="D182" s="234" t="s">
        <v>3</v>
      </c>
      <c r="E182" s="234" t="s">
        <v>149</v>
      </c>
      <c r="F182" s="234" t="s">
        <v>4</v>
      </c>
      <c r="G182" s="234" t="s">
        <v>133</v>
      </c>
      <c r="H182" s="234" t="s">
        <v>5</v>
      </c>
      <c r="I182" s="234" t="s">
        <v>0</v>
      </c>
    </row>
    <row r="183" spans="1:9" ht="15.75" customHeight="1" thickTop="1" x14ac:dyDescent="0.3">
      <c r="B183" s="223"/>
      <c r="C183" s="230"/>
      <c r="D183" s="231"/>
      <c r="E183" s="231"/>
      <c r="F183" s="227"/>
      <c r="G183" s="227"/>
      <c r="H183" s="232"/>
      <c r="I183" s="192">
        <f>IFERROR(IF($A$179=1,(D183-E183)*(G183/F183)*H183,0),0)</f>
        <v>0</v>
      </c>
    </row>
    <row r="184" spans="1:9" ht="15.75" customHeight="1" x14ac:dyDescent="0.3">
      <c r="B184" s="197"/>
      <c r="C184" s="198"/>
      <c r="D184" s="199"/>
      <c r="E184" s="199"/>
      <c r="F184" s="200"/>
      <c r="G184" s="200"/>
      <c r="H184" s="201"/>
      <c r="I184" s="195">
        <f t="shared" ref="I184:I190" si="6">IFERROR(IF($A$179=1,(D184-E184)*(G184/F184)*H184,0),0)</f>
        <v>0</v>
      </c>
    </row>
    <row r="185" spans="1:9" ht="15.75" customHeight="1" x14ac:dyDescent="0.3">
      <c r="B185" s="197"/>
      <c r="C185" s="198"/>
      <c r="D185" s="199"/>
      <c r="E185" s="199"/>
      <c r="F185" s="200"/>
      <c r="G185" s="200"/>
      <c r="H185" s="201"/>
      <c r="I185" s="195">
        <f t="shared" si="6"/>
        <v>0</v>
      </c>
    </row>
    <row r="186" spans="1:9" ht="15.75" customHeight="1" x14ac:dyDescent="0.3">
      <c r="B186" s="197"/>
      <c r="C186" s="198"/>
      <c r="D186" s="199"/>
      <c r="E186" s="199"/>
      <c r="F186" s="200"/>
      <c r="G186" s="200"/>
      <c r="H186" s="201"/>
      <c r="I186" s="195">
        <f t="shared" si="6"/>
        <v>0</v>
      </c>
    </row>
    <row r="187" spans="1:9" ht="15.75" customHeight="1" x14ac:dyDescent="0.3">
      <c r="B187" s="197"/>
      <c r="C187" s="198"/>
      <c r="D187" s="199"/>
      <c r="E187" s="199"/>
      <c r="F187" s="200"/>
      <c r="G187" s="200"/>
      <c r="H187" s="201"/>
      <c r="I187" s="195">
        <f t="shared" si="6"/>
        <v>0</v>
      </c>
    </row>
    <row r="188" spans="1:9" ht="15.75" customHeight="1" x14ac:dyDescent="0.3">
      <c r="B188" s="197"/>
      <c r="C188" s="198"/>
      <c r="D188" s="199"/>
      <c r="E188" s="199"/>
      <c r="F188" s="200"/>
      <c r="G188" s="200"/>
      <c r="H188" s="201"/>
      <c r="I188" s="195">
        <f t="shared" si="6"/>
        <v>0</v>
      </c>
    </row>
    <row r="189" spans="1:9" ht="15.75" customHeight="1" x14ac:dyDescent="0.3">
      <c r="B189" s="197"/>
      <c r="C189" s="198"/>
      <c r="D189" s="199"/>
      <c r="E189" s="199"/>
      <c r="F189" s="200"/>
      <c r="G189" s="200"/>
      <c r="H189" s="201"/>
      <c r="I189" s="195">
        <f t="shared" si="6"/>
        <v>0</v>
      </c>
    </row>
    <row r="190" spans="1:9" ht="15.75" customHeight="1" thickBot="1" x14ac:dyDescent="0.35">
      <c r="B190" s="95"/>
      <c r="C190" s="100"/>
      <c r="D190" s="101"/>
      <c r="E190" s="101"/>
      <c r="F190" s="141"/>
      <c r="G190" s="141"/>
      <c r="H190" s="132"/>
      <c r="I190" s="155">
        <f t="shared" si="6"/>
        <v>0</v>
      </c>
    </row>
    <row r="191" spans="1:9" ht="16.5" thickTop="1" x14ac:dyDescent="0.3">
      <c r="B191" s="76" t="s">
        <v>90</v>
      </c>
      <c r="C191" s="76"/>
      <c r="D191" s="76"/>
      <c r="E191" s="76"/>
      <c r="F191" s="76"/>
      <c r="G191" s="76"/>
      <c r="H191" s="213"/>
      <c r="I191" s="163">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x14ac:dyDescent="0.35">
      <c r="A194" s="143" t="str">
        <f>IF($A$16=0,"",IF(COUNTIFS($A$17:$A$27,B194)=1,1,"nvt"))</f>
        <v/>
      </c>
      <c r="B194" s="153" t="str">
        <f>B25</f>
        <v>Forfait kleine uitgaven &lt; € 250 (1% Overige kosten derden)</v>
      </c>
      <c r="C194" s="50"/>
      <c r="D194" s="50"/>
      <c r="E194" s="50"/>
      <c r="F194" s="9"/>
      <c r="G194"/>
      <c r="H194"/>
    </row>
    <row r="195" spans="1:8" ht="15" customHeight="1" x14ac:dyDescent="0.25">
      <c r="B195" s="261" t="e">
        <f>IF(A194=1,VLOOKUP(B194,Alle_Kostensoorten[],2,FALSE),VLOOKUP(A194,Alle_Kostensoorten[],2,FALSE))</f>
        <v>#N/A</v>
      </c>
      <c r="C195" s="261"/>
      <c r="D195" s="261"/>
      <c r="E195" s="261"/>
      <c r="F195" s="261"/>
      <c r="G195" s="261"/>
      <c r="H195"/>
    </row>
    <row r="196" spans="1:8" ht="9.75" customHeight="1" x14ac:dyDescent="0.3">
      <c r="B196" s="3"/>
      <c r="C196" s="4"/>
      <c r="D196" s="12"/>
      <c r="E196" s="12"/>
      <c r="F196" s="9"/>
      <c r="G196"/>
      <c r="H196"/>
    </row>
    <row r="197" spans="1:8" ht="31.9" customHeight="1" thickBot="1" x14ac:dyDescent="0.35">
      <c r="B197" s="70" t="s">
        <v>2</v>
      </c>
      <c r="C197" s="72" t="s">
        <v>0</v>
      </c>
      <c r="D197"/>
      <c r="E197"/>
      <c r="F197"/>
      <c r="G197"/>
      <c r="H197"/>
    </row>
    <row r="198" spans="1:8" ht="15.75" customHeight="1" thickTop="1" x14ac:dyDescent="0.3">
      <c r="B198" s="156" t="str">
        <f>Hulpblad!V2</f>
        <v xml:space="preserve"> </v>
      </c>
      <c r="C198" s="154">
        <f t="shared" ref="C198:C207" si="7">IF(AND($A$194=1,B198&lt;&gt;"",B198&lt;&gt;" "),SUMIFS($F$159:$F$175,$B$159:$B$175,$B198)*0.01,0)</f>
        <v>0</v>
      </c>
      <c r="D198"/>
      <c r="E198"/>
      <c r="F198"/>
      <c r="G198"/>
      <c r="H198"/>
    </row>
    <row r="199" spans="1:8" ht="15.75" customHeight="1" x14ac:dyDescent="0.3">
      <c r="B199" s="157" t="str">
        <f>Hulpblad!V3</f>
        <v xml:space="preserve"> </v>
      </c>
      <c r="C199" s="155">
        <f t="shared" si="7"/>
        <v>0</v>
      </c>
      <c r="D199"/>
      <c r="E199"/>
      <c r="F199"/>
      <c r="G199"/>
      <c r="H199"/>
    </row>
    <row r="200" spans="1:8" ht="15.75" customHeight="1" x14ac:dyDescent="0.3">
      <c r="B200" s="157" t="str">
        <f>Hulpblad!V4</f>
        <v xml:space="preserve"> </v>
      </c>
      <c r="C200" s="155">
        <f t="shared" si="7"/>
        <v>0</v>
      </c>
      <c r="D200"/>
      <c r="E200"/>
      <c r="F200"/>
      <c r="G200"/>
      <c r="H200"/>
    </row>
    <row r="201" spans="1:8" ht="15.75" customHeight="1" x14ac:dyDescent="0.3">
      <c r="B201" s="157" t="str">
        <f>Hulpblad!V5</f>
        <v xml:space="preserve"> </v>
      </c>
      <c r="C201" s="155">
        <f t="shared" si="7"/>
        <v>0</v>
      </c>
      <c r="D201"/>
      <c r="E201"/>
      <c r="F201"/>
      <c r="G201"/>
      <c r="H201"/>
    </row>
    <row r="202" spans="1:8" ht="15.75" customHeight="1" x14ac:dyDescent="0.3">
      <c r="B202" s="157" t="str">
        <f>Hulpblad!V6</f>
        <v xml:space="preserve"> </v>
      </c>
      <c r="C202" s="155">
        <f t="shared" si="7"/>
        <v>0</v>
      </c>
      <c r="D202"/>
      <c r="E202"/>
      <c r="F202"/>
      <c r="G202"/>
      <c r="H202"/>
    </row>
    <row r="203" spans="1:8" ht="15.75" customHeight="1" x14ac:dyDescent="0.3">
      <c r="B203" s="157" t="str">
        <f>Hulpblad!V7</f>
        <v xml:space="preserve"> </v>
      </c>
      <c r="C203" s="155">
        <f t="shared" si="7"/>
        <v>0</v>
      </c>
      <c r="D203"/>
      <c r="E203"/>
      <c r="F203"/>
      <c r="G203"/>
      <c r="H203"/>
    </row>
    <row r="204" spans="1:8" ht="15.75" customHeight="1" x14ac:dyDescent="0.3">
      <c r="B204" s="157" t="str">
        <f>Hulpblad!V8</f>
        <v xml:space="preserve"> </v>
      </c>
      <c r="C204" s="155">
        <f t="shared" si="7"/>
        <v>0</v>
      </c>
      <c r="D204"/>
      <c r="E204"/>
      <c r="F204"/>
      <c r="G204"/>
      <c r="H204"/>
    </row>
    <row r="205" spans="1:8" ht="15.75" customHeight="1" x14ac:dyDescent="0.3">
      <c r="B205" s="157" t="str">
        <f>Hulpblad!V9</f>
        <v xml:space="preserve"> </v>
      </c>
      <c r="C205" s="155">
        <f t="shared" si="7"/>
        <v>0</v>
      </c>
      <c r="D205"/>
      <c r="E205"/>
      <c r="F205"/>
      <c r="G205"/>
      <c r="H205"/>
    </row>
    <row r="206" spans="1:8" ht="15.75" customHeight="1" x14ac:dyDescent="0.3">
      <c r="B206" s="157" t="str">
        <f>Hulpblad!V10</f>
        <v xml:space="preserve"> </v>
      </c>
      <c r="C206" s="155">
        <f t="shared" si="7"/>
        <v>0</v>
      </c>
      <c r="D206"/>
      <c r="E206"/>
      <c r="F206"/>
      <c r="G206"/>
      <c r="H206"/>
    </row>
    <row r="207" spans="1:8" ht="15.75" customHeight="1" thickBot="1" x14ac:dyDescent="0.35">
      <c r="B207" s="157" t="str">
        <f>Hulpblad!V11</f>
        <v xml:space="preserve"> </v>
      </c>
      <c r="C207" s="155">
        <f t="shared" si="7"/>
        <v>0</v>
      </c>
      <c r="D207"/>
      <c r="E207"/>
      <c r="F207"/>
      <c r="G207"/>
      <c r="H207"/>
    </row>
    <row r="208" spans="1:8" ht="16.5" thickTop="1" x14ac:dyDescent="0.3">
      <c r="B208" s="76" t="s">
        <v>90</v>
      </c>
      <c r="C208" s="163">
        <f>SUM(C198:C207)</f>
        <v>0</v>
      </c>
      <c r="D208" s="1"/>
      <c r="E208" s="1"/>
      <c r="F208" s="9"/>
      <c r="G208" s="10"/>
      <c r="H208"/>
    </row>
    <row r="209" spans="1:8" x14ac:dyDescent="0.3">
      <c r="B209" s="3"/>
      <c r="C209" s="1"/>
      <c r="D209" s="1"/>
      <c r="E209" s="1"/>
      <c r="F209" s="9"/>
      <c r="G209" s="10"/>
      <c r="H209"/>
    </row>
    <row r="210" spans="1:8" x14ac:dyDescent="0.3">
      <c r="B210" s="3"/>
      <c r="C210" s="1"/>
      <c r="D210" s="1"/>
      <c r="E210" s="1"/>
      <c r="F210" s="9"/>
      <c r="G210" s="10"/>
      <c r="H210"/>
    </row>
    <row r="211" spans="1:8" ht="21" x14ac:dyDescent="0.35">
      <c r="A211" s="143" t="str">
        <f>IF($A$16=0,"",IF(COUNTIFS($A$17:$A$27,B211)=1,1,"nvt"))</f>
        <v/>
      </c>
      <c r="B211" s="153" t="str">
        <f>B26</f>
        <v>Uurtarief € 73</v>
      </c>
      <c r="C211" s="50"/>
      <c r="D211"/>
      <c r="E211"/>
      <c r="F211"/>
      <c r="G211"/>
      <c r="H211"/>
    </row>
    <row r="212" spans="1:8" ht="14.25" customHeight="1" x14ac:dyDescent="0.25">
      <c r="B212" s="261" t="str">
        <f>IF(A211="nvt",VLOOKUP(A211,Alle_Kostensoorten[],2,FALSE),VLOOKUP(B211,Alle_Kostensoorten[],2,FALSE))</f>
        <v>Toelichting: Geen bijzonderheden</v>
      </c>
      <c r="C212" s="261"/>
      <c r="D212" s="261"/>
      <c r="E212" s="261"/>
      <c r="F212"/>
      <c r="G212"/>
      <c r="H212"/>
    </row>
    <row r="213" spans="1:8" ht="9" customHeight="1" x14ac:dyDescent="0.3">
      <c r="B213" s="3"/>
      <c r="C213" s="4"/>
      <c r="D213"/>
      <c r="E213"/>
      <c r="F213"/>
      <c r="G213"/>
      <c r="H213"/>
    </row>
    <row r="214" spans="1:8" ht="16.5" thickBot="1" x14ac:dyDescent="0.35">
      <c r="B214" s="186" t="s">
        <v>2</v>
      </c>
      <c r="C214" s="133" t="s">
        <v>111</v>
      </c>
      <c r="D214" s="133" t="s">
        <v>72</v>
      </c>
      <c r="E214" s="184" t="s">
        <v>0</v>
      </c>
      <c r="F214"/>
      <c r="G214"/>
      <c r="H214"/>
    </row>
    <row r="215" spans="1:8" ht="15.75" customHeight="1" thickTop="1" x14ac:dyDescent="0.3">
      <c r="B215" s="241"/>
      <c r="C215" s="224"/>
      <c r="D215" s="227"/>
      <c r="E215" s="192">
        <f>IF($A$211=1,$D215*73,0)</f>
        <v>0</v>
      </c>
      <c r="F215"/>
      <c r="G215"/>
      <c r="H215"/>
    </row>
    <row r="216" spans="1:8" ht="15.75" customHeight="1" x14ac:dyDescent="0.3">
      <c r="B216" s="210"/>
      <c r="C216" s="107"/>
      <c r="D216" s="227"/>
      <c r="E216" s="195">
        <f>IF($A$211=1,$D216*73,0)</f>
        <v>0</v>
      </c>
      <c r="F216"/>
      <c r="G216"/>
      <c r="H216"/>
    </row>
    <row r="217" spans="1:8" ht="15.75" customHeight="1" x14ac:dyDescent="0.3">
      <c r="B217" s="210"/>
      <c r="C217" s="107"/>
      <c r="D217" s="227"/>
      <c r="E217" s="195">
        <f>IF($A$211=1,$D217*73,0)</f>
        <v>0</v>
      </c>
      <c r="F217"/>
      <c r="G217"/>
      <c r="H217"/>
    </row>
    <row r="218" spans="1:8" ht="15.75" customHeight="1" x14ac:dyDescent="0.3">
      <c r="B218" s="210"/>
      <c r="C218" s="107"/>
      <c r="D218" s="227"/>
      <c r="E218" s="195">
        <f>IF($A$211=1,$D218*73,0)</f>
        <v>0</v>
      </c>
      <c r="F218"/>
      <c r="G218"/>
      <c r="H218"/>
    </row>
    <row r="219" spans="1:8" ht="15.75" customHeight="1" x14ac:dyDescent="0.3">
      <c r="B219" s="210"/>
      <c r="C219" s="107"/>
      <c r="D219" s="227"/>
      <c r="E219" s="195">
        <f>IF($A$211=1,$D219*73,0)</f>
        <v>0</v>
      </c>
      <c r="F219"/>
      <c r="G219"/>
      <c r="H219"/>
    </row>
    <row r="220" spans="1:8" ht="15.75" customHeight="1" x14ac:dyDescent="0.3">
      <c r="B220" s="210"/>
      <c r="C220" s="107"/>
      <c r="D220" s="227"/>
      <c r="E220" s="195">
        <f>IF($A$211=1,$D220*73,0)</f>
        <v>0</v>
      </c>
      <c r="F220"/>
      <c r="G220"/>
      <c r="H220"/>
    </row>
    <row r="221" spans="1:8" ht="15.75" customHeight="1" x14ac:dyDescent="0.3">
      <c r="B221" s="210"/>
      <c r="C221" s="107"/>
      <c r="D221" s="200"/>
      <c r="E221" s="195">
        <f>IF($A$211=1,$D221*73,0)</f>
        <v>0</v>
      </c>
      <c r="F221"/>
      <c r="G221"/>
      <c r="H221"/>
    </row>
    <row r="222" spans="1:8" ht="15.75" customHeight="1" x14ac:dyDescent="0.3">
      <c r="B222" s="210"/>
      <c r="C222" s="107"/>
      <c r="D222" s="200"/>
      <c r="E222" s="195">
        <f>IF($A$211=1,$D222*73,0)</f>
        <v>0</v>
      </c>
      <c r="F222"/>
      <c r="G222"/>
      <c r="H222"/>
    </row>
    <row r="223" spans="1:8" ht="15.75" customHeight="1" x14ac:dyDescent="0.3">
      <c r="B223" s="210"/>
      <c r="C223" s="107"/>
      <c r="D223" s="200"/>
      <c r="E223" s="195">
        <f>IF($A$211=1,$D223*73,0)</f>
        <v>0</v>
      </c>
      <c r="F223"/>
      <c r="G223"/>
      <c r="H223"/>
    </row>
    <row r="224" spans="1:8" ht="15.75" customHeight="1" x14ac:dyDescent="0.3">
      <c r="B224" s="210"/>
      <c r="C224" s="107"/>
      <c r="D224" s="200"/>
      <c r="E224" s="195">
        <f>IF($A$211=1,$D224*73,0)</f>
        <v>0</v>
      </c>
      <c r="F224"/>
      <c r="G224"/>
      <c r="H224"/>
    </row>
    <row r="225" spans="1:8" ht="15.75" customHeight="1" x14ac:dyDescent="0.3">
      <c r="B225" s="210"/>
      <c r="C225" s="107"/>
      <c r="D225" s="200"/>
      <c r="E225" s="195">
        <f>IF($A$211=1,$D225*73,0)</f>
        <v>0</v>
      </c>
      <c r="F225"/>
      <c r="G225"/>
      <c r="H225"/>
    </row>
    <row r="226" spans="1:8" ht="15.75" customHeight="1" x14ac:dyDescent="0.3">
      <c r="B226" s="210"/>
      <c r="C226" s="107"/>
      <c r="D226" s="200"/>
      <c r="E226" s="195">
        <f>IF($A$211=1,$D226*73,0)</f>
        <v>0</v>
      </c>
      <c r="F226"/>
      <c r="G226"/>
      <c r="H226"/>
    </row>
    <row r="227" spans="1:8" ht="15.75" customHeight="1" x14ac:dyDescent="0.3">
      <c r="B227" s="210"/>
      <c r="C227" s="107"/>
      <c r="D227" s="200"/>
      <c r="E227" s="195">
        <f>IF($A$211=1,$D227*73,0)</f>
        <v>0</v>
      </c>
      <c r="F227"/>
      <c r="G227"/>
      <c r="H227"/>
    </row>
    <row r="228" spans="1:8" ht="15.75" customHeight="1" x14ac:dyDescent="0.3">
      <c r="B228" s="210"/>
      <c r="C228" s="107"/>
      <c r="D228" s="200"/>
      <c r="E228" s="195">
        <f>IF($A$211=1,$D228*73,0)</f>
        <v>0</v>
      </c>
      <c r="F228"/>
      <c r="G228"/>
      <c r="H228"/>
    </row>
    <row r="229" spans="1:8" ht="15.75" customHeight="1" x14ac:dyDescent="0.3">
      <c r="B229" s="210"/>
      <c r="C229" s="107"/>
      <c r="D229" s="200"/>
      <c r="E229" s="195">
        <f>IF($A$211=1,$D229*73,0)</f>
        <v>0</v>
      </c>
      <c r="F229"/>
      <c r="G229"/>
      <c r="H229"/>
    </row>
    <row r="230" spans="1:8" ht="15.75" customHeight="1" thickBot="1" x14ac:dyDescent="0.35">
      <c r="B230" s="93"/>
      <c r="C230" s="94"/>
      <c r="D230" s="141"/>
      <c r="E230" s="155">
        <f>IF($A$211=1,$D230*73,0)</f>
        <v>0</v>
      </c>
      <c r="F230"/>
      <c r="G230"/>
      <c r="H230"/>
    </row>
    <row r="231" spans="1:8" ht="16.5" thickTop="1" x14ac:dyDescent="0.3">
      <c r="B231" s="211" t="s">
        <v>90</v>
      </c>
      <c r="C231" s="211"/>
      <c r="D231" s="212"/>
      <c r="E231" s="163">
        <f>SUM(E215:E230)</f>
        <v>0</v>
      </c>
      <c r="F231" s="8"/>
      <c r="G231"/>
      <c r="H231"/>
    </row>
    <row r="232" spans="1:8" x14ac:dyDescent="0.3">
      <c r="B232" s="1"/>
      <c r="C232" s="1"/>
      <c r="D232" s="1"/>
      <c r="E232" s="1"/>
      <c r="F232" s="7"/>
      <c r="G232" s="8"/>
      <c r="H232"/>
    </row>
    <row r="233" spans="1:8" x14ac:dyDescent="0.3">
      <c r="B233" s="1"/>
      <c r="C233" s="1"/>
      <c r="D233" s="1"/>
      <c r="E233" s="1"/>
      <c r="F233" s="7"/>
      <c r="G233" s="8"/>
      <c r="H233"/>
    </row>
    <row r="234" spans="1:8" ht="21" x14ac:dyDescent="0.35">
      <c r="A234" s="143" t="str">
        <f>IF($A$16=0,"",IF(COUNTIFS($A$17:$A$27,B234)=1,1,"nvt"))</f>
        <v/>
      </c>
      <c r="B234" s="153" t="str">
        <f>B27</f>
        <v>Maandbedrag € 10.400</v>
      </c>
      <c r="C234" s="50"/>
      <c r="D234" s="1"/>
      <c r="E234" s="1"/>
      <c r="F234" s="7"/>
      <c r="G234" s="8"/>
      <c r="H234"/>
    </row>
    <row r="235" spans="1:8" ht="14.25" customHeight="1" x14ac:dyDescent="0.25">
      <c r="B235" s="261" t="str">
        <f>IF(A234="nvt",VLOOKUP(A234,Alle_Kostensoorten[],2,FALSE),VLOOKUP(B234,Alle_Kostensoorten[],2,FALSE))</f>
        <v>Toelichting: Geen bijzonderheden</v>
      </c>
      <c r="C235" s="261"/>
      <c r="D235" s="261"/>
      <c r="E235" s="261"/>
      <c r="F235" s="261"/>
      <c r="G235"/>
      <c r="H235"/>
    </row>
    <row r="236" spans="1:8" ht="9.75" customHeight="1" x14ac:dyDescent="0.3">
      <c r="B236" s="1"/>
      <c r="C236" s="1"/>
      <c r="D236" s="1"/>
      <c r="E236" s="1"/>
      <c r="F236" s="7"/>
      <c r="G236" s="8"/>
      <c r="H236"/>
    </row>
    <row r="237" spans="1:8" ht="45.75" thickBot="1" x14ac:dyDescent="0.35">
      <c r="B237" s="186" t="s">
        <v>2</v>
      </c>
      <c r="C237" s="133" t="s">
        <v>111</v>
      </c>
      <c r="D237" s="133" t="s">
        <v>132</v>
      </c>
      <c r="E237" s="133" t="s">
        <v>175</v>
      </c>
      <c r="F237" s="184" t="s">
        <v>0</v>
      </c>
      <c r="G237"/>
      <c r="H237"/>
    </row>
    <row r="238" spans="1:8" ht="15.75" customHeight="1" thickTop="1" x14ac:dyDescent="0.3">
      <c r="B238" s="223"/>
      <c r="C238" s="224"/>
      <c r="D238" s="227"/>
      <c r="E238" s="232"/>
      <c r="F238" s="192">
        <f>IF($A$234=1,$D238*$E238*10400,0)</f>
        <v>0</v>
      </c>
      <c r="G238"/>
      <c r="H238"/>
    </row>
    <row r="239" spans="1:8" ht="15.75" customHeight="1" x14ac:dyDescent="0.3">
      <c r="B239" s="197"/>
      <c r="C239" s="107"/>
      <c r="D239" s="227"/>
      <c r="E239" s="201"/>
      <c r="F239" s="195">
        <f>IF($A$234=1,$D239*$E239*10400,0)</f>
        <v>0</v>
      </c>
      <c r="G239"/>
      <c r="H239"/>
    </row>
    <row r="240" spans="1:8" ht="15.75" customHeight="1" x14ac:dyDescent="0.3">
      <c r="B240" s="197"/>
      <c r="C240" s="107"/>
      <c r="D240" s="227"/>
      <c r="E240" s="201"/>
      <c r="F240" s="195">
        <f>IF($A$234=1,$D240*$E240*10400,0)</f>
        <v>0</v>
      </c>
      <c r="G240"/>
      <c r="H240"/>
    </row>
    <row r="241" spans="2:9" ht="15.75" customHeight="1" x14ac:dyDescent="0.3">
      <c r="B241" s="197"/>
      <c r="C241" s="107"/>
      <c r="D241" s="227"/>
      <c r="E241" s="201"/>
      <c r="F241" s="195">
        <f>IF($A$234=1,$D241*$E241*10400,0)</f>
        <v>0</v>
      </c>
      <c r="G241"/>
      <c r="H241"/>
    </row>
    <row r="242" spans="2:9" ht="15.75" customHeight="1" x14ac:dyDescent="0.3">
      <c r="B242" s="197"/>
      <c r="C242" s="107"/>
      <c r="D242" s="227"/>
      <c r="E242" s="201"/>
      <c r="F242" s="195">
        <f>IF($A$234=1,$D242*$E242*10400,0)</f>
        <v>0</v>
      </c>
      <c r="G242"/>
      <c r="H242"/>
    </row>
    <row r="243" spans="2:9" ht="15.75" customHeight="1" x14ac:dyDescent="0.3">
      <c r="B243" s="197"/>
      <c r="C243" s="107"/>
      <c r="D243" s="200"/>
      <c r="E243" s="201"/>
      <c r="F243" s="195">
        <f>IF($A$234=1,$D243*$E243*10400,0)</f>
        <v>0</v>
      </c>
      <c r="G243"/>
      <c r="H243"/>
    </row>
    <row r="244" spans="2:9" ht="15.75" customHeight="1" x14ac:dyDescent="0.3">
      <c r="B244" s="197"/>
      <c r="C244" s="107"/>
      <c r="D244" s="200"/>
      <c r="E244" s="201"/>
      <c r="F244" s="195">
        <f>IF($A$234=1,$D244*$E244*10400,0)</f>
        <v>0</v>
      </c>
      <c r="G244"/>
      <c r="H244"/>
    </row>
    <row r="245" spans="2:9" ht="15.75" customHeight="1" x14ac:dyDescent="0.3">
      <c r="B245" s="197"/>
      <c r="C245" s="107"/>
      <c r="D245" s="200"/>
      <c r="E245" s="201"/>
      <c r="F245" s="195">
        <f>IF($A$234=1,$D245*$E245*10400,0)</f>
        <v>0</v>
      </c>
      <c r="G245"/>
      <c r="H245"/>
    </row>
    <row r="246" spans="2:9" ht="15.75" customHeight="1" x14ac:dyDescent="0.3">
      <c r="B246" s="197"/>
      <c r="C246" s="107"/>
      <c r="D246" s="200"/>
      <c r="E246" s="201"/>
      <c r="F246" s="195">
        <f>IF($A$234=1,$D246*$E246*10400,0)</f>
        <v>0</v>
      </c>
      <c r="G246"/>
      <c r="H246"/>
    </row>
    <row r="247" spans="2:9" ht="15.75" customHeight="1" x14ac:dyDescent="0.3">
      <c r="B247" s="197"/>
      <c r="C247" s="107"/>
      <c r="D247" s="200"/>
      <c r="E247" s="201"/>
      <c r="F247" s="195">
        <f>IF($A$234=1,$D247*$E247*10400,0)</f>
        <v>0</v>
      </c>
      <c r="G247"/>
      <c r="H247"/>
    </row>
    <row r="248" spans="2:9" ht="15.75" customHeight="1" x14ac:dyDescent="0.3">
      <c r="B248" s="197"/>
      <c r="C248" s="107"/>
      <c r="D248" s="200"/>
      <c r="E248" s="201"/>
      <c r="F248" s="195">
        <f>IF($A$234=1,$D248*$E248*10400,0)</f>
        <v>0</v>
      </c>
      <c r="G248"/>
      <c r="H248"/>
    </row>
    <row r="249" spans="2:9" ht="15.75" customHeight="1" x14ac:dyDescent="0.3">
      <c r="B249" s="197"/>
      <c r="C249" s="107"/>
      <c r="D249" s="200"/>
      <c r="E249" s="201"/>
      <c r="F249" s="195">
        <f>IF($A$234=1,$D249*$E249*10400,0)</f>
        <v>0</v>
      </c>
      <c r="G249"/>
      <c r="H249"/>
    </row>
    <row r="250" spans="2:9" ht="15.75" customHeight="1" x14ac:dyDescent="0.3">
      <c r="B250" s="197"/>
      <c r="C250" s="107"/>
      <c r="D250" s="200"/>
      <c r="E250" s="201"/>
      <c r="F250" s="195">
        <f>IF($A$234=1,$D250*$E250*10400,0)</f>
        <v>0</v>
      </c>
      <c r="G250"/>
      <c r="H250"/>
    </row>
    <row r="251" spans="2:9" ht="15.75" customHeight="1" x14ac:dyDescent="0.3">
      <c r="B251" s="197"/>
      <c r="C251" s="107"/>
      <c r="D251" s="200"/>
      <c r="E251" s="201"/>
      <c r="F251" s="195">
        <f>IF($A$234=1,$D251*$E251*10400,0)</f>
        <v>0</v>
      </c>
      <c r="G251"/>
      <c r="H251"/>
    </row>
    <row r="252" spans="2:9" ht="15.75" customHeight="1" thickBot="1" x14ac:dyDescent="0.35">
      <c r="B252" s="95"/>
      <c r="C252" s="207"/>
      <c r="D252" s="208"/>
      <c r="E252" s="209"/>
      <c r="F252" s="155">
        <f>IF($A$234=1,$D252*$E252*10400,0)</f>
        <v>0</v>
      </c>
      <c r="G252"/>
      <c r="H252"/>
    </row>
    <row r="253" spans="2:9" ht="16.5" thickTop="1" x14ac:dyDescent="0.3">
      <c r="B253" s="211" t="s">
        <v>90</v>
      </c>
      <c r="C253" s="211"/>
      <c r="D253" s="212"/>
      <c r="E253" s="211"/>
      <c r="F253" s="163">
        <f>SUM(F238:F252)</f>
        <v>0</v>
      </c>
      <c r="G253"/>
      <c r="H253"/>
    </row>
    <row r="254" spans="2:9" x14ac:dyDescent="0.3">
      <c r="B254" s="3"/>
      <c r="C254" s="1"/>
      <c r="D254" s="1"/>
      <c r="E254" s="1"/>
      <c r="F254" s="9"/>
      <c r="G254" s="10"/>
      <c r="H254"/>
    </row>
    <row r="255" spans="2:9" ht="16.5" thickBot="1" x14ac:dyDescent="0.35">
      <c r="B255" s="39"/>
      <c r="C255" s="40"/>
      <c r="D255" s="40"/>
      <c r="E255" s="40"/>
      <c r="F255" s="41"/>
      <c r="G255" s="42"/>
      <c r="H255" s="42"/>
      <c r="I255" s="42"/>
    </row>
    <row r="256" spans="2:9" ht="7.5" customHeight="1" thickTop="1" x14ac:dyDescent="0.3">
      <c r="B256" s="3"/>
      <c r="C256" s="1"/>
      <c r="D256" s="1"/>
      <c r="E256" s="1"/>
      <c r="F256" s="9"/>
      <c r="G256" s="10"/>
      <c r="H256"/>
    </row>
    <row r="257" spans="2:9" ht="23.25" x14ac:dyDescent="0.25">
      <c r="B257" s="266" t="s">
        <v>55</v>
      </c>
      <c r="C257" s="266"/>
      <c r="D257" s="266"/>
      <c r="E257" s="266"/>
      <c r="F257" s="266"/>
      <c r="G257" s="266"/>
      <c r="H257" s="266"/>
    </row>
    <row r="258" spans="2:9" x14ac:dyDescent="0.3">
      <c r="B258" s="3"/>
      <c r="C258" s="1"/>
      <c r="D258" s="1"/>
      <c r="E258" s="1"/>
      <c r="F258" s="9"/>
      <c r="G258" s="10"/>
      <c r="H258"/>
    </row>
    <row r="259" spans="2:9" ht="21" x14ac:dyDescent="0.35">
      <c r="B259" s="50" t="s">
        <v>43</v>
      </c>
      <c r="C259" s="10"/>
      <c r="D259" s="10"/>
      <c r="E259" s="10"/>
      <c r="F259" s="9"/>
      <c r="G259" s="10"/>
      <c r="H259"/>
    </row>
    <row r="260" spans="2:9" ht="153.75" customHeight="1" x14ac:dyDescent="0.25">
      <c r="B260" s="267" t="s">
        <v>134</v>
      </c>
      <c r="C260" s="267"/>
      <c r="D260" s="267"/>
      <c r="E260" s="267"/>
      <c r="F260" s="267"/>
      <c r="G260" s="267"/>
      <c r="H260" s="267"/>
      <c r="I260" s="267"/>
    </row>
    <row r="261" spans="2:9" x14ac:dyDescent="0.3">
      <c r="B261" s="3"/>
      <c r="C261" s="10"/>
      <c r="D261" s="10"/>
      <c r="E261" s="10"/>
      <c r="F261" s="9"/>
      <c r="G261" s="10"/>
      <c r="H261"/>
    </row>
    <row r="262" spans="2:9" ht="15.6" customHeight="1" thickBot="1" x14ac:dyDescent="0.35">
      <c r="B262" s="51" t="s">
        <v>44</v>
      </c>
      <c r="C262" s="52" t="s">
        <v>6</v>
      </c>
      <c r="D262" s="52" t="s">
        <v>41</v>
      </c>
      <c r="E262" s="139" t="s">
        <v>56</v>
      </c>
      <c r="F262" s="138"/>
      <c r="G262" s="138"/>
      <c r="H262" s="138"/>
      <c r="I262" s="138"/>
    </row>
    <row r="263" spans="2:9" ht="15.75" customHeight="1" thickTop="1" x14ac:dyDescent="0.3">
      <c r="B263" s="57" t="s">
        <v>51</v>
      </c>
      <c r="C263" s="102"/>
      <c r="D263" s="158">
        <f>IFERROR(C263/$C$270,0)</f>
        <v>0</v>
      </c>
      <c r="E263" s="104"/>
      <c r="F263" s="105"/>
      <c r="G263" s="105"/>
      <c r="H263" s="105"/>
      <c r="I263" s="106"/>
    </row>
    <row r="264" spans="2:9" ht="15.75" customHeight="1" x14ac:dyDescent="0.3">
      <c r="B264" s="57" t="s">
        <v>104</v>
      </c>
      <c r="C264" s="102"/>
      <c r="D264" s="158">
        <f t="shared" ref="D264:D268" si="8">IFERROR(C264/$C$270,0)</f>
        <v>0</v>
      </c>
      <c r="E264" s="107"/>
      <c r="F264" s="108"/>
      <c r="G264" s="108"/>
      <c r="H264" s="108"/>
      <c r="I264" s="109"/>
    </row>
    <row r="265" spans="2:9" ht="15.75" customHeight="1" x14ac:dyDescent="0.3">
      <c r="B265" s="57" t="s">
        <v>105</v>
      </c>
      <c r="C265" s="102"/>
      <c r="D265" s="158">
        <f t="shared" si="8"/>
        <v>0</v>
      </c>
      <c r="E265" s="107"/>
      <c r="F265" s="108"/>
      <c r="G265" s="108"/>
      <c r="H265" s="108"/>
      <c r="I265" s="109"/>
    </row>
    <row r="266" spans="2:9" ht="15.75" customHeight="1" x14ac:dyDescent="0.3">
      <c r="B266" s="57" t="s">
        <v>45</v>
      </c>
      <c r="C266" s="102"/>
      <c r="D266" s="158">
        <f t="shared" si="8"/>
        <v>0</v>
      </c>
      <c r="E266" s="107"/>
      <c r="F266" s="108"/>
      <c r="G266" s="108"/>
      <c r="H266" s="108"/>
      <c r="I266" s="109"/>
    </row>
    <row r="267" spans="2:9" ht="15.75" customHeight="1" thickBot="1" x14ac:dyDescent="0.35">
      <c r="B267" s="58" t="s">
        <v>46</v>
      </c>
      <c r="C267" s="103"/>
      <c r="D267" s="159">
        <f t="shared" si="8"/>
        <v>0</v>
      </c>
      <c r="E267" s="110"/>
      <c r="F267" s="111"/>
      <c r="G267" s="111"/>
      <c r="H267" s="111"/>
      <c r="I267" s="112"/>
    </row>
    <row r="268" spans="2:9" ht="17.25" thickTop="1" thickBot="1" x14ac:dyDescent="0.35">
      <c r="B268" s="77" t="s">
        <v>1</v>
      </c>
      <c r="C268" s="160">
        <f>SUM(C263:C267)</f>
        <v>0</v>
      </c>
      <c r="D268" s="161">
        <f t="shared" si="8"/>
        <v>0</v>
      </c>
      <c r="E268" s="80"/>
      <c r="F268" s="80"/>
      <c r="G268" s="80"/>
      <c r="H268" s="77"/>
      <c r="I268" s="81"/>
    </row>
    <row r="269" spans="2:9" ht="13.5" customHeight="1" thickTop="1" x14ac:dyDescent="0.3">
      <c r="B269" s="10"/>
      <c r="C269" s="10"/>
      <c r="D269" s="10"/>
      <c r="E269" s="10"/>
      <c r="F269" s="9"/>
      <c r="G269" s="10"/>
      <c r="H269"/>
    </row>
    <row r="270" spans="2:9" ht="16.5" thickBot="1" x14ac:dyDescent="0.35">
      <c r="B270" s="51" t="s">
        <v>0</v>
      </c>
      <c r="C270" s="162">
        <f>D28</f>
        <v>0</v>
      </c>
      <c r="D270" s="10"/>
      <c r="E270" s="10"/>
      <c r="F270" s="9"/>
      <c r="G270" s="10"/>
      <c r="H270"/>
    </row>
    <row r="271" spans="2:9" ht="16.5" thickTop="1" x14ac:dyDescent="0.3">
      <c r="B271" s="3"/>
      <c r="C271" s="1"/>
      <c r="D271" s="1"/>
      <c r="E271" s="1"/>
      <c r="F271" s="9"/>
      <c r="G271" s="10"/>
      <c r="H271"/>
    </row>
    <row r="272" spans="2:9" ht="16.5" thickBot="1" x14ac:dyDescent="0.35">
      <c r="B272" s="51" t="s">
        <v>92</v>
      </c>
      <c r="C272" s="162" t="str">
        <f>IF(ROUND(C268,2)-ROUND(C270,2)=0,"JA",C268-C270)</f>
        <v>JA</v>
      </c>
      <c r="D272" s="1"/>
      <c r="E272" s="1"/>
      <c r="F272" s="9"/>
      <c r="G272" s="10"/>
      <c r="H272"/>
    </row>
    <row r="273" spans="2:9" ht="17.25" thickTop="1" thickBot="1" x14ac:dyDescent="0.35">
      <c r="B273" s="43"/>
      <c r="C273" s="44"/>
      <c r="D273" s="45"/>
      <c r="E273" s="45"/>
      <c r="F273" s="45"/>
      <c r="G273" s="45"/>
      <c r="H273" s="45"/>
      <c r="I273" s="45"/>
    </row>
    <row r="274" spans="2:9" ht="6.75" customHeight="1" thickTop="1" x14ac:dyDescent="0.3">
      <c r="B274" s="15"/>
      <c r="C274" s="16"/>
      <c r="D274"/>
      <c r="E274"/>
      <c r="F274"/>
      <c r="G274"/>
      <c r="H274"/>
    </row>
    <row r="275" spans="2:9" ht="23.25" x14ac:dyDescent="0.25">
      <c r="B275" s="266" t="s">
        <v>54</v>
      </c>
      <c r="C275" s="266"/>
      <c r="D275" s="266"/>
      <c r="E275" s="266"/>
      <c r="F275" s="266"/>
      <c r="G275" s="266"/>
      <c r="H275" s="266"/>
    </row>
    <row r="276" spans="2:9" ht="15" x14ac:dyDescent="0.25">
      <c r="B276" s="10"/>
      <c r="C276"/>
      <c r="D276"/>
      <c r="E276"/>
      <c r="F276"/>
      <c r="G276" s="10"/>
      <c r="H276"/>
    </row>
    <row r="277" spans="2:9" ht="21" x14ac:dyDescent="0.35">
      <c r="B277" s="50" t="s">
        <v>99</v>
      </c>
      <c r="C277" s="50"/>
      <c r="D277"/>
      <c r="E277"/>
      <c r="F277"/>
      <c r="G277" s="10"/>
      <c r="H277"/>
    </row>
    <row r="278" spans="2:9" ht="154.5" customHeight="1" x14ac:dyDescent="0.25">
      <c r="B278" s="267" t="s">
        <v>182</v>
      </c>
      <c r="C278" s="267"/>
      <c r="D278" s="267"/>
      <c r="E278" s="267"/>
      <c r="F278" s="267"/>
      <c r="G278" s="267"/>
      <c r="H278" s="267"/>
      <c r="I278" s="267"/>
    </row>
    <row r="279" spans="2:9" ht="15" x14ac:dyDescent="0.25">
      <c r="B279" s="10"/>
      <c r="C279"/>
      <c r="D279"/>
      <c r="E279"/>
      <c r="F279"/>
      <c r="G279" s="10"/>
      <c r="H279"/>
    </row>
    <row r="280" spans="2:9" ht="16.5" thickBot="1" x14ac:dyDescent="0.35">
      <c r="B280" s="134" t="s">
        <v>2</v>
      </c>
      <c r="C280" s="184" t="s">
        <v>37</v>
      </c>
      <c r="D280" s="184" t="s">
        <v>112</v>
      </c>
      <c r="E280" s="133" t="s">
        <v>0</v>
      </c>
      <c r="F280" s="185" t="s">
        <v>38</v>
      </c>
      <c r="G280" s="184" t="s">
        <v>56</v>
      </c>
      <c r="H280" s="186"/>
      <c r="I280" s="186"/>
    </row>
    <row r="281" spans="2:9" ht="15.75" customHeight="1" thickTop="1" x14ac:dyDescent="0.3">
      <c r="B281" s="187" t="str">
        <f>Hulpblad!V2</f>
        <v xml:space="preserve"> </v>
      </c>
      <c r="C281" s="248"/>
      <c r="D281" s="191"/>
      <c r="E281" s="192">
        <f>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92">
        <f t="shared" ref="F281:F290" si="9">E281*D281</f>
        <v>0</v>
      </c>
      <c r="G281" s="193"/>
      <c r="H281" s="188"/>
      <c r="I281" s="188"/>
    </row>
    <row r="282" spans="2:9" ht="15.75" customHeight="1" x14ac:dyDescent="0.3">
      <c r="B282" s="189" t="str">
        <f>Hulpblad!V3</f>
        <v xml:space="preserve"> </v>
      </c>
      <c r="C282" s="249"/>
      <c r="D282" s="194"/>
      <c r="E282" s="195">
        <f t="shared" ref="E282:E290" si="10">IF(OR(B282="",B282=" "),0,SUMIFS($E$104:$E$118,$B$104:$B$118,$B282)+SUMIFS($E$38:$E$52,$B$38:$B$52,$B282)+SUMIFS($F$60:$F$74,$B$60:$B$74,$B282)+SUMIFS($F$82:$F$96,$B$82:$B$96,$B282)+SUMIFS($C$126:$C$135,$B$126:$B$135,$B282)+SUMIFS($I$183:$I$190,$B$183:$B$190,$B282)+SUMIFS($E$143:$E$151,$B$143:$B$151,$B282)+SUMIFS($F$159:$F$175,$B$159:$B$175,$B282)+SUMIFS($C$198:$C$207,$B$198:$B$207,$B282)+SUMIFS($E$215:$E$230,$B$215:$B$230,$B282)+SUMIFS($F$238:$F$252,$B$238:$B$252,$B282))</f>
        <v>0</v>
      </c>
      <c r="F282" s="195">
        <f t="shared" si="9"/>
        <v>0</v>
      </c>
      <c r="G282" s="196"/>
      <c r="H282" s="190"/>
      <c r="I282" s="190"/>
    </row>
    <row r="283" spans="2:9" ht="15.75" customHeight="1" x14ac:dyDescent="0.3">
      <c r="B283" s="189" t="str">
        <f>Hulpblad!V4</f>
        <v xml:space="preserve"> </v>
      </c>
      <c r="C283" s="250"/>
      <c r="D283" s="194"/>
      <c r="E283" s="195">
        <f t="shared" si="10"/>
        <v>0</v>
      </c>
      <c r="F283" s="195">
        <f t="shared" si="9"/>
        <v>0</v>
      </c>
      <c r="G283" s="196"/>
      <c r="H283" s="190"/>
      <c r="I283" s="190"/>
    </row>
    <row r="284" spans="2:9" ht="15.75" customHeight="1" x14ac:dyDescent="0.3">
      <c r="B284" s="189" t="str">
        <f>Hulpblad!V5</f>
        <v xml:space="preserve"> </v>
      </c>
      <c r="C284" s="250"/>
      <c r="D284" s="194"/>
      <c r="E284" s="195">
        <f t="shared" si="10"/>
        <v>0</v>
      </c>
      <c r="F284" s="195">
        <f t="shared" si="9"/>
        <v>0</v>
      </c>
      <c r="G284" s="196"/>
      <c r="H284" s="190"/>
      <c r="I284" s="190"/>
    </row>
    <row r="285" spans="2:9" ht="15.75" customHeight="1" x14ac:dyDescent="0.3">
      <c r="B285" s="189" t="str">
        <f>Hulpblad!V6</f>
        <v xml:space="preserve"> </v>
      </c>
      <c r="C285" s="249"/>
      <c r="D285" s="194"/>
      <c r="E285" s="195">
        <f t="shared" si="10"/>
        <v>0</v>
      </c>
      <c r="F285" s="195">
        <f t="shared" si="9"/>
        <v>0</v>
      </c>
      <c r="G285" s="196"/>
      <c r="H285" s="190"/>
      <c r="I285" s="190"/>
    </row>
    <row r="286" spans="2:9" ht="15.75" customHeight="1" x14ac:dyDescent="0.3">
      <c r="B286" s="189" t="str">
        <f>Hulpblad!V7</f>
        <v xml:space="preserve"> </v>
      </c>
      <c r="C286" s="249"/>
      <c r="D286" s="194"/>
      <c r="E286" s="195">
        <f t="shared" si="10"/>
        <v>0</v>
      </c>
      <c r="F286" s="195">
        <f t="shared" si="9"/>
        <v>0</v>
      </c>
      <c r="G286" s="196"/>
      <c r="H286" s="190"/>
      <c r="I286" s="190"/>
    </row>
    <row r="287" spans="2:9" ht="15.75" customHeight="1" x14ac:dyDescent="0.3">
      <c r="B287" s="189" t="str">
        <f>Hulpblad!V8</f>
        <v xml:space="preserve"> </v>
      </c>
      <c r="C287" s="249"/>
      <c r="D287" s="194"/>
      <c r="E287" s="195">
        <f t="shared" si="10"/>
        <v>0</v>
      </c>
      <c r="F287" s="195">
        <f t="shared" si="9"/>
        <v>0</v>
      </c>
      <c r="G287" s="196"/>
      <c r="H287" s="190"/>
      <c r="I287" s="190"/>
    </row>
    <row r="288" spans="2:9" ht="15.75" customHeight="1" x14ac:dyDescent="0.3">
      <c r="B288" s="189" t="str">
        <f>Hulpblad!V9</f>
        <v xml:space="preserve"> </v>
      </c>
      <c r="C288" s="250"/>
      <c r="D288" s="194"/>
      <c r="E288" s="195">
        <f t="shared" si="10"/>
        <v>0</v>
      </c>
      <c r="F288" s="195">
        <f t="shared" si="9"/>
        <v>0</v>
      </c>
      <c r="G288" s="196"/>
      <c r="H288" s="190"/>
      <c r="I288" s="190"/>
    </row>
    <row r="289" spans="2:9" ht="15.75" customHeight="1" x14ac:dyDescent="0.3">
      <c r="B289" s="189" t="str">
        <f>Hulpblad!V10</f>
        <v xml:space="preserve"> </v>
      </c>
      <c r="C289" s="250"/>
      <c r="D289" s="194"/>
      <c r="E289" s="195">
        <f t="shared" si="10"/>
        <v>0</v>
      </c>
      <c r="F289" s="195">
        <f t="shared" si="9"/>
        <v>0</v>
      </c>
      <c r="G289" s="196"/>
      <c r="H289" s="190"/>
      <c r="I289" s="190"/>
    </row>
    <row r="290" spans="2:9" ht="15.75" customHeight="1" thickBot="1" x14ac:dyDescent="0.35">
      <c r="B290" s="164" t="str">
        <f>Hulpblad!V11</f>
        <v xml:space="preserve"> </v>
      </c>
      <c r="C290" s="251"/>
      <c r="D290" s="178"/>
      <c r="E290" s="155">
        <f t="shared" si="10"/>
        <v>0</v>
      </c>
      <c r="F290" s="155">
        <f t="shared" si="9"/>
        <v>0</v>
      </c>
      <c r="G290" s="113"/>
      <c r="H290" s="113"/>
      <c r="I290" s="113"/>
    </row>
    <row r="291" spans="2:9" ht="16.5" thickTop="1" x14ac:dyDescent="0.3">
      <c r="B291" s="76" t="s">
        <v>90</v>
      </c>
      <c r="C291" s="78"/>
      <c r="D291" s="78"/>
      <c r="E291" s="163">
        <f>SUBTOTAL(109,$E$281:$E$290)</f>
        <v>0</v>
      </c>
      <c r="F291" s="163">
        <f>SUBTOTAL(109,$F$281:$F$290)</f>
        <v>0</v>
      </c>
      <c r="G291" s="79"/>
      <c r="H291" s="79"/>
      <c r="I291" s="79"/>
    </row>
    <row r="292" spans="2:9" x14ac:dyDescent="0.3">
      <c r="B292" s="15"/>
      <c r="C292" s="16"/>
      <c r="D292" s="10"/>
      <c r="E292" s="18"/>
      <c r="F292" s="18"/>
      <c r="G292" s="18"/>
      <c r="H292" s="10"/>
    </row>
    <row r="293" spans="2:9" ht="16.5" thickBot="1" x14ac:dyDescent="0.35">
      <c r="B293" s="51" t="s">
        <v>115</v>
      </c>
      <c r="C293" s="162">
        <f>C263+C266</f>
        <v>0</v>
      </c>
      <c r="D293" s="10"/>
      <c r="E293" s="10"/>
      <c r="F293" s="10"/>
      <c r="G293" s="10"/>
      <c r="H293" s="10"/>
    </row>
    <row r="294" spans="2:9" thickTop="1" x14ac:dyDescent="0.25">
      <c r="B294" s="10"/>
      <c r="C294" s="10"/>
      <c r="D294" s="10"/>
      <c r="E294" s="10"/>
      <c r="F294" s="10"/>
      <c r="G294" s="10"/>
      <c r="H294" s="10"/>
    </row>
    <row r="295" spans="2:9" ht="16.5" thickBot="1" x14ac:dyDescent="0.35">
      <c r="B295" s="51" t="s">
        <v>116</v>
      </c>
      <c r="C295" s="162" t="str">
        <f>IF(ROUND($F$291,2)&gt;=ROUND(C263+C266,2),"JA",$F$291-C263-C266)</f>
        <v>JA</v>
      </c>
      <c r="D295" s="10"/>
      <c r="E295" s="10"/>
      <c r="F295" s="10"/>
      <c r="G295" s="10"/>
      <c r="H295" s="10"/>
    </row>
    <row r="296" spans="2:9" thickTop="1" x14ac:dyDescent="0.25">
      <c r="B296" s="10"/>
      <c r="C296" s="10"/>
      <c r="D296" s="10"/>
      <c r="E296" s="10"/>
      <c r="F296" s="10"/>
      <c r="G296" s="10"/>
      <c r="H296" s="10"/>
    </row>
    <row r="297" spans="2:9" ht="15" x14ac:dyDescent="0.25">
      <c r="B297" s="10"/>
      <c r="C297" s="10"/>
      <c r="D297" s="10"/>
      <c r="E297" s="10"/>
      <c r="F297" s="10"/>
      <c r="G297" s="10"/>
      <c r="H297" s="10"/>
    </row>
    <row r="298" spans="2:9" ht="15" x14ac:dyDescent="0.25">
      <c r="B298" s="10"/>
      <c r="C298" s="10"/>
      <c r="D298" s="10"/>
      <c r="E298" s="10"/>
      <c r="F298" s="10"/>
      <c r="G298" s="10"/>
      <c r="H298" s="10"/>
    </row>
    <row r="299" spans="2:9" ht="15" x14ac:dyDescent="0.25">
      <c r="B299" s="10"/>
      <c r="C299" s="10"/>
      <c r="D299" s="10"/>
      <c r="E299" s="10"/>
      <c r="F299" s="10"/>
      <c r="G299" s="10"/>
      <c r="H299" s="10"/>
    </row>
    <row r="300" spans="2:9" ht="15" x14ac:dyDescent="0.25">
      <c r="B300" s="10"/>
      <c r="C300" s="10"/>
      <c r="D300" s="10"/>
      <c r="E300" s="10"/>
      <c r="F300" s="10"/>
      <c r="G300" s="10"/>
      <c r="H300" s="10"/>
    </row>
    <row r="301" spans="2:9" ht="15" x14ac:dyDescent="0.25">
      <c r="B301" s="10"/>
      <c r="C301" s="10"/>
      <c r="D301" s="10"/>
      <c r="E301" s="10"/>
      <c r="F301" s="10"/>
      <c r="G301" s="10"/>
      <c r="H301" s="10"/>
    </row>
    <row r="302" spans="2:9" ht="15" x14ac:dyDescent="0.25">
      <c r="B302" s="10"/>
      <c r="C302" s="10"/>
      <c r="D302" s="10"/>
      <c r="E302" s="10"/>
      <c r="F302" s="10"/>
      <c r="G302" s="10"/>
      <c r="H302" s="10"/>
    </row>
    <row r="303" spans="2:9" ht="15" x14ac:dyDescent="0.25">
      <c r="B303" s="10"/>
      <c r="C303" s="10"/>
      <c r="D303" s="10"/>
      <c r="E303" s="10"/>
      <c r="F303" s="10"/>
      <c r="G303" s="10"/>
      <c r="H303" s="10"/>
    </row>
    <row r="304" spans="2:9"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ht="15" x14ac:dyDescent="0.25">
      <c r="B463" s="10"/>
      <c r="C463" s="10"/>
      <c r="D463" s="10"/>
      <c r="E463" s="10"/>
      <c r="F463" s="10"/>
      <c r="G463" s="10"/>
      <c r="H463" s="10"/>
    </row>
    <row r="464" spans="2:8" ht="15" x14ac:dyDescent="0.25">
      <c r="B464" s="10"/>
      <c r="C464" s="10"/>
      <c r="D464" s="10"/>
      <c r="E464" s="10"/>
      <c r="F464" s="10"/>
      <c r="G464" s="10"/>
      <c r="H464" s="10"/>
    </row>
    <row r="465" spans="2:8" ht="15" x14ac:dyDescent="0.25">
      <c r="B465" s="10"/>
      <c r="C465" s="10"/>
      <c r="D465" s="10"/>
      <c r="E465" s="10"/>
      <c r="F465" s="10"/>
      <c r="G465" s="10"/>
      <c r="H465" s="10"/>
    </row>
    <row r="466" spans="2:8" ht="15" x14ac:dyDescent="0.25">
      <c r="B466" s="10"/>
      <c r="C466" s="10"/>
      <c r="D466" s="10"/>
      <c r="E466" s="10"/>
      <c r="F466" s="10"/>
      <c r="G466" s="10"/>
      <c r="H466" s="10"/>
    </row>
    <row r="467" spans="2:8" ht="15" x14ac:dyDescent="0.25">
      <c r="B467" s="10"/>
      <c r="C467" s="10"/>
      <c r="D467" s="10"/>
      <c r="E467" s="10"/>
      <c r="F467" s="10"/>
      <c r="G467" s="10"/>
      <c r="H467" s="10"/>
    </row>
    <row r="468" spans="2:8" ht="15" x14ac:dyDescent="0.25">
      <c r="B468" s="10"/>
      <c r="C468" s="10"/>
      <c r="D468" s="10"/>
      <c r="E468" s="10"/>
      <c r="F468" s="10"/>
      <c r="G468" s="10"/>
      <c r="H468" s="10"/>
    </row>
    <row r="469" spans="2:8" ht="15" x14ac:dyDescent="0.25">
      <c r="B469" s="10"/>
      <c r="C469" s="10"/>
      <c r="D469" s="10"/>
      <c r="E469" s="10"/>
      <c r="F469" s="10"/>
      <c r="G469" s="10"/>
      <c r="H469" s="10"/>
    </row>
    <row r="470" spans="2:8" ht="15" x14ac:dyDescent="0.25">
      <c r="B470" s="10"/>
      <c r="C470" s="10"/>
      <c r="D470" s="10"/>
      <c r="E470" s="10"/>
      <c r="F470" s="10"/>
      <c r="G470" s="10"/>
      <c r="H470" s="10"/>
    </row>
    <row r="471" spans="2:8" ht="15" x14ac:dyDescent="0.25">
      <c r="B471" s="10"/>
      <c r="C471" s="10"/>
      <c r="D471" s="10"/>
      <c r="E471" s="10"/>
      <c r="F471" s="10"/>
      <c r="G471" s="10"/>
      <c r="H471" s="10"/>
    </row>
    <row r="472" spans="2:8" ht="15" x14ac:dyDescent="0.25">
      <c r="B472" s="10"/>
      <c r="C472" s="10"/>
      <c r="D472" s="10"/>
      <c r="E472" s="10"/>
      <c r="F472" s="10"/>
      <c r="G472" s="10"/>
      <c r="H472" s="10"/>
    </row>
    <row r="473" spans="2:8" ht="15" x14ac:dyDescent="0.25">
      <c r="B473" s="10"/>
      <c r="C473" s="10"/>
      <c r="D473" s="10"/>
      <c r="E473" s="10"/>
      <c r="F473" s="10"/>
      <c r="G473" s="10"/>
      <c r="H473" s="10"/>
    </row>
    <row r="474" spans="2:8" ht="15" x14ac:dyDescent="0.25">
      <c r="B474" s="10"/>
      <c r="C474" s="10"/>
      <c r="D474" s="10"/>
      <c r="E474" s="10"/>
      <c r="F474" s="10"/>
      <c r="G474" s="10"/>
      <c r="H474" s="10"/>
    </row>
    <row r="475" spans="2:8" ht="15" x14ac:dyDescent="0.25">
      <c r="B475" s="10"/>
      <c r="C475" s="10"/>
      <c r="D475" s="10"/>
      <c r="E475" s="10"/>
      <c r="F475" s="10"/>
      <c r="G475" s="10"/>
      <c r="H475" s="10"/>
    </row>
    <row r="476" spans="2:8" ht="15" x14ac:dyDescent="0.25">
      <c r="B476" s="10"/>
      <c r="C476" s="10"/>
      <c r="D476" s="10"/>
      <c r="E476" s="10"/>
      <c r="F476" s="10"/>
      <c r="G476" s="10"/>
      <c r="H476" s="10"/>
    </row>
    <row r="477" spans="2:8" ht="15" x14ac:dyDescent="0.25">
      <c r="B477" s="10"/>
      <c r="C477" s="10"/>
      <c r="D477" s="10"/>
      <c r="E477" s="10"/>
      <c r="F477" s="10"/>
      <c r="G477" s="10"/>
      <c r="H477" s="10"/>
    </row>
    <row r="478" spans="2:8" ht="15" x14ac:dyDescent="0.25">
      <c r="B478" s="10"/>
      <c r="C478" s="10"/>
      <c r="D478" s="10"/>
      <c r="E478" s="10"/>
      <c r="F478" s="10"/>
      <c r="G478" s="10"/>
      <c r="H478" s="10"/>
    </row>
    <row r="479" spans="2:8" ht="15" x14ac:dyDescent="0.25">
      <c r="B479" s="10"/>
      <c r="C479" s="10"/>
      <c r="D479" s="10"/>
      <c r="E479" s="10"/>
      <c r="F479" s="10"/>
      <c r="G479" s="10"/>
      <c r="H479" s="10"/>
    </row>
    <row r="480" spans="2:8" ht="15" x14ac:dyDescent="0.25">
      <c r="B480" s="10"/>
      <c r="C480" s="10"/>
      <c r="D480" s="10"/>
      <c r="E480" s="10"/>
      <c r="F480" s="10"/>
      <c r="G480" s="10"/>
      <c r="H480" s="10"/>
    </row>
    <row r="481" spans="2:8" ht="15" x14ac:dyDescent="0.25">
      <c r="B481" s="10"/>
      <c r="C481" s="10"/>
      <c r="D481" s="10"/>
      <c r="E481" s="10"/>
      <c r="F481" s="10"/>
      <c r="G481" s="10"/>
      <c r="H481" s="10"/>
    </row>
    <row r="482" spans="2:8" ht="15" x14ac:dyDescent="0.25">
      <c r="B482" s="10"/>
      <c r="C482" s="10"/>
      <c r="D482" s="10"/>
      <c r="E482" s="10"/>
      <c r="F482" s="10"/>
      <c r="G482" s="10"/>
      <c r="H482" s="10"/>
    </row>
    <row r="483" spans="2:8" ht="15" x14ac:dyDescent="0.25">
      <c r="B483" s="10"/>
      <c r="C483" s="10"/>
      <c r="D483" s="10"/>
      <c r="E483" s="10"/>
      <c r="F483" s="10"/>
      <c r="G483" s="10"/>
      <c r="H483" s="10"/>
    </row>
    <row r="484" spans="2:8" ht="15" x14ac:dyDescent="0.25">
      <c r="B484" s="10"/>
      <c r="C484" s="10"/>
      <c r="D484" s="10"/>
      <c r="E484" s="10"/>
      <c r="F484" s="10"/>
      <c r="G484" s="10"/>
      <c r="H484" s="10"/>
    </row>
    <row r="485" spans="2:8" ht="15" x14ac:dyDescent="0.25">
      <c r="B485" s="10"/>
      <c r="C485" s="10"/>
      <c r="D485" s="10"/>
      <c r="E485" s="10"/>
      <c r="F485" s="10"/>
      <c r="G485" s="10"/>
      <c r="H485" s="10"/>
    </row>
    <row r="486" spans="2:8" ht="15"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140:I140"/>
    <mergeCell ref="C2:E2"/>
    <mergeCell ref="C6:D6"/>
    <mergeCell ref="B11:I11"/>
    <mergeCell ref="B14:H14"/>
    <mergeCell ref="C30:H30"/>
    <mergeCell ref="B32:H32"/>
    <mergeCell ref="B35:E35"/>
    <mergeCell ref="B57:F57"/>
    <mergeCell ref="B79:F79"/>
    <mergeCell ref="B101:E101"/>
    <mergeCell ref="B123:G123"/>
    <mergeCell ref="B260:I260"/>
    <mergeCell ref="B275:H275"/>
    <mergeCell ref="B278:I278"/>
    <mergeCell ref="B156:I156"/>
    <mergeCell ref="B180:I180"/>
    <mergeCell ref="B195:G195"/>
    <mergeCell ref="B212:E212"/>
    <mergeCell ref="B235:F235"/>
    <mergeCell ref="B257:H257"/>
  </mergeCells>
  <conditionalFormatting sqref="A12:I295">
    <cfRule type="expression" dxfId="83" priority="1" stopIfTrue="1">
      <formula>$A$16=0</formula>
    </cfRule>
  </conditionalFormatting>
  <conditionalFormatting sqref="B34:C34">
    <cfRule type="expression" dxfId="82" priority="31">
      <formula>$A$34="nvt"</formula>
    </cfRule>
  </conditionalFormatting>
  <conditionalFormatting sqref="B56:C56">
    <cfRule type="expression" dxfId="81" priority="32">
      <formula>$A$56="nvt"</formula>
    </cfRule>
  </conditionalFormatting>
  <conditionalFormatting sqref="B78:C78">
    <cfRule type="expression" dxfId="80" priority="29">
      <formula>$A$78="nvt"</formula>
    </cfRule>
  </conditionalFormatting>
  <conditionalFormatting sqref="B100:C100">
    <cfRule type="expression" dxfId="79" priority="3">
      <formula>$A$100="nvt"</formula>
    </cfRule>
  </conditionalFormatting>
  <conditionalFormatting sqref="B122:C122">
    <cfRule type="expression" dxfId="78" priority="27">
      <formula>$A$122="nvt"</formula>
    </cfRule>
  </conditionalFormatting>
  <conditionalFormatting sqref="B125:C136">
    <cfRule type="expression" dxfId="77" priority="42">
      <formula>$A$122="nvt"</formula>
    </cfRule>
  </conditionalFormatting>
  <conditionalFormatting sqref="B139:C139">
    <cfRule type="expression" dxfId="76" priority="25">
      <formula>$A$139="nvt"</formula>
    </cfRule>
  </conditionalFormatting>
  <conditionalFormatting sqref="B155:C155">
    <cfRule type="expression" dxfId="75" priority="23">
      <formula>$A$155="nvt"</formula>
    </cfRule>
  </conditionalFormatting>
  <conditionalFormatting sqref="B179:C179">
    <cfRule type="expression" dxfId="74" priority="21">
      <formula>$A$179="nvt"</formula>
    </cfRule>
  </conditionalFormatting>
  <conditionalFormatting sqref="B197:C208">
    <cfRule type="expression" dxfId="73" priority="39">
      <formula>$A$194="nvt"</formula>
    </cfRule>
  </conditionalFormatting>
  <conditionalFormatting sqref="B211:C211">
    <cfRule type="expression" dxfId="72" priority="17">
      <formula>$A$211="nvt"</formula>
    </cfRule>
  </conditionalFormatting>
  <conditionalFormatting sqref="B234:C234">
    <cfRule type="expression" dxfId="71" priority="15">
      <formula>$A$234="nvt"</formula>
    </cfRule>
  </conditionalFormatting>
  <conditionalFormatting sqref="B17:D27">
    <cfRule type="expression" dxfId="70" priority="36">
      <formula>$A17=0</formula>
    </cfRule>
  </conditionalFormatting>
  <conditionalFormatting sqref="B37:E53">
    <cfRule type="expression" dxfId="69" priority="45">
      <formula>$A$34="nvt"</formula>
    </cfRule>
  </conditionalFormatting>
  <conditionalFormatting sqref="B103:E119">
    <cfRule type="expression" dxfId="68" priority="5">
      <formula>$A$100="nvt"</formula>
    </cfRule>
  </conditionalFormatting>
  <conditionalFormatting sqref="B194:E194">
    <cfRule type="expression" dxfId="67" priority="11">
      <formula>$A$194="nvt"</formula>
    </cfRule>
  </conditionalFormatting>
  <conditionalFormatting sqref="B214:E231">
    <cfRule type="expression" dxfId="66" priority="38">
      <formula>$A$211="nvt"</formula>
    </cfRule>
  </conditionalFormatting>
  <conditionalFormatting sqref="B59:F75">
    <cfRule type="expression" dxfId="65" priority="44">
      <formula>$A$56="nvt"</formula>
    </cfRule>
  </conditionalFormatting>
  <conditionalFormatting sqref="B81:F97">
    <cfRule type="expression" dxfId="64" priority="43">
      <formula>$A$78="nvt"</formula>
    </cfRule>
  </conditionalFormatting>
  <conditionalFormatting sqref="B237:F253">
    <cfRule type="expression" dxfId="63" priority="37">
      <formula>$A$234="nvt"</formula>
    </cfRule>
  </conditionalFormatting>
  <conditionalFormatting sqref="B30:I30">
    <cfRule type="expression" dxfId="62" priority="46">
      <formula>LEFT($C$30,3)="Let"</formula>
    </cfRule>
  </conditionalFormatting>
  <conditionalFormatting sqref="B142:I152">
    <cfRule type="expression" dxfId="61" priority="6">
      <formula>$A$139="nvt"</formula>
    </cfRule>
  </conditionalFormatting>
  <conditionalFormatting sqref="B158:I176">
    <cfRule type="expression" dxfId="60" priority="8">
      <formula>$A$155="nvt"</formula>
    </cfRule>
  </conditionalFormatting>
  <conditionalFormatting sqref="B182:I191">
    <cfRule type="expression" dxfId="59" priority="40">
      <formula>$A$179="nvt"</formula>
    </cfRule>
  </conditionalFormatting>
  <conditionalFormatting sqref="C272">
    <cfRule type="cellIs" dxfId="58" priority="35" operator="notEqual">
      <formula>"JA"</formula>
    </cfRule>
  </conditionalFormatting>
  <conditionalFormatting sqref="C295">
    <cfRule type="cellIs" dxfId="57" priority="13" operator="notEqual">
      <formula>"JA"</formula>
    </cfRule>
  </conditionalFormatting>
  <conditionalFormatting sqref="D268">
    <cfRule type="expression" dxfId="56" priority="10">
      <formula>C272&lt;&gt;"JA"</formula>
    </cfRule>
  </conditionalFormatting>
  <dataValidations count="4">
    <dataValidation type="list" allowBlank="1" showInputMessage="1" showErrorMessage="1" sqref="B82:B96 B38:B52 B159:B175 B143:B151 B60:B74 B183:B190 B215:B230 B238:B252 B104:B118" xr:uid="{DD8716CC-2CE3-47DF-88D9-B4FA3C9BAF78}">
      <formula1>K_Werkpakket</formula1>
    </dataValidation>
    <dataValidation type="list" allowBlank="1" showInputMessage="1" showErrorMessage="1" sqref="C6" xr:uid="{E8245107-BF9F-407B-9BEA-885DFB706953}">
      <formula1>K_Type</formula1>
    </dataValidation>
    <dataValidation type="list" allowBlank="1" showInputMessage="1" showErrorMessage="1" sqref="C7" xr:uid="{E32FCEF8-67F7-4FCF-A224-10888387B163}">
      <formula1>K_Omvang</formula1>
    </dataValidation>
    <dataValidation type="list" allowBlank="1" showInputMessage="1" showErrorMessage="1" sqref="C178" xr:uid="{33E2A2E8-0A4E-400E-AF78-61B8F4934F88}">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30" max="16383" man="1"/>
    <brk id="255" max="16383" man="1"/>
    <brk id="273" max="1638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5CFDD-143A-4724-8427-2C2397E374D5}">
  <sheetPr>
    <tabColor rgb="FF92D050"/>
    <pageSetUpPr fitToPage="1"/>
  </sheetPr>
  <dimension ref="A1:L797"/>
  <sheetViews>
    <sheetView showGridLines="0" workbookViewId="0">
      <selection activeCell="B24" sqref="B24:E24"/>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31</v>
      </c>
    </row>
    <row r="2" spans="1:9" ht="18.75" x14ac:dyDescent="0.3">
      <c r="B2" s="30" t="s">
        <v>167</v>
      </c>
      <c r="C2" s="260"/>
      <c r="D2" s="260"/>
      <c r="E2" s="260"/>
      <c r="I2" s="54" t="s">
        <v>30</v>
      </c>
    </row>
    <row r="3" spans="1:9" x14ac:dyDescent="0.3">
      <c r="B3" s="28"/>
      <c r="C3" s="29"/>
      <c r="D3" s="29"/>
      <c r="I3" s="69" t="s">
        <v>32</v>
      </c>
    </row>
    <row r="4" spans="1:9" ht="16.5" x14ac:dyDescent="0.3">
      <c r="B4" s="32" t="s">
        <v>80</v>
      </c>
      <c r="C4" s="90"/>
      <c r="D4"/>
      <c r="H4" s="68"/>
    </row>
    <row r="5" spans="1:9" ht="16.5" x14ac:dyDescent="0.3">
      <c r="B5" s="32" t="s">
        <v>103</v>
      </c>
      <c r="C5" s="91"/>
      <c r="D5"/>
      <c r="H5" s="68"/>
    </row>
    <row r="6" spans="1:9" ht="16.5" x14ac:dyDescent="0.3">
      <c r="B6" s="32" t="s">
        <v>78</v>
      </c>
      <c r="C6" s="264"/>
      <c r="D6" s="264"/>
      <c r="F6"/>
      <c r="G6"/>
      <c r="H6"/>
    </row>
    <row r="7" spans="1:9" ht="16.5" x14ac:dyDescent="0.3">
      <c r="B7" s="32" t="s">
        <v>79</v>
      </c>
      <c r="C7" s="92"/>
      <c r="D7"/>
      <c r="E7"/>
      <c r="F7"/>
      <c r="G7"/>
      <c r="H7"/>
    </row>
    <row r="8" spans="1:9" ht="16.5" x14ac:dyDescent="0.3">
      <c r="B8" s="32"/>
      <c r="C8" s="130"/>
      <c r="D8" s="130"/>
      <c r="E8" s="130"/>
      <c r="F8"/>
      <c r="G8"/>
      <c r="H8"/>
    </row>
    <row r="9" spans="1:9" x14ac:dyDescent="0.3">
      <c r="B9" s="3"/>
      <c r="C9" s="4"/>
      <c r="D9"/>
      <c r="E9"/>
      <c r="F9"/>
      <c r="G9"/>
      <c r="H9"/>
    </row>
    <row r="10" spans="1:9" ht="9" customHeight="1" x14ac:dyDescent="0.3">
      <c r="B10" s="20"/>
      <c r="C10" s="4"/>
      <c r="D10"/>
      <c r="E10"/>
      <c r="F10"/>
      <c r="G10"/>
      <c r="H10"/>
    </row>
    <row r="11" spans="1:9" ht="75" customHeight="1" x14ac:dyDescent="0.25">
      <c r="B11" s="265"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5"/>
      <c r="D11" s="265"/>
      <c r="E11" s="265"/>
      <c r="F11" s="265"/>
      <c r="G11" s="265"/>
      <c r="H11" s="265"/>
      <c r="I11" s="265"/>
    </row>
    <row r="12" spans="1:9" ht="15" customHeight="1" thickBot="1" x14ac:dyDescent="0.3">
      <c r="B12" s="36"/>
      <c r="C12" s="36"/>
      <c r="D12" s="36"/>
      <c r="E12" s="36"/>
      <c r="F12" s="36"/>
      <c r="G12" s="36"/>
      <c r="H12" s="36"/>
      <c r="I12" s="36"/>
    </row>
    <row r="13" spans="1:9" ht="6.75" customHeight="1" thickTop="1" x14ac:dyDescent="0.25">
      <c r="B13" s="87"/>
      <c r="C13" s="87"/>
      <c r="D13" s="87"/>
      <c r="E13" s="87"/>
      <c r="F13" s="87"/>
      <c r="G13" s="87"/>
      <c r="H13" s="85"/>
      <c r="I13" s="85"/>
    </row>
    <row r="14" spans="1:9" ht="42.75" customHeight="1" x14ac:dyDescent="0.25">
      <c r="B14" s="262" t="s">
        <v>127</v>
      </c>
      <c r="C14" s="262"/>
      <c r="D14" s="262"/>
      <c r="E14" s="262"/>
      <c r="F14" s="262"/>
      <c r="G14" s="262"/>
      <c r="H14" s="262"/>
      <c r="I14" s="85"/>
    </row>
    <row r="15" spans="1:9" ht="9.75" customHeight="1" thickBot="1" x14ac:dyDescent="0.35">
      <c r="B15" s="88"/>
      <c r="C15" s="89"/>
      <c r="D15" s="85"/>
      <c r="E15" s="85"/>
      <c r="F15" s="85"/>
      <c r="G15" s="85"/>
      <c r="H15" s="85"/>
      <c r="I15" s="85"/>
    </row>
    <row r="16" spans="1:9" ht="18.75" x14ac:dyDescent="0.3">
      <c r="A16" s="143">
        <f>IF(OR(COUNTA(C2:D8)&lt;5,Projectinformatie!B24=""),0,1)</f>
        <v>0</v>
      </c>
      <c r="B16" s="60" t="s">
        <v>58</v>
      </c>
      <c r="C16" s="61"/>
      <c r="D16" s="62" t="s">
        <v>0</v>
      </c>
      <c r="E16" s="85"/>
      <c r="F16" s="60" t="s">
        <v>2</v>
      </c>
      <c r="G16" s="61"/>
      <c r="H16" s="62" t="s">
        <v>0</v>
      </c>
      <c r="I16" s="85"/>
    </row>
    <row r="17" spans="1:12" x14ac:dyDescent="0.25">
      <c r="A17" s="143" t="str">
        <f>IFERROR(HLOOKUP(VLOOKUP(Projectinformatie!$B$24,Keuzeopties[#All],3,FALSE)&amp;IF($C$6="Kennisinstelling","K",""),Keuze_Kostensoort[#All],2,FALSE),0)</f>
        <v>Uurtarief € 60</v>
      </c>
      <c r="B17" s="144" t="str">
        <f>Hulpblad!G2</f>
        <v>Uurtarief € 60</v>
      </c>
      <c r="C17" s="63"/>
      <c r="D17" s="150">
        <f>IF(A17=0,0,SUM($E$38:$E$52))</f>
        <v>0</v>
      </c>
      <c r="E17" s="85"/>
      <c r="F17" s="144" t="str">
        <f>Hulpblad!V2</f>
        <v xml:space="preserve"> </v>
      </c>
      <c r="G17" s="63"/>
      <c r="H17" s="150" t="str">
        <f>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5"/>
    </row>
    <row r="18" spans="1:12" x14ac:dyDescent="0.25">
      <c r="A18" s="143" t="str">
        <f>IFERROR(HLOOKUP(VLOOKUP(Projectinformatie!$B$24,Keuzeopties[#All],3,FALSE)&amp;IF($C$6="Kennisinstelling","K",""),Keuze_Kostensoort[#All],3,FALSE),0)</f>
        <v>Maandbedrag € 8.600</v>
      </c>
      <c r="B18" s="144" t="str">
        <f>Hulpblad!G3</f>
        <v>Maandbedrag € 8.600</v>
      </c>
      <c r="C18" s="63"/>
      <c r="D18" s="150">
        <f>IF(A18=0,0,SUM($F$60:$F$74))</f>
        <v>0</v>
      </c>
      <c r="E18" s="85"/>
      <c r="F18" s="144" t="str">
        <f>Hulpblad!V3</f>
        <v xml:space="preserve"> </v>
      </c>
      <c r="G18" s="63"/>
      <c r="H18" s="150" t="str">
        <f t="shared" ref="H18:H26" si="0">IF(OR(F18="",F18=" "),"",SUMIFS($E$104:$E$118,$B$104:$B$118,F18)+SUMIFS($E$38:$E$52,$B$38:$B$52,F18)+SUMIFS($F$60:$F$74,$B$60:$B$74,F18)+SUMIFS($F$82:$F$96,$B$82:$B$96,F18)+SUMIFS($C$126:$C$135,$B$126:$B$135,F18)+SUMIFS($I$183:$I$190,$B$183:$B$190,F18)+SUMIFS($E$143:$E$151,$B$143:$B$151,F18)+SUMIFS($F$159:$F$175,$B$159:$B$175,F18)+SUMIFS($C$198:$C$207,$B$198:$B$207,F18)+SUMIFS($E$215:$E$230,$B$215:$B$230,F18)+SUMIFS($F$238:$F$252,$B$238:$B$252,F18))</f>
        <v/>
      </c>
      <c r="I18" s="85"/>
    </row>
    <row r="19" spans="1:12" x14ac:dyDescent="0.25">
      <c r="A19" s="143">
        <f>IFERROR(HLOOKUP(VLOOKUP(Projectinformatie!$B$24,Keuzeopties[#All],3,FALSE)&amp;IF($C$6="Kennisinstelling","K",""),Keuze_Kostensoort[#All],4,FALSE),0)</f>
        <v>0</v>
      </c>
      <c r="B19" s="144" t="str">
        <f>Hulpblad!G4</f>
        <v>IKS voor kennisinstellingen</v>
      </c>
      <c r="C19" s="63"/>
      <c r="D19" s="150">
        <f>IF(A19=0,0,SUM($F$82:$F$96))</f>
        <v>0</v>
      </c>
      <c r="E19" s="85"/>
      <c r="F19" s="144" t="str">
        <f>Hulpblad!V4</f>
        <v xml:space="preserve"> </v>
      </c>
      <c r="G19" s="63"/>
      <c r="H19" s="150" t="str">
        <f t="shared" si="0"/>
        <v/>
      </c>
      <c r="I19" s="85"/>
    </row>
    <row r="20" spans="1:12" x14ac:dyDescent="0.25">
      <c r="A20" s="143" t="str">
        <f>IFERROR(HLOOKUP(VLOOKUP(Projectinformatie!$B$24,Keuzeopties[#All],3,FALSE)&amp;IF($C$6="Kennisinstelling","K",""),Keuze_Kostensoort[#All],5,FALSE),0)</f>
        <v>Loonverletkosten</v>
      </c>
      <c r="B20" s="144" t="str">
        <f>Hulpblad!G5</f>
        <v>Loonverletkosten</v>
      </c>
      <c r="C20" s="63"/>
      <c r="D20" s="150">
        <f>IF(A20=0,0,SUM($E$104:$E$118))</f>
        <v>0</v>
      </c>
      <c r="E20" s="85"/>
      <c r="F20" s="144" t="str">
        <f>Hulpblad!V5</f>
        <v xml:space="preserve"> </v>
      </c>
      <c r="G20" s="63"/>
      <c r="H20" s="150" t="str">
        <f t="shared" si="0"/>
        <v/>
      </c>
      <c r="I20" s="85"/>
    </row>
    <row r="21" spans="1:12" x14ac:dyDescent="0.25">
      <c r="A21" s="143">
        <f>IFERROR(HLOOKUP(VLOOKUP(Projectinformatie!$B$24,Keuzeopties[#All],3,FALSE)&amp;IF($C$6="Kennisinstelling","K",""),Keuze_Kostensoort[#All],6,FALSE),0)</f>
        <v>0</v>
      </c>
      <c r="B21" s="144" t="str">
        <f>Hulpblad!G6</f>
        <v>Forfait 23% over overige directe kosten</v>
      </c>
      <c r="C21" s="63"/>
      <c r="D21" s="150">
        <f>IF(A21=0,0,SUM($C$126:$C$135))</f>
        <v>0</v>
      </c>
      <c r="E21" s="85"/>
      <c r="F21" s="144" t="str">
        <f>Hulpblad!V6</f>
        <v xml:space="preserve"> </v>
      </c>
      <c r="G21" s="63"/>
      <c r="H21" s="150" t="str">
        <f t="shared" si="0"/>
        <v/>
      </c>
      <c r="I21" s="85"/>
    </row>
    <row r="22" spans="1:12" x14ac:dyDescent="0.25">
      <c r="A22" s="143" t="str">
        <f>IFERROR(HLOOKUP(VLOOKUP(Projectinformatie!$B$24,Keuzeopties[#All],3,FALSE)&amp;IF($C$6="Kennisinstelling","K",""),Keuze_Kostensoort[#All],7,FALSE),0)</f>
        <v>Afschrijvingskosten</v>
      </c>
      <c r="B22" s="144" t="str">
        <f>Hulpblad!G7</f>
        <v>Afschrijvingskosten</v>
      </c>
      <c r="C22" s="63"/>
      <c r="D22" s="150">
        <f>IF(A22=0,0,SUM($I$183:$I$190))</f>
        <v>0</v>
      </c>
      <c r="E22" s="85"/>
      <c r="F22" s="144" t="str">
        <f>Hulpblad!V7</f>
        <v xml:space="preserve"> </v>
      </c>
      <c r="G22" s="63"/>
      <c r="H22" s="150" t="str">
        <f t="shared" si="0"/>
        <v/>
      </c>
      <c r="I22" s="85"/>
    </row>
    <row r="23" spans="1:12" x14ac:dyDescent="0.25">
      <c r="A23" s="143" t="str">
        <f>IFERROR(HLOOKUP(VLOOKUP(Projectinformatie!$B$24,Keuzeopties[#All],3,FALSE)&amp;IF($C$6="Kennisinstelling","K",""),Keuze_Kostensoort[#All],8,FALSE),0)</f>
        <v>Bijdragen in natura</v>
      </c>
      <c r="B23" s="144" t="str">
        <f>Hulpblad!G8</f>
        <v>Bijdragen in natura</v>
      </c>
      <c r="C23" s="63"/>
      <c r="D23" s="150">
        <f>IF(A23=0,0,SUM($E$143:$E$151))</f>
        <v>0</v>
      </c>
      <c r="E23" s="85"/>
      <c r="F23" s="144" t="str">
        <f>Hulpblad!V8</f>
        <v xml:space="preserve"> </v>
      </c>
      <c r="G23" s="63"/>
      <c r="H23" s="150" t="str">
        <f t="shared" si="0"/>
        <v/>
      </c>
      <c r="I23" s="85"/>
      <c r="L23" s="10"/>
    </row>
    <row r="24" spans="1:12" x14ac:dyDescent="0.25">
      <c r="A24" s="143" t="str">
        <f>IFERROR(HLOOKUP(VLOOKUP(Projectinformatie!$B$24,Keuzeopties[#All],3,FALSE)&amp;IF($C$6="Kennisinstelling","K",""),Keuze_Kostensoort[#All],9,FALSE),0)</f>
        <v>Overige kosten derden</v>
      </c>
      <c r="B24" s="144" t="str">
        <f>Hulpblad!G9</f>
        <v>Overige kosten derden</v>
      </c>
      <c r="C24" s="63"/>
      <c r="D24" s="150">
        <f>IF(A24=0,0,SUM($F$159:$F$175))</f>
        <v>0</v>
      </c>
      <c r="E24" s="85"/>
      <c r="F24" s="144" t="str">
        <f>Hulpblad!V9</f>
        <v xml:space="preserve"> </v>
      </c>
      <c r="G24" s="63"/>
      <c r="H24" s="150" t="str">
        <f t="shared" si="0"/>
        <v/>
      </c>
      <c r="I24" s="85"/>
    </row>
    <row r="25" spans="1:12" x14ac:dyDescent="0.25">
      <c r="A25" s="143" t="str">
        <f>IFERROR(HLOOKUP(VLOOKUP(Projectinformatie!$B$24,Keuzeopties[#All],3,FALSE)&amp;IF(C15="Kennisinstelling","K",""),Keuze_Kostensoort[#All],10,FALSE),0)</f>
        <v>Forfait kleine uitgaven &lt; € 250 (1% Overige kosten derden)</v>
      </c>
      <c r="B25" s="145" t="str">
        <f>Hulpblad!G10</f>
        <v>Forfait kleine uitgaven &lt; € 250 (1% Overige kosten derden)</v>
      </c>
      <c r="C25" s="142"/>
      <c r="D25" s="150">
        <f>IF(A25=0,0,SUM($C$198:$C$207))</f>
        <v>0</v>
      </c>
      <c r="E25" s="85"/>
      <c r="F25" s="148" t="str">
        <f>Hulpblad!V10</f>
        <v xml:space="preserve"> </v>
      </c>
      <c r="G25" s="137"/>
      <c r="H25" s="150" t="str">
        <f t="shared" si="0"/>
        <v/>
      </c>
      <c r="I25" s="85"/>
    </row>
    <row r="26" spans="1:12" x14ac:dyDescent="0.25">
      <c r="A26" s="143">
        <f>IFERROR(HLOOKUP(VLOOKUP(Projectinformatie!$B$24,Keuzeopties[#All],3,FALSE)&amp;IF(C16="Kennisinstelling","K",""),Keuze_Kostensoort[#All],11,FALSE),0)</f>
        <v>0</v>
      </c>
      <c r="B26" s="146" t="str">
        <f>Hulpblad!G11</f>
        <v>Uurtarief € 73</v>
      </c>
      <c r="C26" s="64"/>
      <c r="D26" s="150">
        <f>IF(A26=0,0,SUM($E$215:$E$230))</f>
        <v>0</v>
      </c>
      <c r="E26" s="85"/>
      <c r="F26" s="146" t="str">
        <f>Hulpblad!V11</f>
        <v xml:space="preserve"> </v>
      </c>
      <c r="G26" s="64"/>
      <c r="H26" s="150" t="str">
        <f t="shared" si="0"/>
        <v/>
      </c>
      <c r="I26" s="85"/>
    </row>
    <row r="27" spans="1:12" ht="16.5" thickBot="1" x14ac:dyDescent="0.3">
      <c r="A27" s="143">
        <f>IFERROR(HLOOKUP(VLOOKUP(Projectinformatie!$B$24,Keuzeopties[#All],3,FALSE)&amp;IF(C17="Kennisinstelling","K",""),Keuze_Kostensoort[#All],12,FALSE),0)</f>
        <v>0</v>
      </c>
      <c r="B27" s="147" t="str">
        <f>Hulpblad!G12</f>
        <v>Maandbedrag € 10.400</v>
      </c>
      <c r="C27" s="65"/>
      <c r="D27" s="151">
        <f>IF(A27=0,0,SUM($F$238:$F$252))</f>
        <v>0</v>
      </c>
      <c r="E27" s="85"/>
      <c r="F27" s="149"/>
      <c r="G27" s="65"/>
      <c r="H27" s="151"/>
      <c r="I27" s="85"/>
    </row>
    <row r="28" spans="1:12" ht="20.25" thickTop="1" thickBot="1" x14ac:dyDescent="0.35">
      <c r="B28" s="66" t="s">
        <v>90</v>
      </c>
      <c r="C28" s="67"/>
      <c r="D28" s="152">
        <f>SUM(D17:D27)</f>
        <v>0</v>
      </c>
      <c r="E28" s="85"/>
      <c r="F28" s="66" t="s">
        <v>90</v>
      </c>
      <c r="G28" s="67"/>
      <c r="H28" s="152">
        <f>SUM(H17:H27)</f>
        <v>0</v>
      </c>
      <c r="I28" s="85"/>
    </row>
    <row r="29" spans="1:12" ht="9" customHeight="1" x14ac:dyDescent="0.3">
      <c r="B29" s="82"/>
      <c r="C29" s="83"/>
      <c r="D29" s="84"/>
      <c r="E29" s="85"/>
      <c r="F29" s="82"/>
      <c r="G29" s="83"/>
      <c r="H29" s="84"/>
      <c r="I29" s="85"/>
    </row>
    <row r="30" spans="1:12" ht="49.5" customHeight="1" thickBot="1" x14ac:dyDescent="0.3">
      <c r="B30" s="86" t="s">
        <v>100</v>
      </c>
      <c r="C30" s="263"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3"/>
      <c r="E30" s="263"/>
      <c r="F30" s="263"/>
      <c r="G30" s="263"/>
      <c r="H30" s="263"/>
      <c r="I30" s="140"/>
    </row>
    <row r="31" spans="1:12" ht="13.5" customHeight="1" thickTop="1" x14ac:dyDescent="0.25">
      <c r="B31" s="38"/>
      <c r="C31" s="38"/>
      <c r="D31" s="38"/>
      <c r="E31" s="38"/>
      <c r="F31" s="38"/>
      <c r="G31" s="38"/>
      <c r="H31" s="38"/>
    </row>
    <row r="32" spans="1:12" ht="25.5" customHeight="1" x14ac:dyDescent="0.25">
      <c r="B32" s="266" t="s">
        <v>101</v>
      </c>
      <c r="C32" s="266"/>
      <c r="D32" s="266"/>
      <c r="E32" s="266"/>
      <c r="F32" s="266"/>
      <c r="G32" s="266"/>
      <c r="H32" s="266"/>
    </row>
    <row r="33" spans="1:8" ht="18.75" x14ac:dyDescent="0.3">
      <c r="B33" s="33"/>
      <c r="C33" s="34"/>
      <c r="D33" s="35"/>
      <c r="E33"/>
      <c r="F33" s="33"/>
      <c r="G33" s="34"/>
      <c r="H33" s="35"/>
    </row>
    <row r="34" spans="1:8" ht="21" x14ac:dyDescent="0.35">
      <c r="A34" s="143" t="str">
        <f>IF($A$16=0,"",IF(COUNTIFS($A$17:$A$27,B34)=1,1,"nvt"))</f>
        <v/>
      </c>
      <c r="B34" s="153" t="str">
        <f>B17</f>
        <v>Uurtarief € 60</v>
      </c>
      <c r="C34" s="50"/>
      <c r="D34"/>
      <c r="E34"/>
      <c r="F34"/>
      <c r="G34"/>
      <c r="H34"/>
    </row>
    <row r="35" spans="1:8" ht="15" customHeight="1" x14ac:dyDescent="0.25">
      <c r="B35" s="261" t="str">
        <f>IF(A34="nvt",VLOOKUP(A34,Alle_Kostensoorten[],2,FALSE),VLOOKUP(B34,Alle_Kostensoorten[],2,FALSE))</f>
        <v>Toelichting: Geen bijzonderheden</v>
      </c>
      <c r="C35" s="261"/>
      <c r="D35" s="261"/>
      <c r="E35" s="261"/>
      <c r="F35"/>
      <c r="G35"/>
      <c r="H35"/>
    </row>
    <row r="36" spans="1:8" ht="7.5" customHeight="1" x14ac:dyDescent="0.3">
      <c r="B36" s="3"/>
      <c r="C36" s="4"/>
      <c r="D36"/>
      <c r="E36"/>
      <c r="F36"/>
      <c r="G36"/>
      <c r="H36"/>
    </row>
    <row r="37" spans="1:8" ht="31.5" customHeight="1" thickBot="1" x14ac:dyDescent="0.35">
      <c r="B37" s="186" t="s">
        <v>2</v>
      </c>
      <c r="C37" s="133" t="s">
        <v>111</v>
      </c>
      <c r="D37" s="133" t="s">
        <v>72</v>
      </c>
      <c r="E37" s="184" t="s">
        <v>0</v>
      </c>
      <c r="F37"/>
      <c r="G37" s="10"/>
      <c r="H37"/>
    </row>
    <row r="38" spans="1:8" ht="15.75" customHeight="1" thickTop="1" x14ac:dyDescent="0.3">
      <c r="B38" s="241"/>
      <c r="C38" s="224"/>
      <c r="D38" s="227"/>
      <c r="E38" s="192">
        <f>IF($A$34=1,$D38*60,0)</f>
        <v>0</v>
      </c>
      <c r="F38"/>
      <c r="G38"/>
      <c r="H38"/>
    </row>
    <row r="39" spans="1:8" ht="15.75" customHeight="1" x14ac:dyDescent="0.3">
      <c r="B39" s="210"/>
      <c r="C39" s="107"/>
      <c r="D39" s="200"/>
      <c r="E39" s="195">
        <f>IF($A$34=1,$D39*60,0)</f>
        <v>0</v>
      </c>
      <c r="F39"/>
      <c r="G39"/>
      <c r="H39"/>
    </row>
    <row r="40" spans="1:8" ht="15.75" customHeight="1" x14ac:dyDescent="0.3">
      <c r="B40" s="210"/>
      <c r="C40" s="107"/>
      <c r="D40" s="200"/>
      <c r="E40" s="195">
        <f>IF($A$34=1,$D40*60,0)</f>
        <v>0</v>
      </c>
      <c r="F40"/>
      <c r="G40"/>
      <c r="H40"/>
    </row>
    <row r="41" spans="1:8" ht="15.75" customHeight="1" x14ac:dyDescent="0.3">
      <c r="B41" s="210"/>
      <c r="C41" s="107"/>
      <c r="D41" s="200"/>
      <c r="E41" s="195">
        <f>IF($A$34=1,$D41*60,0)</f>
        <v>0</v>
      </c>
      <c r="F41"/>
      <c r="G41"/>
      <c r="H41"/>
    </row>
    <row r="42" spans="1:8" ht="15.75" customHeight="1" x14ac:dyDescent="0.3">
      <c r="B42" s="210"/>
      <c r="C42" s="107"/>
      <c r="D42" s="200"/>
      <c r="E42" s="195">
        <f>IF($A$34=1,$D42*60,0)</f>
        <v>0</v>
      </c>
      <c r="F42"/>
      <c r="G42"/>
      <c r="H42"/>
    </row>
    <row r="43" spans="1:8" ht="15.75" customHeight="1" x14ac:dyDescent="0.3">
      <c r="B43" s="210"/>
      <c r="C43" s="107"/>
      <c r="D43" s="200"/>
      <c r="E43" s="195">
        <f>IF($A$34=1,$D43*60,0)</f>
        <v>0</v>
      </c>
      <c r="F43"/>
      <c r="G43"/>
      <c r="H43"/>
    </row>
    <row r="44" spans="1:8" ht="15.75" customHeight="1" x14ac:dyDescent="0.3">
      <c r="B44" s="210"/>
      <c r="C44" s="107"/>
      <c r="D44" s="200"/>
      <c r="E44" s="195">
        <f>IF($A$34=1,$D44*60,0)</f>
        <v>0</v>
      </c>
      <c r="F44"/>
      <c r="G44"/>
      <c r="H44"/>
    </row>
    <row r="45" spans="1:8" ht="15.75" customHeight="1" x14ac:dyDescent="0.3">
      <c r="B45" s="210"/>
      <c r="C45" s="107"/>
      <c r="D45" s="200"/>
      <c r="E45" s="195">
        <f>IF($A$34=1,$D45*60,0)</f>
        <v>0</v>
      </c>
      <c r="F45"/>
      <c r="G45"/>
      <c r="H45"/>
    </row>
    <row r="46" spans="1:8" ht="15.75" customHeight="1" x14ac:dyDescent="0.3">
      <c r="B46" s="210"/>
      <c r="C46" s="107"/>
      <c r="D46" s="200"/>
      <c r="E46" s="195">
        <f>IF($A$34=1,$D46*60,0)</f>
        <v>0</v>
      </c>
      <c r="F46"/>
      <c r="G46"/>
      <c r="H46"/>
    </row>
    <row r="47" spans="1:8" ht="15.75" customHeight="1" x14ac:dyDescent="0.3">
      <c r="B47" s="210"/>
      <c r="C47" s="107"/>
      <c r="D47" s="200"/>
      <c r="E47" s="195">
        <f>IF($A$34=1,$D47*60,0)</f>
        <v>0</v>
      </c>
      <c r="F47"/>
      <c r="G47"/>
      <c r="H47"/>
    </row>
    <row r="48" spans="1:8" ht="15.75" customHeight="1" x14ac:dyDescent="0.3">
      <c r="B48" s="210"/>
      <c r="C48" s="107"/>
      <c r="D48" s="200"/>
      <c r="E48" s="195">
        <f>IF($A$34=1,$D48*60,0)</f>
        <v>0</v>
      </c>
      <c r="F48"/>
      <c r="G48"/>
      <c r="H48"/>
    </row>
    <row r="49" spans="1:8" ht="15.75" customHeight="1" x14ac:dyDescent="0.3">
      <c r="B49" s="210"/>
      <c r="C49" s="107"/>
      <c r="D49" s="200"/>
      <c r="E49" s="195">
        <f>IF($A$34=1,$D49*60,0)</f>
        <v>0</v>
      </c>
      <c r="F49"/>
      <c r="G49"/>
      <c r="H49"/>
    </row>
    <row r="50" spans="1:8" ht="15.75" customHeight="1" x14ac:dyDescent="0.3">
      <c r="B50" s="210"/>
      <c r="C50" s="107"/>
      <c r="D50" s="200"/>
      <c r="E50" s="195">
        <f>IF($A$34=1,$D50*60,0)</f>
        <v>0</v>
      </c>
      <c r="F50"/>
      <c r="G50"/>
      <c r="H50"/>
    </row>
    <row r="51" spans="1:8" ht="15.75" customHeight="1" x14ac:dyDescent="0.3">
      <c r="B51" s="210"/>
      <c r="C51" s="107"/>
      <c r="D51" s="200"/>
      <c r="E51" s="195">
        <f>IF($A$34=1,$D51*60,0)</f>
        <v>0</v>
      </c>
      <c r="F51"/>
      <c r="G51"/>
      <c r="H51"/>
    </row>
    <row r="52" spans="1:8" ht="15.75" customHeight="1" thickBot="1" x14ac:dyDescent="0.35">
      <c r="B52" s="93"/>
      <c r="C52" s="94"/>
      <c r="D52" s="141"/>
      <c r="E52" s="155">
        <f>IF($A$34=1,$D52*60,0)</f>
        <v>0</v>
      </c>
      <c r="F52"/>
      <c r="G52"/>
      <c r="H52"/>
    </row>
    <row r="53" spans="1:8" ht="16.5" thickTop="1" x14ac:dyDescent="0.3">
      <c r="B53" s="76" t="s">
        <v>90</v>
      </c>
      <c r="C53" s="76"/>
      <c r="D53" s="214"/>
      <c r="E53" s="163">
        <f>SUM(E38:E52)</f>
        <v>0</v>
      </c>
      <c r="F53" s="8"/>
      <c r="G53"/>
      <c r="H53"/>
    </row>
    <row r="54" spans="1:8" x14ac:dyDescent="0.3">
      <c r="B54" s="1"/>
      <c r="C54" s="1"/>
      <c r="D54" s="1"/>
      <c r="E54" s="1"/>
      <c r="F54" s="7"/>
      <c r="G54" s="8"/>
      <c r="H54"/>
    </row>
    <row r="55" spans="1:8" x14ac:dyDescent="0.3">
      <c r="B55" s="1"/>
      <c r="C55" s="1"/>
      <c r="D55" s="1"/>
      <c r="E55" s="1"/>
      <c r="F55" s="7"/>
      <c r="G55" s="8"/>
      <c r="H55"/>
    </row>
    <row r="56" spans="1:8" ht="21" x14ac:dyDescent="0.35">
      <c r="A56" s="143" t="str">
        <f>IF($A$16=0,"",IF(COUNTIFS($A$17:$A$27,B56)=1,1,"nvt"))</f>
        <v/>
      </c>
      <c r="B56" s="153" t="str">
        <f>B18</f>
        <v>Maandbedrag € 8.600</v>
      </c>
      <c r="C56" s="50"/>
      <c r="D56" s="1"/>
      <c r="E56" s="1"/>
      <c r="F56" s="7"/>
      <c r="G56" s="8"/>
      <c r="H56"/>
    </row>
    <row r="57" spans="1:8" ht="15" customHeight="1" x14ac:dyDescent="0.25">
      <c r="B57" s="261" t="str">
        <f>IF(A56="nvt",VLOOKUP(A56,Alle_Kostensoorten[],2,FALSE),VLOOKUP(B56,Alle_Kostensoorten[],2,FALSE))</f>
        <v>Toelichting: Geen bijzonderheden</v>
      </c>
      <c r="C57" s="261"/>
      <c r="D57" s="261"/>
      <c r="E57" s="261"/>
      <c r="F57" s="261"/>
      <c r="G57"/>
      <c r="H57"/>
    </row>
    <row r="58" spans="1:8" ht="9" customHeight="1" x14ac:dyDescent="0.3">
      <c r="B58" s="1"/>
      <c r="C58" s="1"/>
      <c r="D58" s="1"/>
      <c r="E58" s="1"/>
      <c r="F58" s="7"/>
      <c r="G58" s="8"/>
      <c r="H58"/>
    </row>
    <row r="59" spans="1:8" ht="45.75" thickBot="1" x14ac:dyDescent="0.35">
      <c r="B59" s="186" t="s">
        <v>2</v>
      </c>
      <c r="C59" s="133" t="s">
        <v>111</v>
      </c>
      <c r="D59" s="133" t="s">
        <v>132</v>
      </c>
      <c r="E59" s="133" t="s">
        <v>175</v>
      </c>
      <c r="F59" s="184" t="s">
        <v>0</v>
      </c>
      <c r="G59"/>
      <c r="H59"/>
    </row>
    <row r="60" spans="1:8" ht="15.75" customHeight="1" thickTop="1" x14ac:dyDescent="0.3">
      <c r="B60" s="223"/>
      <c r="C60" s="224"/>
      <c r="D60" s="227"/>
      <c r="E60" s="232"/>
      <c r="F60" s="192">
        <f>IF($A$56=1,$D60*$E60*8600,0)</f>
        <v>0</v>
      </c>
      <c r="G60"/>
      <c r="H60"/>
    </row>
    <row r="61" spans="1:8" ht="15.75" customHeight="1" x14ac:dyDescent="0.3">
      <c r="B61" s="197"/>
      <c r="C61" s="107"/>
      <c r="D61" s="200"/>
      <c r="E61" s="201"/>
      <c r="F61" s="195">
        <f>IF($A$56=1,$D61*$E61*8600,0)</f>
        <v>0</v>
      </c>
      <c r="G61"/>
      <c r="H61"/>
    </row>
    <row r="62" spans="1:8" ht="15.75" customHeight="1" x14ac:dyDescent="0.3">
      <c r="B62" s="197"/>
      <c r="C62" s="107"/>
      <c r="D62" s="200"/>
      <c r="E62" s="201"/>
      <c r="F62" s="195">
        <f>IF($A$56=1,$D62*$E62*8600,0)</f>
        <v>0</v>
      </c>
      <c r="G62"/>
      <c r="H62"/>
    </row>
    <row r="63" spans="1:8" ht="15.75" customHeight="1" x14ac:dyDescent="0.3">
      <c r="B63" s="197"/>
      <c r="C63" s="107"/>
      <c r="D63" s="200"/>
      <c r="E63" s="201"/>
      <c r="F63" s="195">
        <f>IF($A$56=1,$D63*$E63*8600,0)</f>
        <v>0</v>
      </c>
      <c r="G63"/>
      <c r="H63"/>
    </row>
    <row r="64" spans="1:8" ht="15.75" customHeight="1" x14ac:dyDescent="0.3">
      <c r="B64" s="197"/>
      <c r="C64" s="107"/>
      <c r="D64" s="200"/>
      <c r="E64" s="201"/>
      <c r="F64" s="195">
        <f>IF($A$56=1,$D64*$E64*8600,0)</f>
        <v>0</v>
      </c>
      <c r="G64"/>
      <c r="H64"/>
    </row>
    <row r="65" spans="1:8" ht="15.75" customHeight="1" x14ac:dyDescent="0.3">
      <c r="B65" s="197"/>
      <c r="C65" s="107"/>
      <c r="D65" s="200"/>
      <c r="E65" s="201"/>
      <c r="F65" s="195">
        <f>IF($A$56=1,$D65*$E65*8600,0)</f>
        <v>0</v>
      </c>
      <c r="G65"/>
      <c r="H65"/>
    </row>
    <row r="66" spans="1:8" ht="15.75" customHeight="1" x14ac:dyDescent="0.3">
      <c r="B66" s="197"/>
      <c r="C66" s="107"/>
      <c r="D66" s="200"/>
      <c r="E66" s="201"/>
      <c r="F66" s="195">
        <f>IF($A$56=1,$D66*$E66*8600,0)</f>
        <v>0</v>
      </c>
      <c r="G66"/>
      <c r="H66"/>
    </row>
    <row r="67" spans="1:8" ht="15.75" customHeight="1" x14ac:dyDescent="0.3">
      <c r="B67" s="197"/>
      <c r="C67" s="107"/>
      <c r="D67" s="200"/>
      <c r="E67" s="201"/>
      <c r="F67" s="195">
        <f>IF($A$56=1,$D67*$E67*8600,0)</f>
        <v>0</v>
      </c>
      <c r="G67"/>
      <c r="H67"/>
    </row>
    <row r="68" spans="1:8" ht="15.75" customHeight="1" x14ac:dyDescent="0.3">
      <c r="B68" s="197"/>
      <c r="C68" s="107"/>
      <c r="D68" s="200"/>
      <c r="E68" s="201"/>
      <c r="F68" s="195">
        <f>IF($A$56=1,$D68*$E68*8600,0)</f>
        <v>0</v>
      </c>
      <c r="G68"/>
      <c r="H68"/>
    </row>
    <row r="69" spans="1:8" ht="15.75" customHeight="1" x14ac:dyDescent="0.3">
      <c r="B69" s="197"/>
      <c r="C69" s="107"/>
      <c r="D69" s="200"/>
      <c r="E69" s="201"/>
      <c r="F69" s="195">
        <f>IF($A$56=1,$D69*$E69*8600,0)</f>
        <v>0</v>
      </c>
      <c r="G69"/>
      <c r="H69"/>
    </row>
    <row r="70" spans="1:8" ht="15.75" customHeight="1" x14ac:dyDescent="0.3">
      <c r="B70" s="197"/>
      <c r="C70" s="107"/>
      <c r="D70" s="200"/>
      <c r="E70" s="201"/>
      <c r="F70" s="195">
        <f>IF($A$56=1,$D70*$E70*8600,0)</f>
        <v>0</v>
      </c>
      <c r="G70"/>
      <c r="H70"/>
    </row>
    <row r="71" spans="1:8" ht="15.75" customHeight="1" x14ac:dyDescent="0.3">
      <c r="B71" s="197"/>
      <c r="C71" s="107"/>
      <c r="D71" s="200"/>
      <c r="E71" s="201"/>
      <c r="F71" s="195">
        <f>IF($A$56=1,$D71*$E71*8600,0)</f>
        <v>0</v>
      </c>
      <c r="G71"/>
      <c r="H71"/>
    </row>
    <row r="72" spans="1:8" ht="15.75" customHeight="1" x14ac:dyDescent="0.3">
      <c r="B72" s="197"/>
      <c r="C72" s="107"/>
      <c r="D72" s="200"/>
      <c r="E72" s="201"/>
      <c r="F72" s="195">
        <f>IF($A$56=1,$D72*$E72*8600,0)</f>
        <v>0</v>
      </c>
      <c r="G72"/>
      <c r="H72"/>
    </row>
    <row r="73" spans="1:8" ht="15.75" customHeight="1" x14ac:dyDescent="0.3">
      <c r="B73" s="197"/>
      <c r="C73" s="107"/>
      <c r="D73" s="200"/>
      <c r="E73" s="201"/>
      <c r="F73" s="195">
        <f>IF($A$56=1,$D73*$E73*8600,0)</f>
        <v>0</v>
      </c>
      <c r="G73"/>
      <c r="H73"/>
    </row>
    <row r="74" spans="1:8" ht="15.75" customHeight="1" thickBot="1" x14ac:dyDescent="0.35">
      <c r="B74" s="95"/>
      <c r="C74" s="207"/>
      <c r="D74" s="208"/>
      <c r="E74" s="209"/>
      <c r="F74" s="155">
        <f>IF($A$56=1,$D74*$E74*8600,0)</f>
        <v>0</v>
      </c>
      <c r="G74"/>
      <c r="H74"/>
    </row>
    <row r="75" spans="1:8" ht="16.5" thickTop="1" x14ac:dyDescent="0.3">
      <c r="B75" s="76" t="s">
        <v>90</v>
      </c>
      <c r="C75" s="76"/>
      <c r="D75" s="214"/>
      <c r="E75" s="215"/>
      <c r="F75" s="163">
        <f>SUM(F60:F74)</f>
        <v>0</v>
      </c>
      <c r="G75"/>
      <c r="H75"/>
    </row>
    <row r="76" spans="1:8" x14ac:dyDescent="0.3">
      <c r="B76" s="6"/>
      <c r="C76" s="6"/>
      <c r="D76" s="6"/>
      <c r="E76" s="19"/>
      <c r="F76" s="19"/>
      <c r="G76" s="19"/>
      <c r="H76"/>
    </row>
    <row r="77" spans="1:8" x14ac:dyDescent="0.3">
      <c r="B77" s="1"/>
      <c r="C77" s="1"/>
      <c r="D77" s="1"/>
      <c r="E77" s="1"/>
      <c r="F77" s="7"/>
      <c r="G77" s="8"/>
      <c r="H77"/>
    </row>
    <row r="78" spans="1:8" ht="21" x14ac:dyDescent="0.35">
      <c r="A78" s="143" t="str">
        <f>IF($A$16=0,"",IF(COUNTIFS($A$17:$A$27,B78)=1,1,"nvt"))</f>
        <v/>
      </c>
      <c r="B78" s="153" t="str">
        <f>B19</f>
        <v>IKS voor kennisinstellingen</v>
      </c>
      <c r="C78" s="50"/>
      <c r="D78" s="1"/>
      <c r="E78" s="1"/>
      <c r="F78" s="7"/>
      <c r="G78" s="8"/>
      <c r="H78"/>
    </row>
    <row r="79" spans="1:8" ht="15" customHeight="1" x14ac:dyDescent="0.25">
      <c r="B79" s="261" t="e">
        <f>IF(A78=1,VLOOKUP(B78,Alle_Kostensoorten[],2,FALSE),VLOOKUP(A78,Alle_Kostensoorten[],2,FALSE))</f>
        <v>#N/A</v>
      </c>
      <c r="C79" s="261"/>
      <c r="D79" s="261"/>
      <c r="E79" s="261"/>
      <c r="F79" s="261"/>
      <c r="G79"/>
      <c r="H79"/>
    </row>
    <row r="80" spans="1:8" ht="11.25" customHeight="1" x14ac:dyDescent="0.3">
      <c r="B80" s="1"/>
      <c r="C80" s="1"/>
      <c r="D80" s="1"/>
      <c r="E80" s="1"/>
      <c r="F80" s="7"/>
      <c r="G80" s="8"/>
      <c r="H80"/>
    </row>
    <row r="81" spans="2:8" s="5" customFormat="1" ht="30.75" thickBot="1" x14ac:dyDescent="0.35">
      <c r="B81" s="186" t="s">
        <v>2</v>
      </c>
      <c r="C81" s="133" t="s">
        <v>176</v>
      </c>
      <c r="D81" s="133" t="s">
        <v>72</v>
      </c>
      <c r="E81" s="133" t="s">
        <v>53</v>
      </c>
      <c r="F81" s="184" t="s">
        <v>0</v>
      </c>
    </row>
    <row r="82" spans="2:8" ht="15.75" customHeight="1" thickTop="1" x14ac:dyDescent="0.3">
      <c r="B82" s="223"/>
      <c r="C82" s="224"/>
      <c r="D82" s="227"/>
      <c r="E82" s="242"/>
      <c r="F82" s="192">
        <f t="shared" ref="F82:F96" si="1">IF($A$78=1,$D82*$E82,0)</f>
        <v>0</v>
      </c>
      <c r="G82"/>
      <c r="H82"/>
    </row>
    <row r="83" spans="2:8" ht="15.75" customHeight="1" x14ac:dyDescent="0.3">
      <c r="B83" s="197"/>
      <c r="C83" s="107"/>
      <c r="D83" s="200"/>
      <c r="E83" s="242"/>
      <c r="F83" s="195">
        <f t="shared" si="1"/>
        <v>0</v>
      </c>
      <c r="G83"/>
      <c r="H83"/>
    </row>
    <row r="84" spans="2:8" ht="15.75" customHeight="1" x14ac:dyDescent="0.3">
      <c r="B84" s="197"/>
      <c r="C84" s="107"/>
      <c r="D84" s="200"/>
      <c r="E84" s="242"/>
      <c r="F84" s="195">
        <f t="shared" si="1"/>
        <v>0</v>
      </c>
      <c r="G84"/>
      <c r="H84"/>
    </row>
    <row r="85" spans="2:8" ht="15.75" customHeight="1" x14ac:dyDescent="0.3">
      <c r="B85" s="197"/>
      <c r="C85" s="107"/>
      <c r="D85" s="200"/>
      <c r="E85" s="242"/>
      <c r="F85" s="195">
        <f t="shared" si="1"/>
        <v>0</v>
      </c>
      <c r="G85"/>
      <c r="H85"/>
    </row>
    <row r="86" spans="2:8" ht="15.75" customHeight="1" x14ac:dyDescent="0.3">
      <c r="B86" s="197"/>
      <c r="C86" s="107"/>
      <c r="D86" s="200"/>
      <c r="E86" s="243"/>
      <c r="F86" s="195">
        <f t="shared" si="1"/>
        <v>0</v>
      </c>
      <c r="G86"/>
      <c r="H86"/>
    </row>
    <row r="87" spans="2:8" ht="15.75" customHeight="1" x14ac:dyDescent="0.3">
      <c r="B87" s="197"/>
      <c r="C87" s="107"/>
      <c r="D87" s="200"/>
      <c r="E87" s="243"/>
      <c r="F87" s="195">
        <f t="shared" si="1"/>
        <v>0</v>
      </c>
      <c r="G87"/>
      <c r="H87"/>
    </row>
    <row r="88" spans="2:8" ht="15.75" customHeight="1" x14ac:dyDescent="0.3">
      <c r="B88" s="197"/>
      <c r="C88" s="107"/>
      <c r="D88" s="200"/>
      <c r="E88" s="243"/>
      <c r="F88" s="195">
        <f t="shared" si="1"/>
        <v>0</v>
      </c>
      <c r="G88"/>
      <c r="H88"/>
    </row>
    <row r="89" spans="2:8" ht="15.75" customHeight="1" x14ac:dyDescent="0.3">
      <c r="B89" s="197"/>
      <c r="C89" s="107"/>
      <c r="D89" s="200"/>
      <c r="E89" s="243"/>
      <c r="F89" s="195">
        <f t="shared" si="1"/>
        <v>0</v>
      </c>
      <c r="G89"/>
      <c r="H89"/>
    </row>
    <row r="90" spans="2:8" ht="15.75" customHeight="1" x14ac:dyDescent="0.3">
      <c r="B90" s="197"/>
      <c r="C90" s="107"/>
      <c r="D90" s="200"/>
      <c r="E90" s="243"/>
      <c r="F90" s="195">
        <f t="shared" si="1"/>
        <v>0</v>
      </c>
      <c r="G90"/>
      <c r="H90"/>
    </row>
    <row r="91" spans="2:8" ht="15.75" customHeight="1" x14ac:dyDescent="0.3">
      <c r="B91" s="197"/>
      <c r="C91" s="107"/>
      <c r="D91" s="200"/>
      <c r="E91" s="243"/>
      <c r="F91" s="195">
        <f t="shared" si="1"/>
        <v>0</v>
      </c>
      <c r="G91"/>
      <c r="H91"/>
    </row>
    <row r="92" spans="2:8" ht="15.75" customHeight="1" x14ac:dyDescent="0.3">
      <c r="B92" s="197"/>
      <c r="C92" s="107"/>
      <c r="D92" s="200"/>
      <c r="E92" s="243"/>
      <c r="F92" s="195">
        <f t="shared" si="1"/>
        <v>0</v>
      </c>
      <c r="G92"/>
      <c r="H92"/>
    </row>
    <row r="93" spans="2:8" ht="15.75" customHeight="1" x14ac:dyDescent="0.3">
      <c r="B93" s="197"/>
      <c r="C93" s="107"/>
      <c r="D93" s="200"/>
      <c r="E93" s="243"/>
      <c r="F93" s="195">
        <f t="shared" si="1"/>
        <v>0</v>
      </c>
      <c r="G93"/>
      <c r="H93"/>
    </row>
    <row r="94" spans="2:8" ht="15.75" customHeight="1" x14ac:dyDescent="0.3">
      <c r="B94" s="197"/>
      <c r="C94" s="107"/>
      <c r="D94" s="200"/>
      <c r="E94" s="243"/>
      <c r="F94" s="195">
        <f t="shared" si="1"/>
        <v>0</v>
      </c>
      <c r="G94"/>
      <c r="H94"/>
    </row>
    <row r="95" spans="2:8" ht="15.75" customHeight="1" x14ac:dyDescent="0.3">
      <c r="B95" s="197"/>
      <c r="C95" s="107"/>
      <c r="D95" s="200"/>
      <c r="E95" s="243"/>
      <c r="F95" s="195">
        <f t="shared" si="1"/>
        <v>0</v>
      </c>
      <c r="G95"/>
      <c r="H95"/>
    </row>
    <row r="96" spans="2:8" ht="15.75" customHeight="1" thickBot="1" x14ac:dyDescent="0.35">
      <c r="B96" s="95"/>
      <c r="C96" s="207"/>
      <c r="D96" s="208"/>
      <c r="E96" s="96"/>
      <c r="F96" s="155">
        <f t="shared" si="1"/>
        <v>0</v>
      </c>
      <c r="G96"/>
      <c r="H96"/>
    </row>
    <row r="97" spans="1:8" ht="16.5" thickTop="1" x14ac:dyDescent="0.3">
      <c r="B97" s="76" t="s">
        <v>90</v>
      </c>
      <c r="C97" s="76"/>
      <c r="D97" s="214"/>
      <c r="E97" s="76"/>
      <c r="F97" s="163">
        <f>SUM(F82:F96)</f>
        <v>0</v>
      </c>
      <c r="G97"/>
      <c r="H97"/>
    </row>
    <row r="98" spans="1:8" x14ac:dyDescent="0.3">
      <c r="B98" s="1"/>
      <c r="C98" s="1"/>
      <c r="D98" s="1"/>
      <c r="E98" s="1"/>
      <c r="F98" s="7"/>
      <c r="G98" s="8"/>
      <c r="H98"/>
    </row>
    <row r="99" spans="1:8" x14ac:dyDescent="0.3">
      <c r="B99" s="1"/>
      <c r="C99" s="1"/>
      <c r="D99" s="1"/>
      <c r="E99" s="1"/>
      <c r="F99" s="7"/>
      <c r="G99" s="8"/>
      <c r="H99"/>
    </row>
    <row r="100" spans="1:8" ht="21" x14ac:dyDescent="0.35">
      <c r="A100" s="143" t="str">
        <f>IF($A$16=0,"",IF(COUNTIFS($A$17:$A$27,B100)=1,1,"nvt"))</f>
        <v/>
      </c>
      <c r="B100" s="247" t="str">
        <f>B20</f>
        <v>Loonverletkosten</v>
      </c>
      <c r="C100" s="50"/>
      <c r="D100"/>
      <c r="E100"/>
      <c r="F100" s="7"/>
      <c r="G100" s="8"/>
      <c r="H100"/>
    </row>
    <row r="101" spans="1:8" x14ac:dyDescent="0.3">
      <c r="B101" s="261" t="str">
        <f>IF(A100="nvt",VLOOKUP(A100,Alle_Kostensoorten[],2,FALSE),VLOOKUP(B100,Alle_Kostensoorten[],2,FALSE))</f>
        <v>Toelichting: Geen bijzonderheden.</v>
      </c>
      <c r="C101" s="261"/>
      <c r="D101" s="261"/>
      <c r="E101" s="261"/>
      <c r="F101" s="7"/>
      <c r="G101" s="8"/>
      <c r="H101"/>
    </row>
    <row r="102" spans="1:8" x14ac:dyDescent="0.3">
      <c r="B102" s="3"/>
      <c r="C102" s="4"/>
      <c r="D102"/>
      <c r="E102"/>
      <c r="F102" s="7"/>
      <c r="G102" s="8"/>
      <c r="H102"/>
    </row>
    <row r="103" spans="1:8" ht="16.5" thickBot="1" x14ac:dyDescent="0.35">
      <c r="B103" s="186" t="s">
        <v>2</v>
      </c>
      <c r="C103" s="133" t="s">
        <v>111</v>
      </c>
      <c r="D103" s="133" t="s">
        <v>72</v>
      </c>
      <c r="E103" s="184" t="s">
        <v>0</v>
      </c>
      <c r="F103" s="7"/>
      <c r="G103" s="8"/>
      <c r="H103"/>
    </row>
    <row r="104" spans="1:8" ht="16.5" thickTop="1" x14ac:dyDescent="0.3">
      <c r="B104" s="241"/>
      <c r="C104" s="224"/>
      <c r="D104" s="227"/>
      <c r="E104" s="192">
        <f>IF($A$100=1,$D104*23.91,0)</f>
        <v>0</v>
      </c>
      <c r="F104" s="7"/>
      <c r="G104" s="8"/>
      <c r="H104"/>
    </row>
    <row r="105" spans="1:8" x14ac:dyDescent="0.3">
      <c r="B105" s="210"/>
      <c r="C105" s="107"/>
      <c r="D105" s="200"/>
      <c r="E105" s="195">
        <f t="shared" ref="E105:E118" si="2">IF($A$100=1,$D105*23.91,0)</f>
        <v>0</v>
      </c>
      <c r="F105" s="7"/>
      <c r="G105" s="8"/>
      <c r="H105"/>
    </row>
    <row r="106" spans="1:8" x14ac:dyDescent="0.3">
      <c r="B106" s="210"/>
      <c r="C106" s="107"/>
      <c r="D106" s="200"/>
      <c r="E106" s="195">
        <f t="shared" si="2"/>
        <v>0</v>
      </c>
      <c r="F106" s="7"/>
      <c r="G106" s="8"/>
      <c r="H106"/>
    </row>
    <row r="107" spans="1:8" x14ac:dyDescent="0.3">
      <c r="B107" s="210"/>
      <c r="C107" s="107"/>
      <c r="D107" s="200"/>
      <c r="E107" s="195">
        <f t="shared" si="2"/>
        <v>0</v>
      </c>
      <c r="F107" s="7"/>
      <c r="G107" s="8"/>
      <c r="H107"/>
    </row>
    <row r="108" spans="1:8" x14ac:dyDescent="0.3">
      <c r="B108" s="210"/>
      <c r="C108" s="107"/>
      <c r="D108" s="200"/>
      <c r="E108" s="195">
        <f t="shared" si="2"/>
        <v>0</v>
      </c>
      <c r="F108" s="7"/>
      <c r="G108" s="8"/>
      <c r="H108"/>
    </row>
    <row r="109" spans="1:8" x14ac:dyDescent="0.3">
      <c r="B109" s="210"/>
      <c r="C109" s="107"/>
      <c r="D109" s="200"/>
      <c r="E109" s="195">
        <f t="shared" si="2"/>
        <v>0</v>
      </c>
      <c r="F109" s="7"/>
      <c r="G109" s="8"/>
      <c r="H109"/>
    </row>
    <row r="110" spans="1:8" x14ac:dyDescent="0.3">
      <c r="B110" s="210"/>
      <c r="C110" s="107"/>
      <c r="D110" s="200"/>
      <c r="E110" s="195">
        <f t="shared" si="2"/>
        <v>0</v>
      </c>
      <c r="F110" s="7"/>
      <c r="G110" s="8"/>
      <c r="H110"/>
    </row>
    <row r="111" spans="1:8" x14ac:dyDescent="0.3">
      <c r="B111" s="210"/>
      <c r="C111" s="107"/>
      <c r="D111" s="200"/>
      <c r="E111" s="195">
        <f t="shared" si="2"/>
        <v>0</v>
      </c>
      <c r="F111" s="7"/>
      <c r="G111" s="8"/>
      <c r="H111"/>
    </row>
    <row r="112" spans="1:8" x14ac:dyDescent="0.3">
      <c r="B112" s="210"/>
      <c r="C112" s="107"/>
      <c r="D112" s="200"/>
      <c r="E112" s="195">
        <f t="shared" si="2"/>
        <v>0</v>
      </c>
      <c r="F112" s="7"/>
      <c r="G112" s="8"/>
      <c r="H112"/>
    </row>
    <row r="113" spans="1:8" x14ac:dyDescent="0.3">
      <c r="B113" s="210"/>
      <c r="C113" s="107"/>
      <c r="D113" s="200"/>
      <c r="E113" s="195">
        <f t="shared" si="2"/>
        <v>0</v>
      </c>
      <c r="F113" s="7"/>
      <c r="G113" s="8"/>
      <c r="H113"/>
    </row>
    <row r="114" spans="1:8" x14ac:dyDescent="0.3">
      <c r="B114" s="210"/>
      <c r="C114" s="107"/>
      <c r="D114" s="200"/>
      <c r="E114" s="195">
        <f t="shared" si="2"/>
        <v>0</v>
      </c>
      <c r="F114" s="7"/>
      <c r="G114" s="8"/>
      <c r="H114"/>
    </row>
    <row r="115" spans="1:8" x14ac:dyDescent="0.3">
      <c r="B115" s="210"/>
      <c r="C115" s="107"/>
      <c r="D115" s="200"/>
      <c r="E115" s="195">
        <f t="shared" si="2"/>
        <v>0</v>
      </c>
      <c r="F115" s="7"/>
      <c r="G115" s="8"/>
      <c r="H115"/>
    </row>
    <row r="116" spans="1:8" x14ac:dyDescent="0.3">
      <c r="B116" s="210"/>
      <c r="C116" s="107"/>
      <c r="D116" s="200"/>
      <c r="E116" s="195">
        <f t="shared" si="2"/>
        <v>0</v>
      </c>
      <c r="F116" s="7"/>
      <c r="G116" s="8"/>
      <c r="H116"/>
    </row>
    <row r="117" spans="1:8" x14ac:dyDescent="0.3">
      <c r="B117" s="210"/>
      <c r="C117" s="107"/>
      <c r="D117" s="200"/>
      <c r="E117" s="195">
        <f t="shared" si="2"/>
        <v>0</v>
      </c>
      <c r="F117" s="7"/>
      <c r="G117" s="8"/>
      <c r="H117"/>
    </row>
    <row r="118" spans="1:8" ht="16.5" thickBot="1" x14ac:dyDescent="0.35">
      <c r="B118" s="93"/>
      <c r="C118" s="94"/>
      <c r="D118" s="141"/>
      <c r="E118" s="155">
        <f t="shared" si="2"/>
        <v>0</v>
      </c>
      <c r="F118" s="7"/>
      <c r="G118" s="8"/>
      <c r="H118"/>
    </row>
    <row r="119" spans="1:8" ht="16.5" thickTop="1" x14ac:dyDescent="0.3">
      <c r="B119" s="76" t="s">
        <v>90</v>
      </c>
      <c r="C119" s="76"/>
      <c r="D119" s="214"/>
      <c r="E119" s="163">
        <f>SUM(E104:E118)</f>
        <v>0</v>
      </c>
      <c r="F119" s="7"/>
      <c r="G119" s="8"/>
      <c r="H119"/>
    </row>
    <row r="120" spans="1:8" x14ac:dyDescent="0.3">
      <c r="B120" s="1"/>
      <c r="C120" s="1"/>
      <c r="D120" s="1"/>
      <c r="E120" s="1"/>
      <c r="F120" s="7"/>
      <c r="G120" s="8"/>
      <c r="H120"/>
    </row>
    <row r="121" spans="1:8" x14ac:dyDescent="0.3">
      <c r="B121" s="1"/>
      <c r="C121" s="1"/>
      <c r="D121" s="1"/>
      <c r="E121" s="1"/>
      <c r="F121" s="7"/>
      <c r="G121" s="8"/>
      <c r="H121"/>
    </row>
    <row r="122" spans="1:8" ht="21" x14ac:dyDescent="0.35">
      <c r="A122" s="143" t="str">
        <f>IF($A$16=0,"",IF(COUNTIFS($A$17:$A$27,B122)=1,1,"nvt"))</f>
        <v/>
      </c>
      <c r="B122" s="153" t="str">
        <f>B21</f>
        <v>Forfait 23% over overige directe kosten</v>
      </c>
      <c r="C122" s="50"/>
      <c r="D122" s="1"/>
      <c r="E122" s="1"/>
      <c r="F122" s="7"/>
      <c r="G122" s="8"/>
      <c r="H122"/>
    </row>
    <row r="123" spans="1:8" ht="15" x14ac:dyDescent="0.25">
      <c r="B123" s="261" t="e">
        <f>IF(A122=1,VLOOKUP(B122,Alle_Kostensoorten[],2,FALSE),VLOOKUP(A122,Alle_Kostensoorten[],2,FALSE))</f>
        <v>#N/A</v>
      </c>
      <c r="C123" s="261"/>
      <c r="D123" s="261"/>
      <c r="E123" s="261"/>
      <c r="F123" s="261"/>
      <c r="G123" s="261"/>
      <c r="H123"/>
    </row>
    <row r="124" spans="1:8" ht="9.75" customHeight="1" x14ac:dyDescent="0.3">
      <c r="B124" s="1"/>
      <c r="C124" s="1"/>
      <c r="D124" s="1"/>
      <c r="E124" s="1"/>
      <c r="F124" s="7"/>
      <c r="G124" s="8"/>
      <c r="H124"/>
    </row>
    <row r="125" spans="1:8" ht="16.5" thickBot="1" x14ac:dyDescent="0.35">
      <c r="B125" s="70" t="s">
        <v>2</v>
      </c>
      <c r="C125" s="71" t="s">
        <v>0</v>
      </c>
      <c r="D125" s="1"/>
      <c r="E125" s="7"/>
      <c r="F125" s="8"/>
      <c r="G125"/>
      <c r="H125"/>
    </row>
    <row r="126" spans="1:8" ht="15.75" customHeight="1" thickTop="1" x14ac:dyDescent="0.3">
      <c r="B126" s="156" t="str">
        <f>Hulpblad!V2</f>
        <v xml:space="preserve"> </v>
      </c>
      <c r="C126" s="154">
        <f t="shared" ref="C126:C135" si="3">IF(AND($A$122=1,$B126&lt;&gt;"",$B126&lt;&gt;" "),(SUMIFS($E$143:$E$151,$B$143:$B$151,$B126)+SUMIFS($F$159:$F$175,$B$159:$B$175,$B126)+SUMIFS($I$183:$I$190,$B$183:$B$190,$B126)+SUMIFS($C$198:$C$207,$B$198:$B$207,$B126))*0.23,0)</f>
        <v>0</v>
      </c>
      <c r="D126" s="1"/>
      <c r="E126" s="7"/>
      <c r="F126" s="8"/>
      <c r="G126"/>
      <c r="H126"/>
    </row>
    <row r="127" spans="1:8" ht="15.75" customHeight="1" x14ac:dyDescent="0.3">
      <c r="B127" s="157" t="str">
        <f>Hulpblad!V3</f>
        <v xml:space="preserve"> </v>
      </c>
      <c r="C127" s="155">
        <f t="shared" si="3"/>
        <v>0</v>
      </c>
      <c r="D127" s="1"/>
      <c r="E127" s="7"/>
      <c r="F127" s="8"/>
      <c r="G127"/>
      <c r="H127"/>
    </row>
    <row r="128" spans="1:8" ht="15.75" customHeight="1" x14ac:dyDescent="0.3">
      <c r="B128" s="157" t="str">
        <f>Hulpblad!V4</f>
        <v xml:space="preserve"> </v>
      </c>
      <c r="C128" s="155">
        <f t="shared" si="3"/>
        <v>0</v>
      </c>
      <c r="D128" s="1"/>
      <c r="E128" s="7"/>
      <c r="F128" s="8"/>
      <c r="G128"/>
      <c r="H128"/>
    </row>
    <row r="129" spans="1:9" ht="15.75" customHeight="1" x14ac:dyDescent="0.3">
      <c r="B129" s="157" t="str">
        <f>Hulpblad!V5</f>
        <v xml:space="preserve"> </v>
      </c>
      <c r="C129" s="155">
        <f t="shared" si="3"/>
        <v>0</v>
      </c>
      <c r="D129" s="1"/>
      <c r="E129" s="7"/>
      <c r="F129" s="8"/>
      <c r="G129"/>
      <c r="H129"/>
    </row>
    <row r="130" spans="1:9" ht="15.75" customHeight="1" x14ac:dyDescent="0.3">
      <c r="B130" s="157" t="str">
        <f>Hulpblad!V6</f>
        <v xml:space="preserve"> </v>
      </c>
      <c r="C130" s="155">
        <f t="shared" si="3"/>
        <v>0</v>
      </c>
      <c r="D130" s="1"/>
      <c r="E130" s="7"/>
      <c r="F130" s="8"/>
      <c r="G130"/>
      <c r="H130"/>
    </row>
    <row r="131" spans="1:9" ht="15.75" customHeight="1" x14ac:dyDescent="0.3">
      <c r="B131" s="157" t="str">
        <f>Hulpblad!V7</f>
        <v xml:space="preserve"> </v>
      </c>
      <c r="C131" s="155">
        <f t="shared" si="3"/>
        <v>0</v>
      </c>
      <c r="D131" s="1"/>
      <c r="E131" s="7"/>
      <c r="F131" s="8"/>
      <c r="G131"/>
      <c r="H131"/>
    </row>
    <row r="132" spans="1:9" ht="15.75" customHeight="1" x14ac:dyDescent="0.3">
      <c r="B132" s="157" t="str">
        <f>Hulpblad!V8</f>
        <v xml:space="preserve"> </v>
      </c>
      <c r="C132" s="155">
        <f t="shared" si="3"/>
        <v>0</v>
      </c>
      <c r="D132" s="1"/>
      <c r="E132" s="7"/>
      <c r="F132" s="8"/>
      <c r="G132"/>
      <c r="H132"/>
    </row>
    <row r="133" spans="1:9" ht="15.75" customHeight="1" x14ac:dyDescent="0.3">
      <c r="B133" s="157" t="str">
        <f>Hulpblad!V9</f>
        <v xml:space="preserve"> </v>
      </c>
      <c r="C133" s="155">
        <f t="shared" si="3"/>
        <v>0</v>
      </c>
      <c r="D133" s="1"/>
      <c r="E133" s="7"/>
      <c r="F133" s="8"/>
      <c r="G133"/>
      <c r="H133"/>
    </row>
    <row r="134" spans="1:9" ht="15.75" customHeight="1" x14ac:dyDescent="0.3">
      <c r="B134" s="157" t="str">
        <f>Hulpblad!V10</f>
        <v xml:space="preserve"> </v>
      </c>
      <c r="C134" s="155">
        <f t="shared" si="3"/>
        <v>0</v>
      </c>
      <c r="D134" s="1"/>
      <c r="E134" s="7"/>
      <c r="F134" s="8"/>
      <c r="G134"/>
      <c r="H134"/>
    </row>
    <row r="135" spans="1:9" ht="15.75" customHeight="1" thickBot="1" x14ac:dyDescent="0.35">
      <c r="B135" s="157" t="str">
        <f>Hulpblad!V11</f>
        <v xml:space="preserve"> </v>
      </c>
      <c r="C135" s="155">
        <f t="shared" si="3"/>
        <v>0</v>
      </c>
      <c r="D135" s="1"/>
      <c r="E135" s="7"/>
      <c r="F135" s="8"/>
      <c r="G135"/>
      <c r="H135"/>
    </row>
    <row r="136" spans="1:9" ht="16.5" thickTop="1" x14ac:dyDescent="0.3">
      <c r="B136" s="76" t="s">
        <v>90</v>
      </c>
      <c r="C136" s="163">
        <f>SUM(C126:C135)</f>
        <v>0</v>
      </c>
      <c r="D136" s="1"/>
      <c r="E136" s="1"/>
      <c r="F136" s="7"/>
      <c r="G136" s="8"/>
      <c r="H136"/>
    </row>
    <row r="137" spans="1:9" x14ac:dyDescent="0.3">
      <c r="B137" s="1"/>
      <c r="C137" s="1"/>
      <c r="D137" s="1"/>
      <c r="E137" s="1"/>
      <c r="F137" s="7"/>
      <c r="G137" s="8"/>
      <c r="H137"/>
    </row>
    <row r="138" spans="1:9" x14ac:dyDescent="0.3">
      <c r="B138" s="1"/>
      <c r="C138" s="1"/>
      <c r="D138" s="1"/>
      <c r="E138" s="1"/>
      <c r="F138" s="7"/>
      <c r="G138" s="8"/>
      <c r="H138"/>
    </row>
    <row r="139" spans="1:9" ht="21" x14ac:dyDescent="0.35">
      <c r="A139" s="143" t="str">
        <f>IF($A$16=0,"",IF(COUNTIFS($A$17:$A$27,B139)=1,1,"nvt"))</f>
        <v/>
      </c>
      <c r="B139" s="153" t="str">
        <f>B23</f>
        <v>Bijdragen in natura</v>
      </c>
      <c r="C139" s="50"/>
      <c r="D139" s="12"/>
      <c r="E139" s="12"/>
      <c r="F139" s="9"/>
      <c r="G139"/>
      <c r="H139"/>
    </row>
    <row r="140" spans="1:9" ht="18" customHeight="1" x14ac:dyDescent="0.25">
      <c r="B140" s="261"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c r="G141"/>
      <c r="H141"/>
    </row>
    <row r="142" spans="1:9" ht="16.5" customHeight="1" thickBot="1" x14ac:dyDescent="0.35">
      <c r="B142" s="237" t="s">
        <v>2</v>
      </c>
      <c r="C142" s="238" t="s">
        <v>114</v>
      </c>
      <c r="D142" s="238" t="s">
        <v>6</v>
      </c>
      <c r="E142" s="239" t="s">
        <v>0</v>
      </c>
      <c r="F142" s="239" t="s">
        <v>48</v>
      </c>
      <c r="G142" s="240"/>
      <c r="H142" s="240"/>
      <c r="I142" s="240"/>
    </row>
    <row r="143" spans="1:9" ht="15.75" customHeight="1" thickTop="1" x14ac:dyDescent="0.3">
      <c r="B143" s="223"/>
      <c r="C143" s="224"/>
      <c r="D143" s="225"/>
      <c r="E143" s="192">
        <f t="shared" ref="E143:E151" si="4">IF($A$139=1,$D143,0)</f>
        <v>0</v>
      </c>
      <c r="F143" s="224"/>
      <c r="G143" s="226"/>
      <c r="H143" s="226"/>
      <c r="I143" s="226"/>
    </row>
    <row r="144" spans="1:9" ht="15.75" customHeight="1" x14ac:dyDescent="0.3">
      <c r="B144" s="197"/>
      <c r="C144" s="107"/>
      <c r="D144" s="225"/>
      <c r="E144" s="195">
        <f t="shared" si="4"/>
        <v>0</v>
      </c>
      <c r="F144" s="205"/>
      <c r="G144" s="206"/>
      <c r="H144" s="206"/>
      <c r="I144" s="206"/>
    </row>
    <row r="145" spans="1:9" ht="15.75" customHeight="1" x14ac:dyDescent="0.3">
      <c r="B145" s="197"/>
      <c r="C145" s="107"/>
      <c r="D145" s="225"/>
      <c r="E145" s="195">
        <f t="shared" si="4"/>
        <v>0</v>
      </c>
      <c r="F145" s="205"/>
      <c r="G145" s="206"/>
      <c r="H145" s="206"/>
      <c r="I145" s="206"/>
    </row>
    <row r="146" spans="1:9" ht="15.75" customHeight="1" x14ac:dyDescent="0.3">
      <c r="B146" s="197"/>
      <c r="C146" s="107"/>
      <c r="D146" s="225"/>
      <c r="E146" s="195">
        <f t="shared" si="4"/>
        <v>0</v>
      </c>
      <c r="F146" s="205"/>
      <c r="G146" s="206"/>
      <c r="H146" s="206"/>
      <c r="I146" s="206"/>
    </row>
    <row r="147" spans="1:9" ht="15.75" customHeight="1" x14ac:dyDescent="0.3">
      <c r="B147" s="197"/>
      <c r="C147" s="107"/>
      <c r="D147" s="225"/>
      <c r="E147" s="195">
        <f t="shared" si="4"/>
        <v>0</v>
      </c>
      <c r="F147" s="205"/>
      <c r="G147" s="206"/>
      <c r="H147" s="206"/>
      <c r="I147" s="206"/>
    </row>
    <row r="148" spans="1:9" ht="15.75" customHeight="1" x14ac:dyDescent="0.3">
      <c r="B148" s="197"/>
      <c r="C148" s="107"/>
      <c r="D148" s="202"/>
      <c r="E148" s="195">
        <f t="shared" si="4"/>
        <v>0</v>
      </c>
      <c r="F148" s="205"/>
      <c r="G148" s="206"/>
      <c r="H148" s="206"/>
      <c r="I148" s="206"/>
    </row>
    <row r="149" spans="1:9" ht="15.75" customHeight="1" x14ac:dyDescent="0.3">
      <c r="B149" s="197"/>
      <c r="C149" s="107"/>
      <c r="D149" s="202"/>
      <c r="E149" s="195">
        <f t="shared" si="4"/>
        <v>0</v>
      </c>
      <c r="F149" s="205"/>
      <c r="G149" s="206"/>
      <c r="H149" s="206"/>
      <c r="I149" s="206"/>
    </row>
    <row r="150" spans="1:9" ht="15.75" customHeight="1" x14ac:dyDescent="0.3">
      <c r="B150" s="197"/>
      <c r="C150" s="107"/>
      <c r="D150" s="202"/>
      <c r="E150" s="195">
        <f t="shared" si="4"/>
        <v>0</v>
      </c>
      <c r="F150" s="205"/>
      <c r="G150" s="206"/>
      <c r="H150" s="206"/>
      <c r="I150" s="206"/>
    </row>
    <row r="151" spans="1:9" ht="15.75" customHeight="1" thickBot="1" x14ac:dyDescent="0.35">
      <c r="B151" s="95"/>
      <c r="C151" s="94"/>
      <c r="D151" s="97"/>
      <c r="E151" s="155">
        <f t="shared" si="4"/>
        <v>0</v>
      </c>
      <c r="F151" s="98"/>
      <c r="G151" s="99"/>
      <c r="H151" s="99"/>
      <c r="I151" s="99"/>
    </row>
    <row r="152" spans="1:9" ht="16.5" thickTop="1" x14ac:dyDescent="0.3">
      <c r="B152" s="76" t="s">
        <v>90</v>
      </c>
      <c r="C152" s="76"/>
      <c r="D152" s="76"/>
      <c r="E152" s="163">
        <f>SUM(E143:E151)</f>
        <v>0</v>
      </c>
      <c r="F152" s="213"/>
      <c r="G152" s="213"/>
      <c r="H152" s="213"/>
      <c r="I152" s="213"/>
    </row>
    <row r="153" spans="1:9" x14ac:dyDescent="0.3">
      <c r="B153" s="6"/>
      <c r="C153" s="6"/>
      <c r="D153" s="6"/>
      <c r="E153" s="19"/>
      <c r="F153" s="19"/>
      <c r="G153" s="10"/>
      <c r="H153"/>
    </row>
    <row r="154" spans="1:9" x14ac:dyDescent="0.3">
      <c r="B154" s="1"/>
      <c r="C154" s="1"/>
      <c r="D154" s="1"/>
      <c r="E154" s="1"/>
      <c r="F154" s="9"/>
      <c r="G154" s="10"/>
      <c r="H154"/>
    </row>
    <row r="155" spans="1:9" ht="21" x14ac:dyDescent="0.35">
      <c r="A155" s="143" t="str">
        <f>IF($A$16=0,"",IF(COUNTIFS($A$17:$A$27,B155)=1,1,"nvt"))</f>
        <v/>
      </c>
      <c r="B155" s="153" t="str">
        <f>B24</f>
        <v>Overige kosten derden</v>
      </c>
      <c r="C155" s="50"/>
      <c r="D155" s="1"/>
      <c r="E155" s="1"/>
      <c r="F155" s="9"/>
      <c r="G155" s="10"/>
      <c r="H155"/>
    </row>
    <row r="156" spans="1:9" ht="18" customHeight="1" x14ac:dyDescent="0.25">
      <c r="B156" s="261"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c r="H157"/>
    </row>
    <row r="158" spans="1:9" ht="16.5" customHeight="1" thickBot="1" x14ac:dyDescent="0.35">
      <c r="B158" s="233" t="s">
        <v>2</v>
      </c>
      <c r="C158" s="235" t="s">
        <v>114</v>
      </c>
      <c r="D158" s="235" t="s">
        <v>177</v>
      </c>
      <c r="E158" s="234" t="s">
        <v>148</v>
      </c>
      <c r="F158" s="235" t="s">
        <v>0</v>
      </c>
      <c r="G158" s="234" t="s">
        <v>34</v>
      </c>
      <c r="H158" s="236"/>
      <c r="I158" s="236"/>
    </row>
    <row r="159" spans="1:9" ht="15.75" customHeight="1" thickTop="1" x14ac:dyDescent="0.3">
      <c r="B159" s="223"/>
      <c r="C159" s="224"/>
      <c r="D159" s="227"/>
      <c r="E159" s="225"/>
      <c r="F159" s="192">
        <f>IF($A$155=1,$D159*$E159,0)</f>
        <v>0</v>
      </c>
      <c r="G159" s="228"/>
      <c r="H159" s="229"/>
      <c r="I159" s="229"/>
    </row>
    <row r="160" spans="1:9" ht="15.75" customHeight="1" x14ac:dyDescent="0.3">
      <c r="B160" s="197"/>
      <c r="C160" s="107"/>
      <c r="D160" s="200"/>
      <c r="E160" s="202"/>
      <c r="F160" s="195">
        <f t="shared" ref="F160:F175" si="5">IF($A$155=1,$D160*$E160,0)</f>
        <v>0</v>
      </c>
      <c r="G160" s="203"/>
      <c r="H160" s="204"/>
      <c r="I160" s="204"/>
    </row>
    <row r="161" spans="2:9" ht="15.75" customHeight="1" x14ac:dyDescent="0.3">
      <c r="B161" s="197"/>
      <c r="C161" s="107"/>
      <c r="D161" s="200"/>
      <c r="E161" s="202"/>
      <c r="F161" s="195">
        <f t="shared" si="5"/>
        <v>0</v>
      </c>
      <c r="G161" s="203"/>
      <c r="H161" s="204"/>
      <c r="I161" s="204"/>
    </row>
    <row r="162" spans="2:9" ht="15.75" customHeight="1" x14ac:dyDescent="0.3">
      <c r="B162" s="197"/>
      <c r="C162" s="107"/>
      <c r="D162" s="200"/>
      <c r="E162" s="202"/>
      <c r="F162" s="195">
        <f t="shared" si="5"/>
        <v>0</v>
      </c>
      <c r="G162" s="203"/>
      <c r="H162" s="204"/>
      <c r="I162" s="204"/>
    </row>
    <row r="163" spans="2:9" ht="15.75" customHeight="1" x14ac:dyDescent="0.3">
      <c r="B163" s="197"/>
      <c r="C163" s="107"/>
      <c r="D163" s="200"/>
      <c r="E163" s="202"/>
      <c r="F163" s="195">
        <f t="shared" si="5"/>
        <v>0</v>
      </c>
      <c r="G163" s="203"/>
      <c r="H163" s="204"/>
      <c r="I163" s="204"/>
    </row>
    <row r="164" spans="2:9" ht="15.75" customHeight="1" x14ac:dyDescent="0.3">
      <c r="B164" s="197"/>
      <c r="C164" s="107"/>
      <c r="D164" s="200"/>
      <c r="E164" s="202"/>
      <c r="F164" s="195">
        <f t="shared" si="5"/>
        <v>0</v>
      </c>
      <c r="G164" s="203"/>
      <c r="H164" s="204"/>
      <c r="I164" s="204"/>
    </row>
    <row r="165" spans="2:9" ht="15.75" customHeight="1" x14ac:dyDescent="0.3">
      <c r="B165" s="197"/>
      <c r="C165" s="107"/>
      <c r="D165" s="200"/>
      <c r="E165" s="202"/>
      <c r="F165" s="195">
        <f t="shared" si="5"/>
        <v>0</v>
      </c>
      <c r="G165" s="203"/>
      <c r="H165" s="204"/>
      <c r="I165" s="204"/>
    </row>
    <row r="166" spans="2:9" ht="15.75" customHeight="1" x14ac:dyDescent="0.3">
      <c r="B166" s="197"/>
      <c r="C166" s="107"/>
      <c r="D166" s="200"/>
      <c r="E166" s="202"/>
      <c r="F166" s="195">
        <f t="shared" si="5"/>
        <v>0</v>
      </c>
      <c r="G166" s="203"/>
      <c r="H166" s="204"/>
      <c r="I166" s="204"/>
    </row>
    <row r="167" spans="2:9" ht="15.75" customHeight="1" x14ac:dyDescent="0.3">
      <c r="B167" s="197"/>
      <c r="C167" s="107"/>
      <c r="D167" s="200"/>
      <c r="E167" s="202"/>
      <c r="F167" s="195">
        <f t="shared" si="5"/>
        <v>0</v>
      </c>
      <c r="G167" s="203"/>
      <c r="H167" s="204"/>
      <c r="I167" s="204"/>
    </row>
    <row r="168" spans="2:9" ht="15.75" customHeight="1" x14ac:dyDescent="0.3">
      <c r="B168" s="197"/>
      <c r="C168" s="107"/>
      <c r="D168" s="200"/>
      <c r="E168" s="202"/>
      <c r="F168" s="195">
        <f t="shared" si="5"/>
        <v>0</v>
      </c>
      <c r="G168" s="203"/>
      <c r="H168" s="204"/>
      <c r="I168" s="204"/>
    </row>
    <row r="169" spans="2:9" ht="15.75" customHeight="1" x14ac:dyDescent="0.3">
      <c r="B169" s="197"/>
      <c r="C169" s="107"/>
      <c r="D169" s="200"/>
      <c r="E169" s="202"/>
      <c r="F169" s="195">
        <f t="shared" si="5"/>
        <v>0</v>
      </c>
      <c r="G169" s="203"/>
      <c r="H169" s="204"/>
      <c r="I169" s="204"/>
    </row>
    <row r="170" spans="2:9" ht="15.75" customHeight="1" x14ac:dyDescent="0.3">
      <c r="B170" s="197"/>
      <c r="C170" s="107"/>
      <c r="D170" s="200"/>
      <c r="E170" s="202"/>
      <c r="F170" s="195">
        <f t="shared" si="5"/>
        <v>0</v>
      </c>
      <c r="G170" s="203"/>
      <c r="H170" s="204"/>
      <c r="I170" s="204"/>
    </row>
    <row r="171" spans="2:9" ht="15.75" customHeight="1" x14ac:dyDescent="0.3">
      <c r="B171" s="197"/>
      <c r="C171" s="107"/>
      <c r="D171" s="200"/>
      <c r="E171" s="202"/>
      <c r="F171" s="195">
        <f t="shared" si="5"/>
        <v>0</v>
      </c>
      <c r="G171" s="203"/>
      <c r="H171" s="204"/>
      <c r="I171" s="204"/>
    </row>
    <row r="172" spans="2:9" ht="15.75" customHeight="1" x14ac:dyDescent="0.3">
      <c r="B172" s="197"/>
      <c r="C172" s="107"/>
      <c r="D172" s="200"/>
      <c r="E172" s="202"/>
      <c r="F172" s="195">
        <f t="shared" si="5"/>
        <v>0</v>
      </c>
      <c r="G172" s="203"/>
      <c r="H172" s="204"/>
      <c r="I172" s="204"/>
    </row>
    <row r="173" spans="2:9" ht="15.75" customHeight="1" x14ac:dyDescent="0.3">
      <c r="B173" s="197"/>
      <c r="C173" s="107"/>
      <c r="D173" s="200"/>
      <c r="E173" s="202"/>
      <c r="F173" s="195">
        <f t="shared" si="5"/>
        <v>0</v>
      </c>
      <c r="G173" s="203"/>
      <c r="H173" s="204"/>
      <c r="I173" s="204"/>
    </row>
    <row r="174" spans="2:9" ht="15.75" customHeight="1" x14ac:dyDescent="0.3">
      <c r="B174" s="197"/>
      <c r="C174" s="107"/>
      <c r="D174" s="200"/>
      <c r="E174" s="202"/>
      <c r="F174" s="195">
        <f t="shared" si="5"/>
        <v>0</v>
      </c>
      <c r="G174" s="203"/>
      <c r="H174" s="204"/>
      <c r="I174" s="204"/>
    </row>
    <row r="175" spans="2:9" ht="15.75" customHeight="1" thickBot="1" x14ac:dyDescent="0.35">
      <c r="B175" s="95"/>
      <c r="C175" s="94"/>
      <c r="D175" s="141"/>
      <c r="E175" s="97"/>
      <c r="F175" s="155">
        <f t="shared" si="5"/>
        <v>0</v>
      </c>
      <c r="G175" s="135"/>
      <c r="H175" s="136"/>
      <c r="I175" s="136"/>
    </row>
    <row r="176" spans="2:9" ht="16.149999999999999" customHeight="1" thickTop="1" x14ac:dyDescent="0.3">
      <c r="B176" s="76" t="s">
        <v>90</v>
      </c>
      <c r="C176" s="76"/>
      <c r="D176" s="76"/>
      <c r="E176" s="76"/>
      <c r="F176" s="163">
        <f>SUM(F159:F175)</f>
        <v>0</v>
      </c>
      <c r="G176" s="213"/>
      <c r="H176" s="213"/>
      <c r="I176" s="213"/>
    </row>
    <row r="177" spans="1:9" ht="16.149999999999999" customHeight="1" x14ac:dyDescent="0.3">
      <c r="B177" s="1"/>
      <c r="C177" s="4"/>
      <c r="D177" s="7"/>
      <c r="E177" s="7"/>
      <c r="F177" s="11"/>
      <c r="G177"/>
      <c r="H177"/>
    </row>
    <row r="178" spans="1:9" x14ac:dyDescent="0.3">
      <c r="B178" s="1"/>
      <c r="C178" s="1"/>
      <c r="D178" s="4"/>
      <c r="E178" s="13"/>
      <c r="F178" s="13"/>
      <c r="G178" s="9"/>
      <c r="H178"/>
    </row>
    <row r="179" spans="1:9" ht="21" x14ac:dyDescent="0.35">
      <c r="A179" s="143" t="str">
        <f>IF($A$16=0,"",IF(COUNTIFS($A$17:$A$27,B179)=1,1,"nvt"))</f>
        <v/>
      </c>
      <c r="B179" s="50" t="s">
        <v>22</v>
      </c>
      <c r="C179" s="50"/>
      <c r="D179" s="1"/>
      <c r="E179" s="1"/>
      <c r="F179" s="9"/>
      <c r="G179" s="8"/>
      <c r="H179"/>
    </row>
    <row r="180" spans="1:9" ht="15" customHeight="1" x14ac:dyDescent="0.25">
      <c r="B180" s="261"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c r="H181"/>
    </row>
    <row r="182" spans="1:9" ht="48.75" customHeight="1" thickBot="1" x14ac:dyDescent="0.35">
      <c r="B182" s="233" t="s">
        <v>2</v>
      </c>
      <c r="C182" s="234" t="s">
        <v>108</v>
      </c>
      <c r="D182" s="234" t="s">
        <v>3</v>
      </c>
      <c r="E182" s="234" t="s">
        <v>149</v>
      </c>
      <c r="F182" s="234" t="s">
        <v>4</v>
      </c>
      <c r="G182" s="234" t="s">
        <v>133</v>
      </c>
      <c r="H182" s="234" t="s">
        <v>5</v>
      </c>
      <c r="I182" s="234" t="s">
        <v>0</v>
      </c>
    </row>
    <row r="183" spans="1:9" ht="15.75" customHeight="1" thickTop="1" x14ac:dyDescent="0.3">
      <c r="B183" s="223"/>
      <c r="C183" s="230"/>
      <c r="D183" s="231"/>
      <c r="E183" s="231"/>
      <c r="F183" s="227"/>
      <c r="G183" s="227"/>
      <c r="H183" s="232"/>
      <c r="I183" s="192">
        <f>IFERROR(IF($A$179=1,(D183-E183)*(G183/F183)*H183,0),0)</f>
        <v>0</v>
      </c>
    </row>
    <row r="184" spans="1:9" ht="15.75" customHeight="1" x14ac:dyDescent="0.3">
      <c r="B184" s="197"/>
      <c r="C184" s="198"/>
      <c r="D184" s="199"/>
      <c r="E184" s="199"/>
      <c r="F184" s="200"/>
      <c r="G184" s="200"/>
      <c r="H184" s="201"/>
      <c r="I184" s="195">
        <f t="shared" ref="I184:I190" si="6">IFERROR(IF($A$179=1,(D184-E184)*(G184/F184)*H184,0),0)</f>
        <v>0</v>
      </c>
    </row>
    <row r="185" spans="1:9" ht="15.75" customHeight="1" x14ac:dyDescent="0.3">
      <c r="B185" s="197"/>
      <c r="C185" s="198"/>
      <c r="D185" s="199"/>
      <c r="E185" s="199"/>
      <c r="F185" s="200"/>
      <c r="G185" s="200"/>
      <c r="H185" s="201"/>
      <c r="I185" s="195">
        <f t="shared" si="6"/>
        <v>0</v>
      </c>
    </row>
    <row r="186" spans="1:9" ht="15.75" customHeight="1" x14ac:dyDescent="0.3">
      <c r="B186" s="197"/>
      <c r="C186" s="198"/>
      <c r="D186" s="199"/>
      <c r="E186" s="199"/>
      <c r="F186" s="200"/>
      <c r="G186" s="200"/>
      <c r="H186" s="201"/>
      <c r="I186" s="195">
        <f t="shared" si="6"/>
        <v>0</v>
      </c>
    </row>
    <row r="187" spans="1:9" ht="15.75" customHeight="1" x14ac:dyDescent="0.3">
      <c r="B187" s="197"/>
      <c r="C187" s="198"/>
      <c r="D187" s="199"/>
      <c r="E187" s="199"/>
      <c r="F187" s="200"/>
      <c r="G187" s="200"/>
      <c r="H187" s="201"/>
      <c r="I187" s="195">
        <f t="shared" si="6"/>
        <v>0</v>
      </c>
    </row>
    <row r="188" spans="1:9" ht="15.75" customHeight="1" x14ac:dyDescent="0.3">
      <c r="B188" s="197"/>
      <c r="C188" s="198"/>
      <c r="D188" s="199"/>
      <c r="E188" s="199"/>
      <c r="F188" s="200"/>
      <c r="G188" s="200"/>
      <c r="H188" s="201"/>
      <c r="I188" s="195">
        <f t="shared" si="6"/>
        <v>0</v>
      </c>
    </row>
    <row r="189" spans="1:9" ht="15.75" customHeight="1" x14ac:dyDescent="0.3">
      <c r="B189" s="197"/>
      <c r="C189" s="198"/>
      <c r="D189" s="199"/>
      <c r="E189" s="199"/>
      <c r="F189" s="200"/>
      <c r="G189" s="200"/>
      <c r="H189" s="201"/>
      <c r="I189" s="195">
        <f t="shared" si="6"/>
        <v>0</v>
      </c>
    </row>
    <row r="190" spans="1:9" ht="15.75" customHeight="1" thickBot="1" x14ac:dyDescent="0.35">
      <c r="B190" s="95"/>
      <c r="C190" s="100"/>
      <c r="D190" s="101"/>
      <c r="E190" s="101"/>
      <c r="F190" s="141"/>
      <c r="G190" s="141"/>
      <c r="H190" s="132"/>
      <c r="I190" s="155">
        <f t="shared" si="6"/>
        <v>0</v>
      </c>
    </row>
    <row r="191" spans="1:9" ht="16.5" thickTop="1" x14ac:dyDescent="0.3">
      <c r="B191" s="76" t="s">
        <v>90</v>
      </c>
      <c r="C191" s="76"/>
      <c r="D191" s="76"/>
      <c r="E191" s="76"/>
      <c r="F191" s="76"/>
      <c r="G191" s="76"/>
      <c r="H191" s="213"/>
      <c r="I191" s="163">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x14ac:dyDescent="0.35">
      <c r="A194" s="143" t="str">
        <f>IF($A$16=0,"",IF(COUNTIFS($A$17:$A$27,B194)=1,1,"nvt"))</f>
        <v/>
      </c>
      <c r="B194" s="153" t="str">
        <f>B25</f>
        <v>Forfait kleine uitgaven &lt; € 250 (1% Overige kosten derden)</v>
      </c>
      <c r="C194" s="50"/>
      <c r="D194" s="50"/>
      <c r="E194" s="50"/>
      <c r="F194" s="9"/>
      <c r="G194"/>
      <c r="H194"/>
    </row>
    <row r="195" spans="1:8" ht="15" customHeight="1" x14ac:dyDescent="0.25">
      <c r="B195" s="261" t="e">
        <f>IF(A194=1,VLOOKUP(B194,Alle_Kostensoorten[],2,FALSE),VLOOKUP(A194,Alle_Kostensoorten[],2,FALSE))</f>
        <v>#N/A</v>
      </c>
      <c r="C195" s="261"/>
      <c r="D195" s="261"/>
      <c r="E195" s="261"/>
      <c r="F195" s="261"/>
      <c r="G195" s="261"/>
      <c r="H195"/>
    </row>
    <row r="196" spans="1:8" ht="9.75" customHeight="1" x14ac:dyDescent="0.3">
      <c r="B196" s="3"/>
      <c r="C196" s="4"/>
      <c r="D196" s="12"/>
      <c r="E196" s="12"/>
      <c r="F196" s="9"/>
      <c r="G196"/>
      <c r="H196"/>
    </row>
    <row r="197" spans="1:8" ht="31.9" customHeight="1" thickBot="1" x14ac:dyDescent="0.35">
      <c r="B197" s="70" t="s">
        <v>2</v>
      </c>
      <c r="C197" s="72" t="s">
        <v>0</v>
      </c>
      <c r="D197"/>
      <c r="E197"/>
      <c r="F197"/>
      <c r="G197"/>
      <c r="H197"/>
    </row>
    <row r="198" spans="1:8" ht="15.75" customHeight="1" thickTop="1" x14ac:dyDescent="0.3">
      <c r="B198" s="156" t="str">
        <f>Hulpblad!V2</f>
        <v xml:space="preserve"> </v>
      </c>
      <c r="C198" s="154">
        <f t="shared" ref="C198:C207" si="7">IF(AND($A$194=1,B198&lt;&gt;"",B198&lt;&gt;" "),SUMIFS($F$159:$F$175,$B$159:$B$175,$B198)*0.01,0)</f>
        <v>0</v>
      </c>
      <c r="D198"/>
      <c r="E198"/>
      <c r="F198"/>
      <c r="G198"/>
      <c r="H198"/>
    </row>
    <row r="199" spans="1:8" ht="15.75" customHeight="1" x14ac:dyDescent="0.3">
      <c r="B199" s="157" t="str">
        <f>Hulpblad!V3</f>
        <v xml:space="preserve"> </v>
      </c>
      <c r="C199" s="155">
        <f t="shared" si="7"/>
        <v>0</v>
      </c>
      <c r="D199"/>
      <c r="E199"/>
      <c r="F199"/>
      <c r="G199"/>
      <c r="H199"/>
    </row>
    <row r="200" spans="1:8" ht="15.75" customHeight="1" x14ac:dyDescent="0.3">
      <c r="B200" s="157" t="str">
        <f>Hulpblad!V4</f>
        <v xml:space="preserve"> </v>
      </c>
      <c r="C200" s="155">
        <f t="shared" si="7"/>
        <v>0</v>
      </c>
      <c r="D200"/>
      <c r="E200"/>
      <c r="F200"/>
      <c r="G200"/>
      <c r="H200"/>
    </row>
    <row r="201" spans="1:8" ht="15.75" customHeight="1" x14ac:dyDescent="0.3">
      <c r="B201" s="157" t="str">
        <f>Hulpblad!V5</f>
        <v xml:space="preserve"> </v>
      </c>
      <c r="C201" s="155">
        <f t="shared" si="7"/>
        <v>0</v>
      </c>
      <c r="D201"/>
      <c r="E201"/>
      <c r="F201"/>
      <c r="G201"/>
      <c r="H201"/>
    </row>
    <row r="202" spans="1:8" ht="15.75" customHeight="1" x14ac:dyDescent="0.3">
      <c r="B202" s="157" t="str">
        <f>Hulpblad!V6</f>
        <v xml:space="preserve"> </v>
      </c>
      <c r="C202" s="155">
        <f t="shared" si="7"/>
        <v>0</v>
      </c>
      <c r="D202"/>
      <c r="E202"/>
      <c r="F202"/>
      <c r="G202"/>
      <c r="H202"/>
    </row>
    <row r="203" spans="1:8" ht="15.75" customHeight="1" x14ac:dyDescent="0.3">
      <c r="B203" s="157" t="str">
        <f>Hulpblad!V7</f>
        <v xml:space="preserve"> </v>
      </c>
      <c r="C203" s="155">
        <f t="shared" si="7"/>
        <v>0</v>
      </c>
      <c r="D203"/>
      <c r="E203"/>
      <c r="F203"/>
      <c r="G203"/>
      <c r="H203"/>
    </row>
    <row r="204" spans="1:8" ht="15.75" customHeight="1" x14ac:dyDescent="0.3">
      <c r="B204" s="157" t="str">
        <f>Hulpblad!V8</f>
        <v xml:space="preserve"> </v>
      </c>
      <c r="C204" s="155">
        <f t="shared" si="7"/>
        <v>0</v>
      </c>
      <c r="D204"/>
      <c r="E204"/>
      <c r="F204"/>
      <c r="G204"/>
      <c r="H204"/>
    </row>
    <row r="205" spans="1:8" ht="15.75" customHeight="1" x14ac:dyDescent="0.3">
      <c r="B205" s="157" t="str">
        <f>Hulpblad!V9</f>
        <v xml:space="preserve"> </v>
      </c>
      <c r="C205" s="155">
        <f t="shared" si="7"/>
        <v>0</v>
      </c>
      <c r="D205"/>
      <c r="E205"/>
      <c r="F205"/>
      <c r="G205"/>
      <c r="H205"/>
    </row>
    <row r="206" spans="1:8" ht="15.75" customHeight="1" x14ac:dyDescent="0.3">
      <c r="B206" s="157" t="str">
        <f>Hulpblad!V10</f>
        <v xml:space="preserve"> </v>
      </c>
      <c r="C206" s="155">
        <f t="shared" si="7"/>
        <v>0</v>
      </c>
      <c r="D206"/>
      <c r="E206"/>
      <c r="F206"/>
      <c r="G206"/>
      <c r="H206"/>
    </row>
    <row r="207" spans="1:8" ht="15.75" customHeight="1" thickBot="1" x14ac:dyDescent="0.35">
      <c r="B207" s="157" t="str">
        <f>Hulpblad!V11</f>
        <v xml:space="preserve"> </v>
      </c>
      <c r="C207" s="155">
        <f t="shared" si="7"/>
        <v>0</v>
      </c>
      <c r="D207"/>
      <c r="E207"/>
      <c r="F207"/>
      <c r="G207"/>
      <c r="H207"/>
    </row>
    <row r="208" spans="1:8" ht="16.5" thickTop="1" x14ac:dyDescent="0.3">
      <c r="B208" s="76" t="s">
        <v>90</v>
      </c>
      <c r="C208" s="163">
        <f>SUM(C198:C207)</f>
        <v>0</v>
      </c>
      <c r="D208" s="1"/>
      <c r="E208" s="1"/>
      <c r="F208" s="9"/>
      <c r="G208" s="10"/>
      <c r="H208"/>
    </row>
    <row r="209" spans="1:8" x14ac:dyDescent="0.3">
      <c r="B209" s="3"/>
      <c r="C209" s="1"/>
      <c r="D209" s="1"/>
      <c r="E209" s="1"/>
      <c r="F209" s="9"/>
      <c r="G209" s="10"/>
      <c r="H209"/>
    </row>
    <row r="210" spans="1:8" x14ac:dyDescent="0.3">
      <c r="B210" s="3"/>
      <c r="C210" s="1"/>
      <c r="D210" s="1"/>
      <c r="E210" s="1"/>
      <c r="F210" s="9"/>
      <c r="G210" s="10"/>
      <c r="H210"/>
    </row>
    <row r="211" spans="1:8" ht="21" x14ac:dyDescent="0.35">
      <c r="A211" s="143" t="str">
        <f>IF($A$16=0,"",IF(COUNTIFS($A$17:$A$27,B211)=1,1,"nvt"))</f>
        <v/>
      </c>
      <c r="B211" s="153" t="str">
        <f>B26</f>
        <v>Uurtarief € 73</v>
      </c>
      <c r="C211" s="50"/>
      <c r="D211"/>
      <c r="E211"/>
      <c r="F211"/>
      <c r="G211"/>
      <c r="H211"/>
    </row>
    <row r="212" spans="1:8" ht="14.25" customHeight="1" x14ac:dyDescent="0.25">
      <c r="B212" s="261" t="str">
        <f>IF(A211="nvt",VLOOKUP(A211,Alle_Kostensoorten[],2,FALSE),VLOOKUP(B211,Alle_Kostensoorten[],2,FALSE))</f>
        <v>Toelichting: Geen bijzonderheden</v>
      </c>
      <c r="C212" s="261"/>
      <c r="D212" s="261"/>
      <c r="E212" s="261"/>
      <c r="F212"/>
      <c r="G212"/>
      <c r="H212"/>
    </row>
    <row r="213" spans="1:8" ht="9" customHeight="1" x14ac:dyDescent="0.3">
      <c r="B213" s="3"/>
      <c r="C213" s="4"/>
      <c r="D213"/>
      <c r="E213"/>
      <c r="F213"/>
      <c r="G213"/>
      <c r="H213"/>
    </row>
    <row r="214" spans="1:8" ht="16.5" thickBot="1" x14ac:dyDescent="0.35">
      <c r="B214" s="186" t="s">
        <v>2</v>
      </c>
      <c r="C214" s="133" t="s">
        <v>111</v>
      </c>
      <c r="D214" s="133" t="s">
        <v>72</v>
      </c>
      <c r="E214" s="184" t="s">
        <v>0</v>
      </c>
      <c r="F214"/>
      <c r="G214"/>
      <c r="H214"/>
    </row>
    <row r="215" spans="1:8" ht="15.75" customHeight="1" thickTop="1" x14ac:dyDescent="0.3">
      <c r="B215" s="241"/>
      <c r="C215" s="224"/>
      <c r="D215" s="227"/>
      <c r="E215" s="192">
        <f>IF($A$211=1,$D215*73,0)</f>
        <v>0</v>
      </c>
      <c r="F215"/>
      <c r="G215"/>
      <c r="H215"/>
    </row>
    <row r="216" spans="1:8" ht="15.75" customHeight="1" x14ac:dyDescent="0.3">
      <c r="B216" s="210"/>
      <c r="C216" s="107"/>
      <c r="D216" s="227"/>
      <c r="E216" s="195">
        <f>IF($A$211=1,$D216*73,0)</f>
        <v>0</v>
      </c>
      <c r="F216"/>
      <c r="G216"/>
      <c r="H216"/>
    </row>
    <row r="217" spans="1:8" ht="15.75" customHeight="1" x14ac:dyDescent="0.3">
      <c r="B217" s="210"/>
      <c r="C217" s="107"/>
      <c r="D217" s="227"/>
      <c r="E217" s="195">
        <f>IF($A$211=1,$D217*73,0)</f>
        <v>0</v>
      </c>
      <c r="F217"/>
      <c r="G217"/>
      <c r="H217"/>
    </row>
    <row r="218" spans="1:8" ht="15.75" customHeight="1" x14ac:dyDescent="0.3">
      <c r="B218" s="210"/>
      <c r="C218" s="107"/>
      <c r="D218" s="227"/>
      <c r="E218" s="195">
        <f>IF($A$211=1,$D218*73,0)</f>
        <v>0</v>
      </c>
      <c r="F218"/>
      <c r="G218"/>
      <c r="H218"/>
    </row>
    <row r="219" spans="1:8" ht="15.75" customHeight="1" x14ac:dyDescent="0.3">
      <c r="B219" s="210"/>
      <c r="C219" s="107"/>
      <c r="D219" s="227"/>
      <c r="E219" s="195">
        <f>IF($A$211=1,$D219*73,0)</f>
        <v>0</v>
      </c>
      <c r="F219"/>
      <c r="G219"/>
      <c r="H219"/>
    </row>
    <row r="220" spans="1:8" ht="15.75" customHeight="1" x14ac:dyDescent="0.3">
      <c r="B220" s="210"/>
      <c r="C220" s="107"/>
      <c r="D220" s="227"/>
      <c r="E220" s="195">
        <f>IF($A$211=1,$D220*73,0)</f>
        <v>0</v>
      </c>
      <c r="F220"/>
      <c r="G220"/>
      <c r="H220"/>
    </row>
    <row r="221" spans="1:8" ht="15.75" customHeight="1" x14ac:dyDescent="0.3">
      <c r="B221" s="210"/>
      <c r="C221" s="107"/>
      <c r="D221" s="200"/>
      <c r="E221" s="195">
        <f>IF($A$211=1,$D221*73,0)</f>
        <v>0</v>
      </c>
      <c r="F221"/>
      <c r="G221"/>
      <c r="H221"/>
    </row>
    <row r="222" spans="1:8" ht="15.75" customHeight="1" x14ac:dyDescent="0.3">
      <c r="B222" s="210"/>
      <c r="C222" s="107"/>
      <c r="D222" s="200"/>
      <c r="E222" s="195">
        <f>IF($A$211=1,$D222*73,0)</f>
        <v>0</v>
      </c>
      <c r="F222"/>
      <c r="G222"/>
      <c r="H222"/>
    </row>
    <row r="223" spans="1:8" ht="15.75" customHeight="1" x14ac:dyDescent="0.3">
      <c r="B223" s="210"/>
      <c r="C223" s="107"/>
      <c r="D223" s="200"/>
      <c r="E223" s="195">
        <f>IF($A$211=1,$D223*73,0)</f>
        <v>0</v>
      </c>
      <c r="F223"/>
      <c r="G223"/>
      <c r="H223"/>
    </row>
    <row r="224" spans="1:8" ht="15.75" customHeight="1" x14ac:dyDescent="0.3">
      <c r="B224" s="210"/>
      <c r="C224" s="107"/>
      <c r="D224" s="200"/>
      <c r="E224" s="195">
        <f>IF($A$211=1,$D224*73,0)</f>
        <v>0</v>
      </c>
      <c r="F224"/>
      <c r="G224"/>
      <c r="H224"/>
    </row>
    <row r="225" spans="1:8" ht="15.75" customHeight="1" x14ac:dyDescent="0.3">
      <c r="B225" s="210"/>
      <c r="C225" s="107"/>
      <c r="D225" s="200"/>
      <c r="E225" s="195">
        <f>IF($A$211=1,$D225*73,0)</f>
        <v>0</v>
      </c>
      <c r="F225"/>
      <c r="G225"/>
      <c r="H225"/>
    </row>
    <row r="226" spans="1:8" ht="15.75" customHeight="1" x14ac:dyDescent="0.3">
      <c r="B226" s="210"/>
      <c r="C226" s="107"/>
      <c r="D226" s="200"/>
      <c r="E226" s="195">
        <f>IF($A$211=1,$D226*73,0)</f>
        <v>0</v>
      </c>
      <c r="F226"/>
      <c r="G226"/>
      <c r="H226"/>
    </row>
    <row r="227" spans="1:8" ht="15.75" customHeight="1" x14ac:dyDescent="0.3">
      <c r="B227" s="210"/>
      <c r="C227" s="107"/>
      <c r="D227" s="200"/>
      <c r="E227" s="195">
        <f>IF($A$211=1,$D227*73,0)</f>
        <v>0</v>
      </c>
      <c r="F227"/>
      <c r="G227"/>
      <c r="H227"/>
    </row>
    <row r="228" spans="1:8" ht="15.75" customHeight="1" x14ac:dyDescent="0.3">
      <c r="B228" s="210"/>
      <c r="C228" s="107"/>
      <c r="D228" s="200"/>
      <c r="E228" s="195">
        <f>IF($A$211=1,$D228*73,0)</f>
        <v>0</v>
      </c>
      <c r="F228"/>
      <c r="G228"/>
      <c r="H228"/>
    </row>
    <row r="229" spans="1:8" ht="15.75" customHeight="1" x14ac:dyDescent="0.3">
      <c r="B229" s="210"/>
      <c r="C229" s="107"/>
      <c r="D229" s="200"/>
      <c r="E229" s="195">
        <f>IF($A$211=1,$D229*73,0)</f>
        <v>0</v>
      </c>
      <c r="F229"/>
      <c r="G229"/>
      <c r="H229"/>
    </row>
    <row r="230" spans="1:8" ht="15.75" customHeight="1" thickBot="1" x14ac:dyDescent="0.35">
      <c r="B230" s="93"/>
      <c r="C230" s="94"/>
      <c r="D230" s="141"/>
      <c r="E230" s="155">
        <f>IF($A$211=1,$D230*73,0)</f>
        <v>0</v>
      </c>
      <c r="F230"/>
      <c r="G230"/>
      <c r="H230"/>
    </row>
    <row r="231" spans="1:8" ht="16.5" thickTop="1" x14ac:dyDescent="0.3">
      <c r="B231" s="211" t="s">
        <v>90</v>
      </c>
      <c r="C231" s="211"/>
      <c r="D231" s="212"/>
      <c r="E231" s="163">
        <f>SUM(E215:E230)</f>
        <v>0</v>
      </c>
      <c r="F231" s="8"/>
      <c r="G231"/>
      <c r="H231"/>
    </row>
    <row r="232" spans="1:8" x14ac:dyDescent="0.3">
      <c r="B232" s="1"/>
      <c r="C232" s="1"/>
      <c r="D232" s="1"/>
      <c r="E232" s="1"/>
      <c r="F232" s="7"/>
      <c r="G232" s="8"/>
      <c r="H232"/>
    </row>
    <row r="233" spans="1:8" x14ac:dyDescent="0.3">
      <c r="B233" s="1"/>
      <c r="C233" s="1"/>
      <c r="D233" s="1"/>
      <c r="E233" s="1"/>
      <c r="F233" s="7"/>
      <c r="G233" s="8"/>
      <c r="H233"/>
    </row>
    <row r="234" spans="1:8" ht="21" x14ac:dyDescent="0.35">
      <c r="A234" s="143" t="str">
        <f>IF($A$16=0,"",IF(COUNTIFS($A$17:$A$27,B234)=1,1,"nvt"))</f>
        <v/>
      </c>
      <c r="B234" s="153" t="str">
        <f>B27</f>
        <v>Maandbedrag € 10.400</v>
      </c>
      <c r="C234" s="50"/>
      <c r="D234" s="1"/>
      <c r="E234" s="1"/>
      <c r="F234" s="7"/>
      <c r="G234" s="8"/>
      <c r="H234"/>
    </row>
    <row r="235" spans="1:8" ht="14.25" customHeight="1" x14ac:dyDescent="0.25">
      <c r="B235" s="261" t="str">
        <f>IF(A234="nvt",VLOOKUP(A234,Alle_Kostensoorten[],2,FALSE),VLOOKUP(B234,Alle_Kostensoorten[],2,FALSE))</f>
        <v>Toelichting: Geen bijzonderheden</v>
      </c>
      <c r="C235" s="261"/>
      <c r="D235" s="261"/>
      <c r="E235" s="261"/>
      <c r="F235" s="261"/>
      <c r="G235"/>
      <c r="H235"/>
    </row>
    <row r="236" spans="1:8" ht="9.75" customHeight="1" x14ac:dyDescent="0.3">
      <c r="B236" s="1"/>
      <c r="C236" s="1"/>
      <c r="D236" s="1"/>
      <c r="E236" s="1"/>
      <c r="F236" s="7"/>
      <c r="G236" s="8"/>
      <c r="H236"/>
    </row>
    <row r="237" spans="1:8" ht="45.75" thickBot="1" x14ac:dyDescent="0.35">
      <c r="B237" s="186" t="s">
        <v>2</v>
      </c>
      <c r="C237" s="133" t="s">
        <v>111</v>
      </c>
      <c r="D237" s="133" t="s">
        <v>132</v>
      </c>
      <c r="E237" s="133" t="s">
        <v>175</v>
      </c>
      <c r="F237" s="184" t="s">
        <v>0</v>
      </c>
      <c r="G237"/>
      <c r="H237"/>
    </row>
    <row r="238" spans="1:8" ht="15.75" customHeight="1" thickTop="1" x14ac:dyDescent="0.3">
      <c r="B238" s="223"/>
      <c r="C238" s="224"/>
      <c r="D238" s="227"/>
      <c r="E238" s="232"/>
      <c r="F238" s="192">
        <f>IF($A$234=1,$D238*$E238*10400,0)</f>
        <v>0</v>
      </c>
      <c r="G238"/>
      <c r="H238"/>
    </row>
    <row r="239" spans="1:8" ht="15.75" customHeight="1" x14ac:dyDescent="0.3">
      <c r="B239" s="197"/>
      <c r="C239" s="107"/>
      <c r="D239" s="227"/>
      <c r="E239" s="201"/>
      <c r="F239" s="195">
        <f>IF($A$234=1,$D239*$E239*10400,0)</f>
        <v>0</v>
      </c>
      <c r="G239"/>
      <c r="H239"/>
    </row>
    <row r="240" spans="1:8" ht="15.75" customHeight="1" x14ac:dyDescent="0.3">
      <c r="B240" s="197"/>
      <c r="C240" s="107"/>
      <c r="D240" s="227"/>
      <c r="E240" s="201"/>
      <c r="F240" s="195">
        <f>IF($A$234=1,$D240*$E240*10400,0)</f>
        <v>0</v>
      </c>
      <c r="G240"/>
      <c r="H240"/>
    </row>
    <row r="241" spans="2:9" ht="15.75" customHeight="1" x14ac:dyDescent="0.3">
      <c r="B241" s="197"/>
      <c r="C241" s="107"/>
      <c r="D241" s="227"/>
      <c r="E241" s="201"/>
      <c r="F241" s="195">
        <f>IF($A$234=1,$D241*$E241*10400,0)</f>
        <v>0</v>
      </c>
      <c r="G241"/>
      <c r="H241"/>
    </row>
    <row r="242" spans="2:9" ht="15.75" customHeight="1" x14ac:dyDescent="0.3">
      <c r="B242" s="197"/>
      <c r="C242" s="107"/>
      <c r="D242" s="227"/>
      <c r="E242" s="201"/>
      <c r="F242" s="195">
        <f>IF($A$234=1,$D242*$E242*10400,0)</f>
        <v>0</v>
      </c>
      <c r="G242"/>
      <c r="H242"/>
    </row>
    <row r="243" spans="2:9" ht="15.75" customHeight="1" x14ac:dyDescent="0.3">
      <c r="B243" s="197"/>
      <c r="C243" s="107"/>
      <c r="D243" s="200"/>
      <c r="E243" s="201"/>
      <c r="F243" s="195">
        <f>IF($A$234=1,$D243*$E243*10400,0)</f>
        <v>0</v>
      </c>
      <c r="G243"/>
      <c r="H243"/>
    </row>
    <row r="244" spans="2:9" ht="15.75" customHeight="1" x14ac:dyDescent="0.3">
      <c r="B244" s="197"/>
      <c r="C244" s="107"/>
      <c r="D244" s="200"/>
      <c r="E244" s="201"/>
      <c r="F244" s="195">
        <f>IF($A$234=1,$D244*$E244*10400,0)</f>
        <v>0</v>
      </c>
      <c r="G244"/>
      <c r="H244"/>
    </row>
    <row r="245" spans="2:9" ht="15.75" customHeight="1" x14ac:dyDescent="0.3">
      <c r="B245" s="197"/>
      <c r="C245" s="107"/>
      <c r="D245" s="200"/>
      <c r="E245" s="201"/>
      <c r="F245" s="195">
        <f>IF($A$234=1,$D245*$E245*10400,0)</f>
        <v>0</v>
      </c>
      <c r="G245"/>
      <c r="H245"/>
    </row>
    <row r="246" spans="2:9" ht="15.75" customHeight="1" x14ac:dyDescent="0.3">
      <c r="B246" s="197"/>
      <c r="C246" s="107"/>
      <c r="D246" s="200"/>
      <c r="E246" s="201"/>
      <c r="F246" s="195">
        <f>IF($A$234=1,$D246*$E246*10400,0)</f>
        <v>0</v>
      </c>
      <c r="G246"/>
      <c r="H246"/>
    </row>
    <row r="247" spans="2:9" ht="15.75" customHeight="1" x14ac:dyDescent="0.3">
      <c r="B247" s="197"/>
      <c r="C247" s="107"/>
      <c r="D247" s="200"/>
      <c r="E247" s="201"/>
      <c r="F247" s="195">
        <f>IF($A$234=1,$D247*$E247*10400,0)</f>
        <v>0</v>
      </c>
      <c r="G247"/>
      <c r="H247"/>
    </row>
    <row r="248" spans="2:9" ht="15.75" customHeight="1" x14ac:dyDescent="0.3">
      <c r="B248" s="197"/>
      <c r="C248" s="107"/>
      <c r="D248" s="200"/>
      <c r="E248" s="201"/>
      <c r="F248" s="195">
        <f>IF($A$234=1,$D248*$E248*10400,0)</f>
        <v>0</v>
      </c>
      <c r="G248"/>
      <c r="H248"/>
    </row>
    <row r="249" spans="2:9" ht="15.75" customHeight="1" x14ac:dyDescent="0.3">
      <c r="B249" s="197"/>
      <c r="C249" s="107"/>
      <c r="D249" s="200"/>
      <c r="E249" s="201"/>
      <c r="F249" s="195">
        <f>IF($A$234=1,$D249*$E249*10400,0)</f>
        <v>0</v>
      </c>
      <c r="G249"/>
      <c r="H249"/>
    </row>
    <row r="250" spans="2:9" ht="15.75" customHeight="1" x14ac:dyDescent="0.3">
      <c r="B250" s="197"/>
      <c r="C250" s="107"/>
      <c r="D250" s="200"/>
      <c r="E250" s="201"/>
      <c r="F250" s="195">
        <f>IF($A$234=1,$D250*$E250*10400,0)</f>
        <v>0</v>
      </c>
      <c r="G250"/>
      <c r="H250"/>
    </row>
    <row r="251" spans="2:9" ht="15.75" customHeight="1" x14ac:dyDescent="0.3">
      <c r="B251" s="197"/>
      <c r="C251" s="107"/>
      <c r="D251" s="200"/>
      <c r="E251" s="201"/>
      <c r="F251" s="195">
        <f>IF($A$234=1,$D251*$E251*10400,0)</f>
        <v>0</v>
      </c>
      <c r="G251"/>
      <c r="H251"/>
    </row>
    <row r="252" spans="2:9" ht="15.75" customHeight="1" thickBot="1" x14ac:dyDescent="0.35">
      <c r="B252" s="95"/>
      <c r="C252" s="207"/>
      <c r="D252" s="208"/>
      <c r="E252" s="209"/>
      <c r="F252" s="155">
        <f>IF($A$234=1,$D252*$E252*10400,0)</f>
        <v>0</v>
      </c>
      <c r="G252"/>
      <c r="H252"/>
    </row>
    <row r="253" spans="2:9" ht="16.5" thickTop="1" x14ac:dyDescent="0.3">
      <c r="B253" s="211" t="s">
        <v>90</v>
      </c>
      <c r="C253" s="211"/>
      <c r="D253" s="212"/>
      <c r="E253" s="211"/>
      <c r="F253" s="163">
        <f>SUM(F238:F252)</f>
        <v>0</v>
      </c>
      <c r="G253"/>
      <c r="H253"/>
    </row>
    <row r="254" spans="2:9" x14ac:dyDescent="0.3">
      <c r="B254" s="3"/>
      <c r="C254" s="1"/>
      <c r="D254" s="1"/>
      <c r="E254" s="1"/>
      <c r="F254" s="9"/>
      <c r="G254" s="10"/>
      <c r="H254"/>
    </row>
    <row r="255" spans="2:9" ht="16.5" thickBot="1" x14ac:dyDescent="0.35">
      <c r="B255" s="39"/>
      <c r="C255" s="40"/>
      <c r="D255" s="40"/>
      <c r="E255" s="40"/>
      <c r="F255" s="41"/>
      <c r="G255" s="42"/>
      <c r="H255" s="42"/>
      <c r="I255" s="42"/>
    </row>
    <row r="256" spans="2:9" ht="7.5" customHeight="1" thickTop="1" x14ac:dyDescent="0.3">
      <c r="B256" s="3"/>
      <c r="C256" s="1"/>
      <c r="D256" s="1"/>
      <c r="E256" s="1"/>
      <c r="F256" s="9"/>
      <c r="G256" s="10"/>
      <c r="H256"/>
    </row>
    <row r="257" spans="2:9" ht="23.25" x14ac:dyDescent="0.25">
      <c r="B257" s="266" t="s">
        <v>55</v>
      </c>
      <c r="C257" s="266"/>
      <c r="D257" s="266"/>
      <c r="E257" s="266"/>
      <c r="F257" s="266"/>
      <c r="G257" s="266"/>
      <c r="H257" s="266"/>
    </row>
    <row r="258" spans="2:9" x14ac:dyDescent="0.3">
      <c r="B258" s="3"/>
      <c r="C258" s="1"/>
      <c r="D258" s="1"/>
      <c r="E258" s="1"/>
      <c r="F258" s="9"/>
      <c r="G258" s="10"/>
      <c r="H258"/>
    </row>
    <row r="259" spans="2:9" ht="21" x14ac:dyDescent="0.35">
      <c r="B259" s="50" t="s">
        <v>43</v>
      </c>
      <c r="C259" s="10"/>
      <c r="D259" s="10"/>
      <c r="E259" s="10"/>
      <c r="F259" s="9"/>
      <c r="G259" s="10"/>
      <c r="H259"/>
    </row>
    <row r="260" spans="2:9" ht="153.75" customHeight="1" x14ac:dyDescent="0.25">
      <c r="B260" s="267" t="s">
        <v>134</v>
      </c>
      <c r="C260" s="267"/>
      <c r="D260" s="267"/>
      <c r="E260" s="267"/>
      <c r="F260" s="267"/>
      <c r="G260" s="267"/>
      <c r="H260" s="267"/>
      <c r="I260" s="267"/>
    </row>
    <row r="261" spans="2:9" x14ac:dyDescent="0.3">
      <c r="B261" s="3"/>
      <c r="C261" s="10"/>
      <c r="D261" s="10"/>
      <c r="E261" s="10"/>
      <c r="F261" s="9"/>
      <c r="G261" s="10"/>
      <c r="H261"/>
    </row>
    <row r="262" spans="2:9" ht="15.6" customHeight="1" thickBot="1" x14ac:dyDescent="0.35">
      <c r="B262" s="51" t="s">
        <v>44</v>
      </c>
      <c r="C262" s="52" t="s">
        <v>6</v>
      </c>
      <c r="D262" s="52" t="s">
        <v>41</v>
      </c>
      <c r="E262" s="139" t="s">
        <v>56</v>
      </c>
      <c r="F262" s="138"/>
      <c r="G262" s="138"/>
      <c r="H262" s="138"/>
      <c r="I262" s="138"/>
    </row>
    <row r="263" spans="2:9" ht="15.75" customHeight="1" thickTop="1" x14ac:dyDescent="0.3">
      <c r="B263" s="57" t="s">
        <v>51</v>
      </c>
      <c r="C263" s="102"/>
      <c r="D263" s="158">
        <f>IFERROR(C263/$C$270,0)</f>
        <v>0</v>
      </c>
      <c r="E263" s="104"/>
      <c r="F263" s="105"/>
      <c r="G263" s="105"/>
      <c r="H263" s="105"/>
      <c r="I263" s="106"/>
    </row>
    <row r="264" spans="2:9" ht="15.75" customHeight="1" x14ac:dyDescent="0.3">
      <c r="B264" s="57" t="s">
        <v>104</v>
      </c>
      <c r="C264" s="102"/>
      <c r="D264" s="158">
        <f t="shared" ref="D264:D268" si="8">IFERROR(C264/$C$270,0)</f>
        <v>0</v>
      </c>
      <c r="E264" s="107"/>
      <c r="F264" s="108"/>
      <c r="G264" s="108"/>
      <c r="H264" s="108"/>
      <c r="I264" s="109"/>
    </row>
    <row r="265" spans="2:9" ht="15.75" customHeight="1" x14ac:dyDescent="0.3">
      <c r="B265" s="57" t="s">
        <v>105</v>
      </c>
      <c r="C265" s="102"/>
      <c r="D265" s="158">
        <f t="shared" si="8"/>
        <v>0</v>
      </c>
      <c r="E265" s="107"/>
      <c r="F265" s="108"/>
      <c r="G265" s="108"/>
      <c r="H265" s="108"/>
      <c r="I265" s="109"/>
    </row>
    <row r="266" spans="2:9" ht="15.75" customHeight="1" x14ac:dyDescent="0.3">
      <c r="B266" s="57" t="s">
        <v>45</v>
      </c>
      <c r="C266" s="102"/>
      <c r="D266" s="158">
        <f t="shared" si="8"/>
        <v>0</v>
      </c>
      <c r="E266" s="107"/>
      <c r="F266" s="108"/>
      <c r="G266" s="108"/>
      <c r="H266" s="108"/>
      <c r="I266" s="109"/>
    </row>
    <row r="267" spans="2:9" ht="15.75" customHeight="1" thickBot="1" x14ac:dyDescent="0.35">
      <c r="B267" s="58" t="s">
        <v>46</v>
      </c>
      <c r="C267" s="103"/>
      <c r="D267" s="159">
        <f t="shared" si="8"/>
        <v>0</v>
      </c>
      <c r="E267" s="110"/>
      <c r="F267" s="111"/>
      <c r="G267" s="111"/>
      <c r="H267" s="111"/>
      <c r="I267" s="112"/>
    </row>
    <row r="268" spans="2:9" ht="17.25" thickTop="1" thickBot="1" x14ac:dyDescent="0.35">
      <c r="B268" s="77" t="s">
        <v>1</v>
      </c>
      <c r="C268" s="160">
        <f>SUM(C263:C267)</f>
        <v>0</v>
      </c>
      <c r="D268" s="161">
        <f t="shared" si="8"/>
        <v>0</v>
      </c>
      <c r="E268" s="80"/>
      <c r="F268" s="80"/>
      <c r="G268" s="80"/>
      <c r="H268" s="77"/>
      <c r="I268" s="81"/>
    </row>
    <row r="269" spans="2:9" ht="13.5" customHeight="1" thickTop="1" x14ac:dyDescent="0.3">
      <c r="B269" s="10"/>
      <c r="C269" s="10"/>
      <c r="D269" s="10"/>
      <c r="E269" s="10"/>
      <c r="F269" s="9"/>
      <c r="G269" s="10"/>
      <c r="H269"/>
    </row>
    <row r="270" spans="2:9" ht="16.5" thickBot="1" x14ac:dyDescent="0.35">
      <c r="B270" s="51" t="s">
        <v>0</v>
      </c>
      <c r="C270" s="162">
        <f>D28</f>
        <v>0</v>
      </c>
      <c r="D270" s="10"/>
      <c r="E270" s="10"/>
      <c r="F270" s="9"/>
      <c r="G270" s="10"/>
      <c r="H270"/>
    </row>
    <row r="271" spans="2:9" ht="16.5" thickTop="1" x14ac:dyDescent="0.3">
      <c r="B271" s="3"/>
      <c r="C271" s="1"/>
      <c r="D271" s="1"/>
      <c r="E271" s="1"/>
      <c r="F271" s="9"/>
      <c r="G271" s="10"/>
      <c r="H271"/>
    </row>
    <row r="272" spans="2:9" ht="16.5" thickBot="1" x14ac:dyDescent="0.35">
      <c r="B272" s="51" t="s">
        <v>92</v>
      </c>
      <c r="C272" s="162" t="str">
        <f>IF(ROUND(C268,2)-ROUND(C270,2)=0,"JA",C268-C270)</f>
        <v>JA</v>
      </c>
      <c r="D272" s="1"/>
      <c r="E272" s="1"/>
      <c r="F272" s="9"/>
      <c r="G272" s="10"/>
      <c r="H272"/>
    </row>
    <row r="273" spans="2:9" ht="17.25" thickTop="1" thickBot="1" x14ac:dyDescent="0.35">
      <c r="B273" s="43"/>
      <c r="C273" s="44"/>
      <c r="D273" s="45"/>
      <c r="E273" s="45"/>
      <c r="F273" s="45"/>
      <c r="G273" s="45"/>
      <c r="H273" s="45"/>
      <c r="I273" s="45"/>
    </row>
    <row r="274" spans="2:9" ht="6.75" customHeight="1" thickTop="1" x14ac:dyDescent="0.3">
      <c r="B274" s="15"/>
      <c r="C274" s="16"/>
      <c r="D274"/>
      <c r="E274"/>
      <c r="F274"/>
      <c r="G274"/>
      <c r="H274"/>
    </row>
    <row r="275" spans="2:9" ht="23.25" x14ac:dyDescent="0.25">
      <c r="B275" s="266" t="s">
        <v>54</v>
      </c>
      <c r="C275" s="266"/>
      <c r="D275" s="266"/>
      <c r="E275" s="266"/>
      <c r="F275" s="266"/>
      <c r="G275" s="266"/>
      <c r="H275" s="266"/>
    </row>
    <row r="276" spans="2:9" ht="15" x14ac:dyDescent="0.25">
      <c r="B276" s="10"/>
      <c r="C276"/>
      <c r="D276"/>
      <c r="E276"/>
      <c r="F276"/>
      <c r="G276" s="10"/>
      <c r="H276"/>
    </row>
    <row r="277" spans="2:9" ht="21" x14ac:dyDescent="0.35">
      <c r="B277" s="50" t="s">
        <v>99</v>
      </c>
      <c r="C277" s="50"/>
      <c r="D277"/>
      <c r="E277"/>
      <c r="F277"/>
      <c r="G277" s="10"/>
      <c r="H277"/>
    </row>
    <row r="278" spans="2:9" ht="154.5" customHeight="1" x14ac:dyDescent="0.25">
      <c r="B278" s="267" t="s">
        <v>182</v>
      </c>
      <c r="C278" s="267"/>
      <c r="D278" s="267"/>
      <c r="E278" s="267"/>
      <c r="F278" s="267"/>
      <c r="G278" s="267"/>
      <c r="H278" s="267"/>
      <c r="I278" s="267"/>
    </row>
    <row r="279" spans="2:9" ht="15" x14ac:dyDescent="0.25">
      <c r="B279" s="10"/>
      <c r="C279"/>
      <c r="D279"/>
      <c r="E279"/>
      <c r="F279"/>
      <c r="G279" s="10"/>
      <c r="H279"/>
    </row>
    <row r="280" spans="2:9" ht="16.5" thickBot="1" x14ac:dyDescent="0.35">
      <c r="B280" s="134" t="s">
        <v>2</v>
      </c>
      <c r="C280" s="184" t="s">
        <v>37</v>
      </c>
      <c r="D280" s="184" t="s">
        <v>112</v>
      </c>
      <c r="E280" s="133" t="s">
        <v>0</v>
      </c>
      <c r="F280" s="185" t="s">
        <v>38</v>
      </c>
      <c r="G280" s="184" t="s">
        <v>56</v>
      </c>
      <c r="H280" s="186"/>
      <c r="I280" s="186"/>
    </row>
    <row r="281" spans="2:9" ht="15.75" customHeight="1" thickTop="1" x14ac:dyDescent="0.3">
      <c r="B281" s="187" t="str">
        <f>Hulpblad!V2</f>
        <v xml:space="preserve"> </v>
      </c>
      <c r="C281" s="248"/>
      <c r="D281" s="191"/>
      <c r="E281" s="192">
        <f>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92">
        <f t="shared" ref="F281:F290" si="9">E281*D281</f>
        <v>0</v>
      </c>
      <c r="G281" s="193"/>
      <c r="H281" s="188"/>
      <c r="I281" s="188"/>
    </row>
    <row r="282" spans="2:9" ht="15.75" customHeight="1" x14ac:dyDescent="0.3">
      <c r="B282" s="189" t="str">
        <f>Hulpblad!V3</f>
        <v xml:space="preserve"> </v>
      </c>
      <c r="C282" s="249"/>
      <c r="D282" s="194"/>
      <c r="E282" s="195">
        <f t="shared" ref="E282:E290" si="10">IF(OR(B282="",B282=" "),0,SUMIFS($E$104:$E$118,$B$104:$B$118,$B282)+SUMIFS($E$38:$E$52,$B$38:$B$52,$B282)+SUMIFS($F$60:$F$74,$B$60:$B$74,$B282)+SUMIFS($F$82:$F$96,$B$82:$B$96,$B282)+SUMIFS($C$126:$C$135,$B$126:$B$135,$B282)+SUMIFS($I$183:$I$190,$B$183:$B$190,$B282)+SUMIFS($E$143:$E$151,$B$143:$B$151,$B282)+SUMIFS($F$159:$F$175,$B$159:$B$175,$B282)+SUMIFS($C$198:$C$207,$B$198:$B$207,$B282)+SUMIFS($E$215:$E$230,$B$215:$B$230,$B282)+SUMIFS($F$238:$F$252,$B$238:$B$252,$B282))</f>
        <v>0</v>
      </c>
      <c r="F282" s="195">
        <f t="shared" si="9"/>
        <v>0</v>
      </c>
      <c r="G282" s="196"/>
      <c r="H282" s="190"/>
      <c r="I282" s="190"/>
    </row>
    <row r="283" spans="2:9" ht="15.75" customHeight="1" x14ac:dyDescent="0.3">
      <c r="B283" s="189" t="str">
        <f>Hulpblad!V4</f>
        <v xml:space="preserve"> </v>
      </c>
      <c r="C283" s="250"/>
      <c r="D283" s="194"/>
      <c r="E283" s="195">
        <f t="shared" si="10"/>
        <v>0</v>
      </c>
      <c r="F283" s="195">
        <f t="shared" si="9"/>
        <v>0</v>
      </c>
      <c r="G283" s="196"/>
      <c r="H283" s="190"/>
      <c r="I283" s="190"/>
    </row>
    <row r="284" spans="2:9" ht="15.75" customHeight="1" x14ac:dyDescent="0.3">
      <c r="B284" s="189" t="str">
        <f>Hulpblad!V5</f>
        <v xml:space="preserve"> </v>
      </c>
      <c r="C284" s="250"/>
      <c r="D284" s="194"/>
      <c r="E284" s="195">
        <f t="shared" si="10"/>
        <v>0</v>
      </c>
      <c r="F284" s="195">
        <f t="shared" si="9"/>
        <v>0</v>
      </c>
      <c r="G284" s="196"/>
      <c r="H284" s="190"/>
      <c r="I284" s="190"/>
    </row>
    <row r="285" spans="2:9" ht="15.75" customHeight="1" x14ac:dyDescent="0.3">
      <c r="B285" s="189" t="str">
        <f>Hulpblad!V6</f>
        <v xml:space="preserve"> </v>
      </c>
      <c r="C285" s="249"/>
      <c r="D285" s="194"/>
      <c r="E285" s="195">
        <f t="shared" si="10"/>
        <v>0</v>
      </c>
      <c r="F285" s="195">
        <f t="shared" si="9"/>
        <v>0</v>
      </c>
      <c r="G285" s="196"/>
      <c r="H285" s="190"/>
      <c r="I285" s="190"/>
    </row>
    <row r="286" spans="2:9" ht="15.75" customHeight="1" x14ac:dyDescent="0.3">
      <c r="B286" s="189" t="str">
        <f>Hulpblad!V7</f>
        <v xml:space="preserve"> </v>
      </c>
      <c r="C286" s="249"/>
      <c r="D286" s="194"/>
      <c r="E286" s="195">
        <f t="shared" si="10"/>
        <v>0</v>
      </c>
      <c r="F286" s="195">
        <f t="shared" si="9"/>
        <v>0</v>
      </c>
      <c r="G286" s="196"/>
      <c r="H286" s="190"/>
      <c r="I286" s="190"/>
    </row>
    <row r="287" spans="2:9" ht="15.75" customHeight="1" x14ac:dyDescent="0.3">
      <c r="B287" s="189" t="str">
        <f>Hulpblad!V8</f>
        <v xml:space="preserve"> </v>
      </c>
      <c r="C287" s="249"/>
      <c r="D287" s="194"/>
      <c r="E287" s="195">
        <f t="shared" si="10"/>
        <v>0</v>
      </c>
      <c r="F287" s="195">
        <f t="shared" si="9"/>
        <v>0</v>
      </c>
      <c r="G287" s="196"/>
      <c r="H287" s="190"/>
      <c r="I287" s="190"/>
    </row>
    <row r="288" spans="2:9" ht="15.75" customHeight="1" x14ac:dyDescent="0.3">
      <c r="B288" s="189" t="str">
        <f>Hulpblad!V9</f>
        <v xml:space="preserve"> </v>
      </c>
      <c r="C288" s="250"/>
      <c r="D288" s="194"/>
      <c r="E288" s="195">
        <f t="shared" si="10"/>
        <v>0</v>
      </c>
      <c r="F288" s="195">
        <f t="shared" si="9"/>
        <v>0</v>
      </c>
      <c r="G288" s="196"/>
      <c r="H288" s="190"/>
      <c r="I288" s="190"/>
    </row>
    <row r="289" spans="2:9" ht="15.75" customHeight="1" x14ac:dyDescent="0.3">
      <c r="B289" s="189" t="str">
        <f>Hulpblad!V10</f>
        <v xml:space="preserve"> </v>
      </c>
      <c r="C289" s="250"/>
      <c r="D289" s="194"/>
      <c r="E289" s="195">
        <f t="shared" si="10"/>
        <v>0</v>
      </c>
      <c r="F289" s="195">
        <f t="shared" si="9"/>
        <v>0</v>
      </c>
      <c r="G289" s="196"/>
      <c r="H289" s="190"/>
      <c r="I289" s="190"/>
    </row>
    <row r="290" spans="2:9" ht="15.75" customHeight="1" thickBot="1" x14ac:dyDescent="0.35">
      <c r="B290" s="164" t="str">
        <f>Hulpblad!V11</f>
        <v xml:space="preserve"> </v>
      </c>
      <c r="C290" s="251"/>
      <c r="D290" s="178"/>
      <c r="E290" s="155">
        <f t="shared" si="10"/>
        <v>0</v>
      </c>
      <c r="F290" s="155">
        <f t="shared" si="9"/>
        <v>0</v>
      </c>
      <c r="G290" s="113"/>
      <c r="H290" s="113"/>
      <c r="I290" s="113"/>
    </row>
    <row r="291" spans="2:9" ht="16.5" thickTop="1" x14ac:dyDescent="0.3">
      <c r="B291" s="76" t="s">
        <v>90</v>
      </c>
      <c r="C291" s="78"/>
      <c r="D291" s="78"/>
      <c r="E291" s="163">
        <f>SUBTOTAL(109,$E$281:$E$290)</f>
        <v>0</v>
      </c>
      <c r="F291" s="163">
        <f>SUBTOTAL(109,$F$281:$F$290)</f>
        <v>0</v>
      </c>
      <c r="G291" s="79"/>
      <c r="H291" s="79"/>
      <c r="I291" s="79"/>
    </row>
    <row r="292" spans="2:9" x14ac:dyDescent="0.3">
      <c r="B292" s="15"/>
      <c r="C292" s="16"/>
      <c r="D292" s="10"/>
      <c r="E292" s="18"/>
      <c r="F292" s="18"/>
      <c r="G292" s="18"/>
      <c r="H292" s="10"/>
    </row>
    <row r="293" spans="2:9" ht="16.5" thickBot="1" x14ac:dyDescent="0.35">
      <c r="B293" s="51" t="s">
        <v>115</v>
      </c>
      <c r="C293" s="162">
        <f>C263+C266</f>
        <v>0</v>
      </c>
      <c r="D293" s="10"/>
      <c r="E293" s="10"/>
      <c r="F293" s="10"/>
      <c r="G293" s="10"/>
      <c r="H293" s="10"/>
    </row>
    <row r="294" spans="2:9" thickTop="1" x14ac:dyDescent="0.25">
      <c r="B294" s="10"/>
      <c r="C294" s="10"/>
      <c r="D294" s="10"/>
      <c r="E294" s="10"/>
      <c r="F294" s="10"/>
      <c r="G294" s="10"/>
      <c r="H294" s="10"/>
    </row>
    <row r="295" spans="2:9" ht="16.5" thickBot="1" x14ac:dyDescent="0.35">
      <c r="B295" s="51" t="s">
        <v>116</v>
      </c>
      <c r="C295" s="162" t="str">
        <f>IF(ROUND($F$291,2)&gt;=ROUND(C263+C266,2),"JA",$F$291-C263-C266)</f>
        <v>JA</v>
      </c>
      <c r="D295" s="10"/>
      <c r="E295" s="10"/>
      <c r="F295" s="10"/>
      <c r="G295" s="10"/>
      <c r="H295" s="10"/>
    </row>
    <row r="296" spans="2:9" thickTop="1" x14ac:dyDescent="0.25">
      <c r="B296" s="10"/>
      <c r="C296" s="10"/>
      <c r="D296" s="10"/>
      <c r="E296" s="10"/>
      <c r="F296" s="10"/>
      <c r="G296" s="10"/>
      <c r="H296" s="10"/>
    </row>
    <row r="297" spans="2:9" ht="15" x14ac:dyDescent="0.25">
      <c r="B297" s="10"/>
      <c r="C297" s="10"/>
      <c r="D297" s="10"/>
      <c r="E297" s="10"/>
      <c r="F297" s="10"/>
      <c r="G297" s="10"/>
      <c r="H297" s="10"/>
    </row>
    <row r="298" spans="2:9" ht="15" x14ac:dyDescent="0.25">
      <c r="B298" s="10"/>
      <c r="C298" s="10"/>
      <c r="D298" s="10"/>
      <c r="E298" s="10"/>
      <c r="F298" s="10"/>
      <c r="G298" s="10"/>
      <c r="H298" s="10"/>
    </row>
    <row r="299" spans="2:9" ht="15" x14ac:dyDescent="0.25">
      <c r="B299" s="10"/>
      <c r="C299" s="10"/>
      <c r="D299" s="10"/>
      <c r="E299" s="10"/>
      <c r="F299" s="10"/>
      <c r="G299" s="10"/>
      <c r="H299" s="10"/>
    </row>
    <row r="300" spans="2:9" ht="15" x14ac:dyDescent="0.25">
      <c r="B300" s="10"/>
      <c r="C300" s="10"/>
      <c r="D300" s="10"/>
      <c r="E300" s="10"/>
      <c r="F300" s="10"/>
      <c r="G300" s="10"/>
      <c r="H300" s="10"/>
    </row>
    <row r="301" spans="2:9" ht="15" x14ac:dyDescent="0.25">
      <c r="B301" s="10"/>
      <c r="C301" s="10"/>
      <c r="D301" s="10"/>
      <c r="E301" s="10"/>
      <c r="F301" s="10"/>
      <c r="G301" s="10"/>
      <c r="H301" s="10"/>
    </row>
    <row r="302" spans="2:9" ht="15" x14ac:dyDescent="0.25">
      <c r="B302" s="10"/>
      <c r="C302" s="10"/>
      <c r="D302" s="10"/>
      <c r="E302" s="10"/>
      <c r="F302" s="10"/>
      <c r="G302" s="10"/>
      <c r="H302" s="10"/>
    </row>
    <row r="303" spans="2:9" ht="15" x14ac:dyDescent="0.25">
      <c r="B303" s="10"/>
      <c r="C303" s="10"/>
      <c r="D303" s="10"/>
      <c r="E303" s="10"/>
      <c r="F303" s="10"/>
      <c r="G303" s="10"/>
      <c r="H303" s="10"/>
    </row>
    <row r="304" spans="2:9"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ht="15" x14ac:dyDescent="0.25">
      <c r="B463" s="10"/>
      <c r="C463" s="10"/>
      <c r="D463" s="10"/>
      <c r="E463" s="10"/>
      <c r="F463" s="10"/>
      <c r="G463" s="10"/>
      <c r="H463" s="10"/>
    </row>
    <row r="464" spans="2:8" ht="15" x14ac:dyDescent="0.25">
      <c r="B464" s="10"/>
      <c r="C464" s="10"/>
      <c r="D464" s="10"/>
      <c r="E464" s="10"/>
      <c r="F464" s="10"/>
      <c r="G464" s="10"/>
      <c r="H464" s="10"/>
    </row>
    <row r="465" spans="2:8" ht="15" x14ac:dyDescent="0.25">
      <c r="B465" s="10"/>
      <c r="C465" s="10"/>
      <c r="D465" s="10"/>
      <c r="E465" s="10"/>
      <c r="F465" s="10"/>
      <c r="G465" s="10"/>
      <c r="H465" s="10"/>
    </row>
    <row r="466" spans="2:8" ht="15" x14ac:dyDescent="0.25">
      <c r="B466" s="10"/>
      <c r="C466" s="10"/>
      <c r="D466" s="10"/>
      <c r="E466" s="10"/>
      <c r="F466" s="10"/>
      <c r="G466" s="10"/>
      <c r="H466" s="10"/>
    </row>
    <row r="467" spans="2:8" ht="15" x14ac:dyDescent="0.25">
      <c r="B467" s="10"/>
      <c r="C467" s="10"/>
      <c r="D467" s="10"/>
      <c r="E467" s="10"/>
      <c r="F467" s="10"/>
      <c r="G467" s="10"/>
      <c r="H467" s="10"/>
    </row>
    <row r="468" spans="2:8" ht="15" x14ac:dyDescent="0.25">
      <c r="B468" s="10"/>
      <c r="C468" s="10"/>
      <c r="D468" s="10"/>
      <c r="E468" s="10"/>
      <c r="F468" s="10"/>
      <c r="G468" s="10"/>
      <c r="H468" s="10"/>
    </row>
    <row r="469" spans="2:8" ht="15" x14ac:dyDescent="0.25">
      <c r="B469" s="10"/>
      <c r="C469" s="10"/>
      <c r="D469" s="10"/>
      <c r="E469" s="10"/>
      <c r="F469" s="10"/>
      <c r="G469" s="10"/>
      <c r="H469" s="10"/>
    </row>
    <row r="470" spans="2:8" ht="15" x14ac:dyDescent="0.25">
      <c r="B470" s="10"/>
      <c r="C470" s="10"/>
      <c r="D470" s="10"/>
      <c r="E470" s="10"/>
      <c r="F470" s="10"/>
      <c r="G470" s="10"/>
      <c r="H470" s="10"/>
    </row>
    <row r="471" spans="2:8" ht="15" x14ac:dyDescent="0.25">
      <c r="B471" s="10"/>
      <c r="C471" s="10"/>
      <c r="D471" s="10"/>
      <c r="E471" s="10"/>
      <c r="F471" s="10"/>
      <c r="G471" s="10"/>
      <c r="H471" s="10"/>
    </row>
    <row r="472" spans="2:8" ht="15" x14ac:dyDescent="0.25">
      <c r="B472" s="10"/>
      <c r="C472" s="10"/>
      <c r="D472" s="10"/>
      <c r="E472" s="10"/>
      <c r="F472" s="10"/>
      <c r="G472" s="10"/>
      <c r="H472" s="10"/>
    </row>
    <row r="473" spans="2:8" ht="15" x14ac:dyDescent="0.25">
      <c r="B473" s="10"/>
      <c r="C473" s="10"/>
      <c r="D473" s="10"/>
      <c r="E473" s="10"/>
      <c r="F473" s="10"/>
      <c r="G473" s="10"/>
      <c r="H473" s="10"/>
    </row>
    <row r="474" spans="2:8" ht="15" x14ac:dyDescent="0.25">
      <c r="B474" s="10"/>
      <c r="C474" s="10"/>
      <c r="D474" s="10"/>
      <c r="E474" s="10"/>
      <c r="F474" s="10"/>
      <c r="G474" s="10"/>
      <c r="H474" s="10"/>
    </row>
    <row r="475" spans="2:8" ht="15" x14ac:dyDescent="0.25">
      <c r="B475" s="10"/>
      <c r="C475" s="10"/>
      <c r="D475" s="10"/>
      <c r="E475" s="10"/>
      <c r="F475" s="10"/>
      <c r="G475" s="10"/>
      <c r="H475" s="10"/>
    </row>
    <row r="476" spans="2:8" ht="15" x14ac:dyDescent="0.25">
      <c r="B476" s="10"/>
      <c r="C476" s="10"/>
      <c r="D476" s="10"/>
      <c r="E476" s="10"/>
      <c r="F476" s="10"/>
      <c r="G476" s="10"/>
      <c r="H476" s="10"/>
    </row>
    <row r="477" spans="2:8" ht="15" x14ac:dyDescent="0.25">
      <c r="B477" s="10"/>
      <c r="C477" s="10"/>
      <c r="D477" s="10"/>
      <c r="E477" s="10"/>
      <c r="F477" s="10"/>
      <c r="G477" s="10"/>
      <c r="H477" s="10"/>
    </row>
    <row r="478" spans="2:8" ht="15" x14ac:dyDescent="0.25">
      <c r="B478" s="10"/>
      <c r="C478" s="10"/>
      <c r="D478" s="10"/>
      <c r="E478" s="10"/>
      <c r="F478" s="10"/>
      <c r="G478" s="10"/>
      <c r="H478" s="10"/>
    </row>
    <row r="479" spans="2:8" ht="15" x14ac:dyDescent="0.25">
      <c r="B479" s="10"/>
      <c r="C479" s="10"/>
      <c r="D479" s="10"/>
      <c r="E479" s="10"/>
      <c r="F479" s="10"/>
      <c r="G479" s="10"/>
      <c r="H479" s="10"/>
    </row>
    <row r="480" spans="2:8" ht="15" x14ac:dyDescent="0.25">
      <c r="B480" s="10"/>
      <c r="C480" s="10"/>
      <c r="D480" s="10"/>
      <c r="E480" s="10"/>
      <c r="F480" s="10"/>
      <c r="G480" s="10"/>
      <c r="H480" s="10"/>
    </row>
    <row r="481" spans="2:8" ht="15" x14ac:dyDescent="0.25">
      <c r="B481" s="10"/>
      <c r="C481" s="10"/>
      <c r="D481" s="10"/>
      <c r="E481" s="10"/>
      <c r="F481" s="10"/>
      <c r="G481" s="10"/>
      <c r="H481" s="10"/>
    </row>
    <row r="482" spans="2:8" ht="15" x14ac:dyDescent="0.25">
      <c r="B482" s="10"/>
      <c r="C482" s="10"/>
      <c r="D482" s="10"/>
      <c r="E482" s="10"/>
      <c r="F482" s="10"/>
      <c r="G482" s="10"/>
      <c r="H482" s="10"/>
    </row>
    <row r="483" spans="2:8" ht="15" x14ac:dyDescent="0.25">
      <c r="B483" s="10"/>
      <c r="C483" s="10"/>
      <c r="D483" s="10"/>
      <c r="E483" s="10"/>
      <c r="F483" s="10"/>
      <c r="G483" s="10"/>
      <c r="H483" s="10"/>
    </row>
    <row r="484" spans="2:8" ht="15" x14ac:dyDescent="0.25">
      <c r="B484" s="10"/>
      <c r="C484" s="10"/>
      <c r="D484" s="10"/>
      <c r="E484" s="10"/>
      <c r="F484" s="10"/>
      <c r="G484" s="10"/>
      <c r="H484" s="10"/>
    </row>
    <row r="485" spans="2:8" ht="15" x14ac:dyDescent="0.25">
      <c r="B485" s="10"/>
      <c r="C485" s="10"/>
      <c r="D485" s="10"/>
      <c r="E485" s="10"/>
      <c r="F485" s="10"/>
      <c r="G485" s="10"/>
      <c r="H485" s="10"/>
    </row>
    <row r="486" spans="2:8" ht="15"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140:I140"/>
    <mergeCell ref="C2:E2"/>
    <mergeCell ref="C6:D6"/>
    <mergeCell ref="B11:I11"/>
    <mergeCell ref="B14:H14"/>
    <mergeCell ref="C30:H30"/>
    <mergeCell ref="B32:H32"/>
    <mergeCell ref="B35:E35"/>
    <mergeCell ref="B57:F57"/>
    <mergeCell ref="B79:F79"/>
    <mergeCell ref="B101:E101"/>
    <mergeCell ref="B123:G123"/>
    <mergeCell ref="B260:I260"/>
    <mergeCell ref="B275:H275"/>
    <mergeCell ref="B278:I278"/>
    <mergeCell ref="B156:I156"/>
    <mergeCell ref="B180:I180"/>
    <mergeCell ref="B195:G195"/>
    <mergeCell ref="B212:E212"/>
    <mergeCell ref="B235:F235"/>
    <mergeCell ref="B257:H257"/>
  </mergeCells>
  <conditionalFormatting sqref="A12:I295">
    <cfRule type="expression" dxfId="55" priority="1" stopIfTrue="1">
      <formula>$A$16=0</formula>
    </cfRule>
  </conditionalFormatting>
  <conditionalFormatting sqref="B34:C34">
    <cfRule type="expression" dxfId="54" priority="31">
      <formula>$A$34="nvt"</formula>
    </cfRule>
  </conditionalFormatting>
  <conditionalFormatting sqref="B56:C56">
    <cfRule type="expression" dxfId="53" priority="32">
      <formula>$A$56="nvt"</formula>
    </cfRule>
  </conditionalFormatting>
  <conditionalFormatting sqref="B78:C78">
    <cfRule type="expression" dxfId="52" priority="29">
      <formula>$A$78="nvt"</formula>
    </cfRule>
  </conditionalFormatting>
  <conditionalFormatting sqref="B100:C100">
    <cfRule type="expression" dxfId="51" priority="3">
      <formula>$A$100="nvt"</formula>
    </cfRule>
  </conditionalFormatting>
  <conditionalFormatting sqref="B122:C122">
    <cfRule type="expression" dxfId="50" priority="27">
      <formula>$A$122="nvt"</formula>
    </cfRule>
  </conditionalFormatting>
  <conditionalFormatting sqref="B125:C136">
    <cfRule type="expression" dxfId="49" priority="42">
      <formula>$A$122="nvt"</formula>
    </cfRule>
  </conditionalFormatting>
  <conditionalFormatting sqref="B139:C139">
    <cfRule type="expression" dxfId="48" priority="25">
      <formula>$A$139="nvt"</formula>
    </cfRule>
  </conditionalFormatting>
  <conditionalFormatting sqref="B155:C155">
    <cfRule type="expression" dxfId="47" priority="23">
      <formula>$A$155="nvt"</formula>
    </cfRule>
  </conditionalFormatting>
  <conditionalFormatting sqref="B179:C179">
    <cfRule type="expression" dxfId="46" priority="21">
      <formula>$A$179="nvt"</formula>
    </cfRule>
  </conditionalFormatting>
  <conditionalFormatting sqref="B197:C208">
    <cfRule type="expression" dxfId="45" priority="39">
      <formula>$A$194="nvt"</formula>
    </cfRule>
  </conditionalFormatting>
  <conditionalFormatting sqref="B211:C211">
    <cfRule type="expression" dxfId="44" priority="17">
      <formula>$A$211="nvt"</formula>
    </cfRule>
  </conditionalFormatting>
  <conditionalFormatting sqref="B234:C234">
    <cfRule type="expression" dxfId="43" priority="15">
      <formula>$A$234="nvt"</formula>
    </cfRule>
  </conditionalFormatting>
  <conditionalFormatting sqref="B17:D27">
    <cfRule type="expression" dxfId="42" priority="36">
      <formula>$A17=0</formula>
    </cfRule>
  </conditionalFormatting>
  <conditionalFormatting sqref="B37:E53">
    <cfRule type="expression" dxfId="41" priority="45">
      <formula>$A$34="nvt"</formula>
    </cfRule>
  </conditionalFormatting>
  <conditionalFormatting sqref="B103:E119">
    <cfRule type="expression" dxfId="40" priority="5">
      <formula>$A$100="nvt"</formula>
    </cfRule>
  </conditionalFormatting>
  <conditionalFormatting sqref="B194:E194">
    <cfRule type="expression" dxfId="39" priority="11">
      <formula>$A$194="nvt"</formula>
    </cfRule>
  </conditionalFormatting>
  <conditionalFormatting sqref="B214:E231">
    <cfRule type="expression" dxfId="38" priority="38">
      <formula>$A$211="nvt"</formula>
    </cfRule>
  </conditionalFormatting>
  <conditionalFormatting sqref="B59:F75">
    <cfRule type="expression" dxfId="37" priority="44">
      <formula>$A$56="nvt"</formula>
    </cfRule>
  </conditionalFormatting>
  <conditionalFormatting sqref="B81:F97">
    <cfRule type="expression" dxfId="36" priority="43">
      <formula>$A$78="nvt"</formula>
    </cfRule>
  </conditionalFormatting>
  <conditionalFormatting sqref="B237:F253">
    <cfRule type="expression" dxfId="35" priority="37">
      <formula>$A$234="nvt"</formula>
    </cfRule>
  </conditionalFormatting>
  <conditionalFormatting sqref="B30:I30">
    <cfRule type="expression" dxfId="34" priority="46">
      <formula>LEFT($C$30,3)="Let"</formula>
    </cfRule>
  </conditionalFormatting>
  <conditionalFormatting sqref="B142:I152">
    <cfRule type="expression" dxfId="33" priority="6">
      <formula>$A$139="nvt"</formula>
    </cfRule>
  </conditionalFormatting>
  <conditionalFormatting sqref="B158:I176">
    <cfRule type="expression" dxfId="32" priority="8">
      <formula>$A$155="nvt"</formula>
    </cfRule>
  </conditionalFormatting>
  <conditionalFormatting sqref="B182:I191">
    <cfRule type="expression" dxfId="31" priority="40">
      <formula>$A$179="nvt"</formula>
    </cfRule>
  </conditionalFormatting>
  <conditionalFormatting sqref="C272">
    <cfRule type="cellIs" dxfId="30" priority="35" operator="notEqual">
      <formula>"JA"</formula>
    </cfRule>
  </conditionalFormatting>
  <conditionalFormatting sqref="C295">
    <cfRule type="cellIs" dxfId="29" priority="13" operator="notEqual">
      <formula>"JA"</formula>
    </cfRule>
  </conditionalFormatting>
  <conditionalFormatting sqref="D268">
    <cfRule type="expression" dxfId="28" priority="10">
      <formula>C272&lt;&gt;"JA"</formula>
    </cfRule>
  </conditionalFormatting>
  <dataValidations count="4">
    <dataValidation type="list" allowBlank="1" showInputMessage="1" showErrorMessage="1" sqref="C178" xr:uid="{114F3860-9697-47BA-9434-7CCC05629AE8}">
      <formula1>#REF!</formula1>
    </dataValidation>
    <dataValidation type="list" allowBlank="1" showInputMessage="1" showErrorMessage="1" sqref="C7" xr:uid="{A3A226F8-FF17-490F-B5FD-C56095013D7E}">
      <formula1>K_Omvang</formula1>
    </dataValidation>
    <dataValidation type="list" allowBlank="1" showInputMessage="1" showErrorMessage="1" sqref="C6" xr:uid="{2438DC01-FE20-4A95-AB82-BF344F07CAAF}">
      <formula1>K_Type</formula1>
    </dataValidation>
    <dataValidation type="list" allowBlank="1" showInputMessage="1" showErrorMessage="1" sqref="B82:B96 B38:B52 B159:B175 B143:B151 B60:B74 B183:B190 B215:B230 B238:B252 B104:B118" xr:uid="{DEEFE4A7-88C4-43B0-B7BE-38D78435B92C}">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30" max="16383" man="1"/>
    <brk id="255" max="16383" man="1"/>
    <brk id="273"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5F887-862E-4E11-872B-70EA4F5AD64C}">
  <sheetPr>
    <tabColor rgb="FF92D050"/>
    <pageSetUpPr fitToPage="1"/>
  </sheetPr>
  <dimension ref="A1:L797"/>
  <sheetViews>
    <sheetView showGridLines="0" workbookViewId="0">
      <selection activeCell="B24" sqref="B24:E24"/>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31</v>
      </c>
    </row>
    <row r="2" spans="1:9" ht="18.75" x14ac:dyDescent="0.3">
      <c r="B2" s="30" t="s">
        <v>168</v>
      </c>
      <c r="C2" s="260"/>
      <c r="D2" s="260"/>
      <c r="E2" s="260"/>
      <c r="I2" s="54" t="s">
        <v>30</v>
      </c>
    </row>
    <row r="3" spans="1:9" x14ac:dyDescent="0.3">
      <c r="B3" s="28"/>
      <c r="C3" s="29"/>
      <c r="D3" s="29"/>
      <c r="I3" s="69" t="s">
        <v>32</v>
      </c>
    </row>
    <row r="4" spans="1:9" ht="16.5" x14ac:dyDescent="0.3">
      <c r="B4" s="32" t="s">
        <v>80</v>
      </c>
      <c r="C4" s="90"/>
      <c r="D4"/>
      <c r="H4" s="68"/>
    </row>
    <row r="5" spans="1:9" ht="16.5" x14ac:dyDescent="0.3">
      <c r="B5" s="32" t="s">
        <v>103</v>
      </c>
      <c r="C5" s="91"/>
      <c r="D5"/>
      <c r="H5" s="68"/>
    </row>
    <row r="6" spans="1:9" ht="16.5" x14ac:dyDescent="0.3">
      <c r="B6" s="32" t="s">
        <v>78</v>
      </c>
      <c r="C6" s="264"/>
      <c r="D6" s="264"/>
      <c r="F6"/>
      <c r="G6"/>
      <c r="H6"/>
    </row>
    <row r="7" spans="1:9" ht="16.5" x14ac:dyDescent="0.3">
      <c r="B7" s="32" t="s">
        <v>79</v>
      </c>
      <c r="C7" s="92"/>
      <c r="D7"/>
      <c r="E7"/>
      <c r="F7"/>
      <c r="G7"/>
      <c r="H7"/>
    </row>
    <row r="8" spans="1:9" ht="16.5" x14ac:dyDescent="0.3">
      <c r="B8" s="32"/>
      <c r="C8" s="130"/>
      <c r="D8" s="130"/>
      <c r="E8" s="130"/>
      <c r="F8"/>
      <c r="G8"/>
      <c r="H8"/>
    </row>
    <row r="9" spans="1:9" x14ac:dyDescent="0.3">
      <c r="B9" s="3"/>
      <c r="C9" s="4"/>
      <c r="D9"/>
      <c r="E9"/>
      <c r="F9"/>
      <c r="G9"/>
      <c r="H9"/>
    </row>
    <row r="10" spans="1:9" ht="9" customHeight="1" x14ac:dyDescent="0.3">
      <c r="B10" s="20"/>
      <c r="C10" s="4"/>
      <c r="D10"/>
      <c r="E10"/>
      <c r="F10"/>
      <c r="G10"/>
      <c r="H10"/>
    </row>
    <row r="11" spans="1:9" ht="75" customHeight="1" x14ac:dyDescent="0.25">
      <c r="B11" s="265"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5"/>
      <c r="D11" s="265"/>
      <c r="E11" s="265"/>
      <c r="F11" s="265"/>
      <c r="G11" s="265"/>
      <c r="H11" s="265"/>
      <c r="I11" s="265"/>
    </row>
    <row r="12" spans="1:9" ht="15" customHeight="1" thickBot="1" x14ac:dyDescent="0.3">
      <c r="B12" s="36"/>
      <c r="C12" s="36"/>
      <c r="D12" s="36"/>
      <c r="E12" s="36"/>
      <c r="F12" s="36"/>
      <c r="G12" s="36"/>
      <c r="H12" s="36"/>
      <c r="I12" s="36"/>
    </row>
    <row r="13" spans="1:9" ht="6.75" customHeight="1" thickTop="1" x14ac:dyDescent="0.25">
      <c r="B13" s="87"/>
      <c r="C13" s="87"/>
      <c r="D13" s="87"/>
      <c r="E13" s="87"/>
      <c r="F13" s="87"/>
      <c r="G13" s="87"/>
      <c r="H13" s="85"/>
      <c r="I13" s="85"/>
    </row>
    <row r="14" spans="1:9" ht="42.75" customHeight="1" x14ac:dyDescent="0.25">
      <c r="B14" s="262" t="s">
        <v>127</v>
      </c>
      <c r="C14" s="262"/>
      <c r="D14" s="262"/>
      <c r="E14" s="262"/>
      <c r="F14" s="262"/>
      <c r="G14" s="262"/>
      <c r="H14" s="262"/>
      <c r="I14" s="85"/>
    </row>
    <row r="15" spans="1:9" ht="9.75" customHeight="1" thickBot="1" x14ac:dyDescent="0.35">
      <c r="B15" s="88"/>
      <c r="C15" s="89"/>
      <c r="D15" s="85"/>
      <c r="E15" s="85"/>
      <c r="F15" s="85"/>
      <c r="G15" s="85"/>
      <c r="H15" s="85"/>
      <c r="I15" s="85"/>
    </row>
    <row r="16" spans="1:9" ht="18.75" x14ac:dyDescent="0.3">
      <c r="A16" s="143">
        <f>IF(OR(COUNTA(C2:D8)&lt;5,Projectinformatie!B24=""),0,1)</f>
        <v>0</v>
      </c>
      <c r="B16" s="60" t="s">
        <v>58</v>
      </c>
      <c r="C16" s="61"/>
      <c r="D16" s="62" t="s">
        <v>0</v>
      </c>
      <c r="E16" s="85"/>
      <c r="F16" s="60" t="s">
        <v>2</v>
      </c>
      <c r="G16" s="61"/>
      <c r="H16" s="62" t="s">
        <v>0</v>
      </c>
      <c r="I16" s="85"/>
    </row>
    <row r="17" spans="1:12" x14ac:dyDescent="0.25">
      <c r="A17" s="143" t="str">
        <f>IFERROR(HLOOKUP(VLOOKUP(Projectinformatie!$B$24,Keuzeopties[#All],3,FALSE)&amp;IF($C$6="Kennisinstelling","K",""),Keuze_Kostensoort[#All],2,FALSE),0)</f>
        <v>Uurtarief € 60</v>
      </c>
      <c r="B17" s="144" t="str">
        <f>Hulpblad!G2</f>
        <v>Uurtarief € 60</v>
      </c>
      <c r="C17" s="63"/>
      <c r="D17" s="150">
        <f>IF(A17=0,0,SUM($E$38:$E$52))</f>
        <v>0</v>
      </c>
      <c r="E17" s="85"/>
      <c r="F17" s="144" t="str">
        <f>Hulpblad!V2</f>
        <v xml:space="preserve"> </v>
      </c>
      <c r="G17" s="63"/>
      <c r="H17" s="150" t="str">
        <f>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5"/>
    </row>
    <row r="18" spans="1:12" x14ac:dyDescent="0.25">
      <c r="A18" s="143" t="str">
        <f>IFERROR(HLOOKUP(VLOOKUP(Projectinformatie!$B$24,Keuzeopties[#All],3,FALSE)&amp;IF($C$6="Kennisinstelling","K",""),Keuze_Kostensoort[#All],3,FALSE),0)</f>
        <v>Maandbedrag € 8.600</v>
      </c>
      <c r="B18" s="144" t="str">
        <f>Hulpblad!G3</f>
        <v>Maandbedrag € 8.600</v>
      </c>
      <c r="C18" s="63"/>
      <c r="D18" s="150">
        <f>IF(A18=0,0,SUM($F$60:$F$74))</f>
        <v>0</v>
      </c>
      <c r="E18" s="85"/>
      <c r="F18" s="144" t="str">
        <f>Hulpblad!V3</f>
        <v xml:space="preserve"> </v>
      </c>
      <c r="G18" s="63"/>
      <c r="H18" s="150" t="str">
        <f t="shared" ref="H18:H26" si="0">IF(OR(F18="",F18=" "),"",SUMIFS($E$104:$E$118,$B$104:$B$118,F18)+SUMIFS($E$38:$E$52,$B$38:$B$52,F18)+SUMIFS($F$60:$F$74,$B$60:$B$74,F18)+SUMIFS($F$82:$F$96,$B$82:$B$96,F18)+SUMIFS($C$126:$C$135,$B$126:$B$135,F18)+SUMIFS($I$183:$I$190,$B$183:$B$190,F18)+SUMIFS($E$143:$E$151,$B$143:$B$151,F18)+SUMIFS($F$159:$F$175,$B$159:$B$175,F18)+SUMIFS($C$198:$C$207,$B$198:$B$207,F18)+SUMIFS($E$215:$E$230,$B$215:$B$230,F18)+SUMIFS($F$238:$F$252,$B$238:$B$252,F18))</f>
        <v/>
      </c>
      <c r="I18" s="85"/>
    </row>
    <row r="19" spans="1:12" x14ac:dyDescent="0.25">
      <c r="A19" s="143">
        <f>IFERROR(HLOOKUP(VLOOKUP(Projectinformatie!$B$24,Keuzeopties[#All],3,FALSE)&amp;IF($C$6="Kennisinstelling","K",""),Keuze_Kostensoort[#All],4,FALSE),0)</f>
        <v>0</v>
      </c>
      <c r="B19" s="144" t="str">
        <f>Hulpblad!G4</f>
        <v>IKS voor kennisinstellingen</v>
      </c>
      <c r="C19" s="63"/>
      <c r="D19" s="150">
        <f>IF(A19=0,0,SUM($F$82:$F$96))</f>
        <v>0</v>
      </c>
      <c r="E19" s="85"/>
      <c r="F19" s="144" t="str">
        <f>Hulpblad!V4</f>
        <v xml:space="preserve"> </v>
      </c>
      <c r="G19" s="63"/>
      <c r="H19" s="150" t="str">
        <f t="shared" si="0"/>
        <v/>
      </c>
      <c r="I19" s="85"/>
    </row>
    <row r="20" spans="1:12" x14ac:dyDescent="0.25">
      <c r="A20" s="143" t="str">
        <f>IFERROR(HLOOKUP(VLOOKUP(Projectinformatie!$B$24,Keuzeopties[#All],3,FALSE)&amp;IF($C$6="Kennisinstelling","K",""),Keuze_Kostensoort[#All],5,FALSE),0)</f>
        <v>Loonverletkosten</v>
      </c>
      <c r="B20" s="144" t="str">
        <f>Hulpblad!G5</f>
        <v>Loonverletkosten</v>
      </c>
      <c r="C20" s="63"/>
      <c r="D20" s="150">
        <f>IF(A20=0,0,SUM($E$104:$E$118))</f>
        <v>0</v>
      </c>
      <c r="E20" s="85"/>
      <c r="F20" s="144" t="str">
        <f>Hulpblad!V5</f>
        <v xml:space="preserve"> </v>
      </c>
      <c r="G20" s="63"/>
      <c r="H20" s="150" t="str">
        <f t="shared" si="0"/>
        <v/>
      </c>
      <c r="I20" s="85"/>
    </row>
    <row r="21" spans="1:12" x14ac:dyDescent="0.25">
      <c r="A21" s="143">
        <f>IFERROR(HLOOKUP(VLOOKUP(Projectinformatie!$B$24,Keuzeopties[#All],3,FALSE)&amp;IF($C$6="Kennisinstelling","K",""),Keuze_Kostensoort[#All],6,FALSE),0)</f>
        <v>0</v>
      </c>
      <c r="B21" s="144" t="str">
        <f>Hulpblad!G6</f>
        <v>Forfait 23% over overige directe kosten</v>
      </c>
      <c r="C21" s="63"/>
      <c r="D21" s="150">
        <f>IF(A21=0,0,SUM($C$126:$C$135))</f>
        <v>0</v>
      </c>
      <c r="E21" s="85"/>
      <c r="F21" s="144" t="str">
        <f>Hulpblad!V6</f>
        <v xml:space="preserve"> </v>
      </c>
      <c r="G21" s="63"/>
      <c r="H21" s="150" t="str">
        <f t="shared" si="0"/>
        <v/>
      </c>
      <c r="I21" s="85"/>
    </row>
    <row r="22" spans="1:12" x14ac:dyDescent="0.25">
      <c r="A22" s="143" t="str">
        <f>IFERROR(HLOOKUP(VLOOKUP(Projectinformatie!$B$24,Keuzeopties[#All],3,FALSE)&amp;IF($C$6="Kennisinstelling","K",""),Keuze_Kostensoort[#All],7,FALSE),0)</f>
        <v>Afschrijvingskosten</v>
      </c>
      <c r="B22" s="144" t="str">
        <f>Hulpblad!G7</f>
        <v>Afschrijvingskosten</v>
      </c>
      <c r="C22" s="63"/>
      <c r="D22" s="150">
        <f>IF(A22=0,0,SUM($I$183:$I$190))</f>
        <v>0</v>
      </c>
      <c r="E22" s="85"/>
      <c r="F22" s="144" t="str">
        <f>Hulpblad!V7</f>
        <v xml:space="preserve"> </v>
      </c>
      <c r="G22" s="63"/>
      <c r="H22" s="150" t="str">
        <f t="shared" si="0"/>
        <v/>
      </c>
      <c r="I22" s="85"/>
    </row>
    <row r="23" spans="1:12" x14ac:dyDescent="0.25">
      <c r="A23" s="143" t="str">
        <f>IFERROR(HLOOKUP(VLOOKUP(Projectinformatie!$B$24,Keuzeopties[#All],3,FALSE)&amp;IF($C$6="Kennisinstelling","K",""),Keuze_Kostensoort[#All],8,FALSE),0)</f>
        <v>Bijdragen in natura</v>
      </c>
      <c r="B23" s="144" t="str">
        <f>Hulpblad!G8</f>
        <v>Bijdragen in natura</v>
      </c>
      <c r="C23" s="63"/>
      <c r="D23" s="150">
        <f>IF(A23=0,0,SUM($E$143:$E$151))</f>
        <v>0</v>
      </c>
      <c r="E23" s="85"/>
      <c r="F23" s="144" t="str">
        <f>Hulpblad!V8</f>
        <v xml:space="preserve"> </v>
      </c>
      <c r="G23" s="63"/>
      <c r="H23" s="150" t="str">
        <f t="shared" si="0"/>
        <v/>
      </c>
      <c r="I23" s="85"/>
      <c r="L23" s="10"/>
    </row>
    <row r="24" spans="1:12" x14ac:dyDescent="0.25">
      <c r="A24" s="143" t="str">
        <f>IFERROR(HLOOKUP(VLOOKUP(Projectinformatie!$B$24,Keuzeopties[#All],3,FALSE)&amp;IF($C$6="Kennisinstelling","K",""),Keuze_Kostensoort[#All],9,FALSE),0)</f>
        <v>Overige kosten derden</v>
      </c>
      <c r="B24" s="144" t="str">
        <f>Hulpblad!G9</f>
        <v>Overige kosten derden</v>
      </c>
      <c r="C24" s="63"/>
      <c r="D24" s="150">
        <f>IF(A24=0,0,SUM($F$159:$F$175))</f>
        <v>0</v>
      </c>
      <c r="E24" s="85"/>
      <c r="F24" s="144" t="str">
        <f>Hulpblad!V9</f>
        <v xml:space="preserve"> </v>
      </c>
      <c r="G24" s="63"/>
      <c r="H24" s="150" t="str">
        <f t="shared" si="0"/>
        <v/>
      </c>
      <c r="I24" s="85"/>
    </row>
    <row r="25" spans="1:12" x14ac:dyDescent="0.25">
      <c r="A25" s="143" t="str">
        <f>IFERROR(HLOOKUP(VLOOKUP(Projectinformatie!$B$24,Keuzeopties[#All],3,FALSE)&amp;IF(C15="Kennisinstelling","K",""),Keuze_Kostensoort[#All],10,FALSE),0)</f>
        <v>Forfait kleine uitgaven &lt; € 250 (1% Overige kosten derden)</v>
      </c>
      <c r="B25" s="145" t="str">
        <f>Hulpblad!G10</f>
        <v>Forfait kleine uitgaven &lt; € 250 (1% Overige kosten derden)</v>
      </c>
      <c r="C25" s="142"/>
      <c r="D25" s="150">
        <f>IF(A25=0,0,SUM($C$198:$C$207))</f>
        <v>0</v>
      </c>
      <c r="E25" s="85"/>
      <c r="F25" s="148" t="str">
        <f>Hulpblad!V10</f>
        <v xml:space="preserve"> </v>
      </c>
      <c r="G25" s="137"/>
      <c r="H25" s="150" t="str">
        <f t="shared" si="0"/>
        <v/>
      </c>
      <c r="I25" s="85"/>
    </row>
    <row r="26" spans="1:12" x14ac:dyDescent="0.25">
      <c r="A26" s="143">
        <f>IFERROR(HLOOKUP(VLOOKUP(Projectinformatie!$B$24,Keuzeopties[#All],3,FALSE)&amp;IF(C16="Kennisinstelling","K",""),Keuze_Kostensoort[#All],11,FALSE),0)</f>
        <v>0</v>
      </c>
      <c r="B26" s="146" t="str">
        <f>Hulpblad!G11</f>
        <v>Uurtarief € 73</v>
      </c>
      <c r="C26" s="64"/>
      <c r="D26" s="150">
        <f>IF(A26=0,0,SUM($E$215:$E$230))</f>
        <v>0</v>
      </c>
      <c r="E26" s="85"/>
      <c r="F26" s="146" t="str">
        <f>Hulpblad!V11</f>
        <v xml:space="preserve"> </v>
      </c>
      <c r="G26" s="64"/>
      <c r="H26" s="150" t="str">
        <f t="shared" si="0"/>
        <v/>
      </c>
      <c r="I26" s="85"/>
    </row>
    <row r="27" spans="1:12" ht="16.5" thickBot="1" x14ac:dyDescent="0.3">
      <c r="A27" s="143">
        <f>IFERROR(HLOOKUP(VLOOKUP(Projectinformatie!$B$24,Keuzeopties[#All],3,FALSE)&amp;IF(C17="Kennisinstelling","K",""),Keuze_Kostensoort[#All],12,FALSE),0)</f>
        <v>0</v>
      </c>
      <c r="B27" s="147" t="str">
        <f>Hulpblad!G12</f>
        <v>Maandbedrag € 10.400</v>
      </c>
      <c r="C27" s="65"/>
      <c r="D27" s="151">
        <f>IF(A27=0,0,SUM($F$238:$F$252))</f>
        <v>0</v>
      </c>
      <c r="E27" s="85"/>
      <c r="F27" s="149"/>
      <c r="G27" s="65"/>
      <c r="H27" s="151"/>
      <c r="I27" s="85"/>
    </row>
    <row r="28" spans="1:12" ht="20.25" thickTop="1" thickBot="1" x14ac:dyDescent="0.35">
      <c r="B28" s="66" t="s">
        <v>90</v>
      </c>
      <c r="C28" s="67"/>
      <c r="D28" s="152">
        <f>SUM(D17:D27)</f>
        <v>0</v>
      </c>
      <c r="E28" s="85"/>
      <c r="F28" s="66" t="s">
        <v>90</v>
      </c>
      <c r="G28" s="67"/>
      <c r="H28" s="152">
        <f>SUM(H17:H27)</f>
        <v>0</v>
      </c>
      <c r="I28" s="85"/>
    </row>
    <row r="29" spans="1:12" ht="9" customHeight="1" x14ac:dyDescent="0.3">
      <c r="B29" s="82"/>
      <c r="C29" s="83"/>
      <c r="D29" s="84"/>
      <c r="E29" s="85"/>
      <c r="F29" s="82"/>
      <c r="G29" s="83"/>
      <c r="H29" s="84"/>
      <c r="I29" s="85"/>
    </row>
    <row r="30" spans="1:12" ht="49.5" customHeight="1" thickBot="1" x14ac:dyDescent="0.3">
      <c r="B30" s="86" t="s">
        <v>100</v>
      </c>
      <c r="C30" s="263"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3"/>
      <c r="E30" s="263"/>
      <c r="F30" s="263"/>
      <c r="G30" s="263"/>
      <c r="H30" s="263"/>
      <c r="I30" s="140"/>
    </row>
    <row r="31" spans="1:12" ht="13.5" customHeight="1" thickTop="1" x14ac:dyDescent="0.25">
      <c r="B31" s="38"/>
      <c r="C31" s="38"/>
      <c r="D31" s="38"/>
      <c r="E31" s="38"/>
      <c r="F31" s="38"/>
      <c r="G31" s="38"/>
      <c r="H31" s="38"/>
    </row>
    <row r="32" spans="1:12" ht="25.5" customHeight="1" x14ac:dyDescent="0.25">
      <c r="B32" s="266" t="s">
        <v>101</v>
      </c>
      <c r="C32" s="266"/>
      <c r="D32" s="266"/>
      <c r="E32" s="266"/>
      <c r="F32" s="266"/>
      <c r="G32" s="266"/>
      <c r="H32" s="266"/>
    </row>
    <row r="33" spans="1:8" ht="18.75" x14ac:dyDescent="0.3">
      <c r="B33" s="33"/>
      <c r="C33" s="34"/>
      <c r="D33" s="35"/>
      <c r="E33"/>
      <c r="F33" s="33"/>
      <c r="G33" s="34"/>
      <c r="H33" s="35"/>
    </row>
    <row r="34" spans="1:8" ht="21" x14ac:dyDescent="0.35">
      <c r="A34" s="143" t="str">
        <f>IF($A$16=0,"",IF(COUNTIFS($A$17:$A$27,B34)=1,1,"nvt"))</f>
        <v/>
      </c>
      <c r="B34" s="153" t="str">
        <f>B17</f>
        <v>Uurtarief € 60</v>
      </c>
      <c r="C34" s="50"/>
      <c r="D34"/>
      <c r="E34"/>
      <c r="F34"/>
      <c r="G34"/>
      <c r="H34"/>
    </row>
    <row r="35" spans="1:8" ht="15" customHeight="1" x14ac:dyDescent="0.25">
      <c r="B35" s="261" t="str">
        <f>IF(A34="nvt",VLOOKUP(A34,Alle_Kostensoorten[],2,FALSE),VLOOKUP(B34,Alle_Kostensoorten[],2,FALSE))</f>
        <v>Toelichting: Geen bijzonderheden</v>
      </c>
      <c r="C35" s="261"/>
      <c r="D35" s="261"/>
      <c r="E35" s="261"/>
      <c r="F35"/>
      <c r="G35"/>
      <c r="H35"/>
    </row>
    <row r="36" spans="1:8" ht="7.5" customHeight="1" x14ac:dyDescent="0.3">
      <c r="B36" s="3"/>
      <c r="C36" s="4"/>
      <c r="D36"/>
      <c r="E36"/>
      <c r="F36"/>
      <c r="G36"/>
      <c r="H36"/>
    </row>
    <row r="37" spans="1:8" ht="31.5" customHeight="1" thickBot="1" x14ac:dyDescent="0.35">
      <c r="B37" s="186" t="s">
        <v>2</v>
      </c>
      <c r="C37" s="133" t="s">
        <v>111</v>
      </c>
      <c r="D37" s="133" t="s">
        <v>72</v>
      </c>
      <c r="E37" s="184" t="s">
        <v>0</v>
      </c>
      <c r="F37"/>
      <c r="G37" s="10"/>
      <c r="H37"/>
    </row>
    <row r="38" spans="1:8" ht="15.75" customHeight="1" thickTop="1" x14ac:dyDescent="0.3">
      <c r="B38" s="241"/>
      <c r="C38" s="224"/>
      <c r="D38" s="227"/>
      <c r="E38" s="192">
        <f>IF($A$34=1,$D38*60,0)</f>
        <v>0</v>
      </c>
      <c r="F38"/>
      <c r="G38"/>
      <c r="H38"/>
    </row>
    <row r="39" spans="1:8" ht="15.75" customHeight="1" x14ac:dyDescent="0.3">
      <c r="B39" s="210"/>
      <c r="C39" s="107"/>
      <c r="D39" s="200"/>
      <c r="E39" s="195">
        <f>IF($A$34=1,$D39*60,0)</f>
        <v>0</v>
      </c>
      <c r="F39"/>
      <c r="G39"/>
      <c r="H39"/>
    </row>
    <row r="40" spans="1:8" ht="15.75" customHeight="1" x14ac:dyDescent="0.3">
      <c r="B40" s="210"/>
      <c r="C40" s="107"/>
      <c r="D40" s="200"/>
      <c r="E40" s="195">
        <f>IF($A$34=1,$D40*60,0)</f>
        <v>0</v>
      </c>
      <c r="F40"/>
      <c r="G40"/>
      <c r="H40"/>
    </row>
    <row r="41" spans="1:8" ht="15.75" customHeight="1" x14ac:dyDescent="0.3">
      <c r="B41" s="210"/>
      <c r="C41" s="107"/>
      <c r="D41" s="200"/>
      <c r="E41" s="195">
        <f>IF($A$34=1,$D41*60,0)</f>
        <v>0</v>
      </c>
      <c r="F41"/>
      <c r="G41"/>
      <c r="H41"/>
    </row>
    <row r="42" spans="1:8" ht="15.75" customHeight="1" x14ac:dyDescent="0.3">
      <c r="B42" s="210"/>
      <c r="C42" s="107"/>
      <c r="D42" s="200"/>
      <c r="E42" s="195">
        <f>IF($A$34=1,$D42*60,0)</f>
        <v>0</v>
      </c>
      <c r="F42"/>
      <c r="G42"/>
      <c r="H42"/>
    </row>
    <row r="43" spans="1:8" ht="15.75" customHeight="1" x14ac:dyDescent="0.3">
      <c r="B43" s="210"/>
      <c r="C43" s="107"/>
      <c r="D43" s="200"/>
      <c r="E43" s="195">
        <f>IF($A$34=1,$D43*60,0)</f>
        <v>0</v>
      </c>
      <c r="F43"/>
      <c r="G43"/>
      <c r="H43"/>
    </row>
    <row r="44" spans="1:8" ht="15.75" customHeight="1" x14ac:dyDescent="0.3">
      <c r="B44" s="210"/>
      <c r="C44" s="107"/>
      <c r="D44" s="200"/>
      <c r="E44" s="195">
        <f>IF($A$34=1,$D44*60,0)</f>
        <v>0</v>
      </c>
      <c r="F44"/>
      <c r="G44"/>
      <c r="H44"/>
    </row>
    <row r="45" spans="1:8" ht="15.75" customHeight="1" x14ac:dyDescent="0.3">
      <c r="B45" s="210"/>
      <c r="C45" s="107"/>
      <c r="D45" s="200"/>
      <c r="E45" s="195">
        <f>IF($A$34=1,$D45*60,0)</f>
        <v>0</v>
      </c>
      <c r="F45"/>
      <c r="G45"/>
      <c r="H45"/>
    </row>
    <row r="46" spans="1:8" ht="15.75" customHeight="1" x14ac:dyDescent="0.3">
      <c r="B46" s="210"/>
      <c r="C46" s="107"/>
      <c r="D46" s="200"/>
      <c r="E46" s="195">
        <f>IF($A$34=1,$D46*60,0)</f>
        <v>0</v>
      </c>
      <c r="F46"/>
      <c r="G46"/>
      <c r="H46"/>
    </row>
    <row r="47" spans="1:8" ht="15.75" customHeight="1" x14ac:dyDescent="0.3">
      <c r="B47" s="210"/>
      <c r="C47" s="107"/>
      <c r="D47" s="200"/>
      <c r="E47" s="195">
        <f>IF($A$34=1,$D47*60,0)</f>
        <v>0</v>
      </c>
      <c r="F47"/>
      <c r="G47"/>
      <c r="H47"/>
    </row>
    <row r="48" spans="1:8" ht="15.75" customHeight="1" x14ac:dyDescent="0.3">
      <c r="B48" s="210"/>
      <c r="C48" s="107"/>
      <c r="D48" s="200"/>
      <c r="E48" s="195">
        <f>IF($A$34=1,$D48*60,0)</f>
        <v>0</v>
      </c>
      <c r="F48"/>
      <c r="G48"/>
      <c r="H48"/>
    </row>
    <row r="49" spans="1:8" ht="15.75" customHeight="1" x14ac:dyDescent="0.3">
      <c r="B49" s="210"/>
      <c r="C49" s="107"/>
      <c r="D49" s="200"/>
      <c r="E49" s="195">
        <f>IF($A$34=1,$D49*60,0)</f>
        <v>0</v>
      </c>
      <c r="F49"/>
      <c r="G49"/>
      <c r="H49"/>
    </row>
    <row r="50" spans="1:8" ht="15.75" customHeight="1" x14ac:dyDescent="0.3">
      <c r="B50" s="210"/>
      <c r="C50" s="107"/>
      <c r="D50" s="200"/>
      <c r="E50" s="195">
        <f>IF($A$34=1,$D50*60,0)</f>
        <v>0</v>
      </c>
      <c r="F50"/>
      <c r="G50"/>
      <c r="H50"/>
    </row>
    <row r="51" spans="1:8" ht="15.75" customHeight="1" x14ac:dyDescent="0.3">
      <c r="B51" s="210"/>
      <c r="C51" s="107"/>
      <c r="D51" s="200"/>
      <c r="E51" s="195">
        <f>IF($A$34=1,$D51*60,0)</f>
        <v>0</v>
      </c>
      <c r="F51"/>
      <c r="G51"/>
      <c r="H51"/>
    </row>
    <row r="52" spans="1:8" ht="15.75" customHeight="1" thickBot="1" x14ac:dyDescent="0.35">
      <c r="B52" s="93"/>
      <c r="C52" s="94"/>
      <c r="D52" s="141"/>
      <c r="E52" s="155">
        <f>IF($A$34=1,$D52*60,0)</f>
        <v>0</v>
      </c>
      <c r="F52"/>
      <c r="G52"/>
      <c r="H52"/>
    </row>
    <row r="53" spans="1:8" ht="16.5" thickTop="1" x14ac:dyDescent="0.3">
      <c r="B53" s="76" t="s">
        <v>90</v>
      </c>
      <c r="C53" s="76"/>
      <c r="D53" s="214"/>
      <c r="E53" s="163">
        <f>SUM(E38:E52)</f>
        <v>0</v>
      </c>
      <c r="F53" s="8"/>
      <c r="G53"/>
      <c r="H53"/>
    </row>
    <row r="54" spans="1:8" x14ac:dyDescent="0.3">
      <c r="B54" s="1"/>
      <c r="C54" s="1"/>
      <c r="D54" s="1"/>
      <c r="E54" s="1"/>
      <c r="F54" s="7"/>
      <c r="G54" s="8"/>
      <c r="H54"/>
    </row>
    <row r="55" spans="1:8" x14ac:dyDescent="0.3">
      <c r="B55" s="1"/>
      <c r="C55" s="1"/>
      <c r="D55" s="1"/>
      <c r="E55" s="1"/>
      <c r="F55" s="7"/>
      <c r="G55" s="8"/>
      <c r="H55"/>
    </row>
    <row r="56" spans="1:8" ht="21" x14ac:dyDescent="0.35">
      <c r="A56" s="143" t="str">
        <f>IF($A$16=0,"",IF(COUNTIFS($A$17:$A$27,B56)=1,1,"nvt"))</f>
        <v/>
      </c>
      <c r="B56" s="153" t="str">
        <f>B18</f>
        <v>Maandbedrag € 8.600</v>
      </c>
      <c r="C56" s="50"/>
      <c r="D56" s="1"/>
      <c r="E56" s="1"/>
      <c r="F56" s="7"/>
      <c r="G56" s="8"/>
      <c r="H56"/>
    </row>
    <row r="57" spans="1:8" ht="15" customHeight="1" x14ac:dyDescent="0.25">
      <c r="B57" s="261" t="str">
        <f>IF(A56="nvt",VLOOKUP(A56,Alle_Kostensoorten[],2,FALSE),VLOOKUP(B56,Alle_Kostensoorten[],2,FALSE))</f>
        <v>Toelichting: Geen bijzonderheden</v>
      </c>
      <c r="C57" s="261"/>
      <c r="D57" s="261"/>
      <c r="E57" s="261"/>
      <c r="F57" s="261"/>
      <c r="G57"/>
      <c r="H57"/>
    </row>
    <row r="58" spans="1:8" ht="9" customHeight="1" x14ac:dyDescent="0.3">
      <c r="B58" s="1"/>
      <c r="C58" s="1"/>
      <c r="D58" s="1"/>
      <c r="E58" s="1"/>
      <c r="F58" s="7"/>
      <c r="G58" s="8"/>
      <c r="H58"/>
    </row>
    <row r="59" spans="1:8" ht="45.75" thickBot="1" x14ac:dyDescent="0.35">
      <c r="B59" s="186" t="s">
        <v>2</v>
      </c>
      <c r="C59" s="133" t="s">
        <v>111</v>
      </c>
      <c r="D59" s="133" t="s">
        <v>132</v>
      </c>
      <c r="E59" s="133" t="s">
        <v>175</v>
      </c>
      <c r="F59" s="184" t="s">
        <v>0</v>
      </c>
      <c r="G59"/>
      <c r="H59"/>
    </row>
    <row r="60" spans="1:8" ht="15.75" customHeight="1" thickTop="1" x14ac:dyDescent="0.3">
      <c r="B60" s="223"/>
      <c r="C60" s="224"/>
      <c r="D60" s="227"/>
      <c r="E60" s="232"/>
      <c r="F60" s="192">
        <f>IF($A$56=1,$D60*$E60*8600,0)</f>
        <v>0</v>
      </c>
      <c r="G60"/>
      <c r="H60"/>
    </row>
    <row r="61" spans="1:8" ht="15.75" customHeight="1" x14ac:dyDescent="0.3">
      <c r="B61" s="197"/>
      <c r="C61" s="107"/>
      <c r="D61" s="200"/>
      <c r="E61" s="201"/>
      <c r="F61" s="195">
        <f>IF($A$56=1,$D61*$E61*8600,0)</f>
        <v>0</v>
      </c>
      <c r="G61"/>
      <c r="H61"/>
    </row>
    <row r="62" spans="1:8" ht="15.75" customHeight="1" x14ac:dyDescent="0.3">
      <c r="B62" s="197"/>
      <c r="C62" s="107"/>
      <c r="D62" s="200"/>
      <c r="E62" s="201"/>
      <c r="F62" s="195">
        <f>IF($A$56=1,$D62*$E62*8600,0)</f>
        <v>0</v>
      </c>
      <c r="G62"/>
      <c r="H62"/>
    </row>
    <row r="63" spans="1:8" ht="15.75" customHeight="1" x14ac:dyDescent="0.3">
      <c r="B63" s="197"/>
      <c r="C63" s="107"/>
      <c r="D63" s="200"/>
      <c r="E63" s="201"/>
      <c r="F63" s="195">
        <f>IF($A$56=1,$D63*$E63*8600,0)</f>
        <v>0</v>
      </c>
      <c r="G63"/>
      <c r="H63"/>
    </row>
    <row r="64" spans="1:8" ht="15.75" customHeight="1" x14ac:dyDescent="0.3">
      <c r="B64" s="197"/>
      <c r="C64" s="107"/>
      <c r="D64" s="200"/>
      <c r="E64" s="201"/>
      <c r="F64" s="195">
        <f>IF($A$56=1,$D64*$E64*8600,0)</f>
        <v>0</v>
      </c>
      <c r="G64"/>
      <c r="H64"/>
    </row>
    <row r="65" spans="1:8" ht="15.75" customHeight="1" x14ac:dyDescent="0.3">
      <c r="B65" s="197"/>
      <c r="C65" s="107"/>
      <c r="D65" s="200"/>
      <c r="E65" s="201"/>
      <c r="F65" s="195">
        <f>IF($A$56=1,$D65*$E65*8600,0)</f>
        <v>0</v>
      </c>
      <c r="G65"/>
      <c r="H65"/>
    </row>
    <row r="66" spans="1:8" ht="15.75" customHeight="1" x14ac:dyDescent="0.3">
      <c r="B66" s="197"/>
      <c r="C66" s="107"/>
      <c r="D66" s="200"/>
      <c r="E66" s="201"/>
      <c r="F66" s="195">
        <f>IF($A$56=1,$D66*$E66*8600,0)</f>
        <v>0</v>
      </c>
      <c r="G66"/>
      <c r="H66"/>
    </row>
    <row r="67" spans="1:8" ht="15.75" customHeight="1" x14ac:dyDescent="0.3">
      <c r="B67" s="197"/>
      <c r="C67" s="107"/>
      <c r="D67" s="200"/>
      <c r="E67" s="201"/>
      <c r="F67" s="195">
        <f>IF($A$56=1,$D67*$E67*8600,0)</f>
        <v>0</v>
      </c>
      <c r="G67"/>
      <c r="H67"/>
    </row>
    <row r="68" spans="1:8" ht="15.75" customHeight="1" x14ac:dyDescent="0.3">
      <c r="B68" s="197"/>
      <c r="C68" s="107"/>
      <c r="D68" s="200"/>
      <c r="E68" s="201"/>
      <c r="F68" s="195">
        <f>IF($A$56=1,$D68*$E68*8600,0)</f>
        <v>0</v>
      </c>
      <c r="G68"/>
      <c r="H68"/>
    </row>
    <row r="69" spans="1:8" ht="15.75" customHeight="1" x14ac:dyDescent="0.3">
      <c r="B69" s="197"/>
      <c r="C69" s="107"/>
      <c r="D69" s="200"/>
      <c r="E69" s="201"/>
      <c r="F69" s="195">
        <f>IF($A$56=1,$D69*$E69*8600,0)</f>
        <v>0</v>
      </c>
      <c r="G69"/>
      <c r="H69"/>
    </row>
    <row r="70" spans="1:8" ht="15.75" customHeight="1" x14ac:dyDescent="0.3">
      <c r="B70" s="197"/>
      <c r="C70" s="107"/>
      <c r="D70" s="200"/>
      <c r="E70" s="201"/>
      <c r="F70" s="195">
        <f>IF($A$56=1,$D70*$E70*8600,0)</f>
        <v>0</v>
      </c>
      <c r="G70"/>
      <c r="H70"/>
    </row>
    <row r="71" spans="1:8" ht="15.75" customHeight="1" x14ac:dyDescent="0.3">
      <c r="B71" s="197"/>
      <c r="C71" s="107"/>
      <c r="D71" s="200"/>
      <c r="E71" s="201"/>
      <c r="F71" s="195">
        <f>IF($A$56=1,$D71*$E71*8600,0)</f>
        <v>0</v>
      </c>
      <c r="G71"/>
      <c r="H71"/>
    </row>
    <row r="72" spans="1:8" ht="15.75" customHeight="1" x14ac:dyDescent="0.3">
      <c r="B72" s="197"/>
      <c r="C72" s="107"/>
      <c r="D72" s="200"/>
      <c r="E72" s="201"/>
      <c r="F72" s="195">
        <f>IF($A$56=1,$D72*$E72*8600,0)</f>
        <v>0</v>
      </c>
      <c r="G72"/>
      <c r="H72"/>
    </row>
    <row r="73" spans="1:8" ht="15.75" customHeight="1" x14ac:dyDescent="0.3">
      <c r="B73" s="197"/>
      <c r="C73" s="107"/>
      <c r="D73" s="200"/>
      <c r="E73" s="201"/>
      <c r="F73" s="195">
        <f>IF($A$56=1,$D73*$E73*8600,0)</f>
        <v>0</v>
      </c>
      <c r="G73"/>
      <c r="H73"/>
    </row>
    <row r="74" spans="1:8" ht="15.75" customHeight="1" thickBot="1" x14ac:dyDescent="0.35">
      <c r="B74" s="95"/>
      <c r="C74" s="207"/>
      <c r="D74" s="208"/>
      <c r="E74" s="209"/>
      <c r="F74" s="155">
        <f>IF($A$56=1,$D74*$E74*8600,0)</f>
        <v>0</v>
      </c>
      <c r="G74"/>
      <c r="H74"/>
    </row>
    <row r="75" spans="1:8" ht="16.5" thickTop="1" x14ac:dyDescent="0.3">
      <c r="B75" s="76" t="s">
        <v>90</v>
      </c>
      <c r="C75" s="76"/>
      <c r="D75" s="214"/>
      <c r="E75" s="215"/>
      <c r="F75" s="163">
        <f>SUM(F60:F74)</f>
        <v>0</v>
      </c>
      <c r="G75"/>
      <c r="H75"/>
    </row>
    <row r="76" spans="1:8" x14ac:dyDescent="0.3">
      <c r="B76" s="6"/>
      <c r="C76" s="6"/>
      <c r="D76" s="6"/>
      <c r="E76" s="19"/>
      <c r="F76" s="19"/>
      <c r="G76" s="19"/>
      <c r="H76"/>
    </row>
    <row r="77" spans="1:8" x14ac:dyDescent="0.3">
      <c r="B77" s="1"/>
      <c r="C77" s="1"/>
      <c r="D77" s="1"/>
      <c r="E77" s="1"/>
      <c r="F77" s="7"/>
      <c r="G77" s="8"/>
      <c r="H77"/>
    </row>
    <row r="78" spans="1:8" ht="21" x14ac:dyDescent="0.35">
      <c r="A78" s="143" t="str">
        <f>IF($A$16=0,"",IF(COUNTIFS($A$17:$A$27,B78)=1,1,"nvt"))</f>
        <v/>
      </c>
      <c r="B78" s="153" t="str">
        <f>B19</f>
        <v>IKS voor kennisinstellingen</v>
      </c>
      <c r="C78" s="50"/>
      <c r="D78" s="1"/>
      <c r="E78" s="1"/>
      <c r="F78" s="7"/>
      <c r="G78" s="8"/>
      <c r="H78"/>
    </row>
    <row r="79" spans="1:8" ht="15" customHeight="1" x14ac:dyDescent="0.25">
      <c r="B79" s="261" t="e">
        <f>IF(A78=1,VLOOKUP(B78,Alle_Kostensoorten[],2,FALSE),VLOOKUP(A78,Alle_Kostensoorten[],2,FALSE))</f>
        <v>#N/A</v>
      </c>
      <c r="C79" s="261"/>
      <c r="D79" s="261"/>
      <c r="E79" s="261"/>
      <c r="F79" s="261"/>
      <c r="G79"/>
      <c r="H79"/>
    </row>
    <row r="80" spans="1:8" ht="11.25" customHeight="1" x14ac:dyDescent="0.3">
      <c r="B80" s="1"/>
      <c r="C80" s="1"/>
      <c r="D80" s="1"/>
      <c r="E80" s="1"/>
      <c r="F80" s="7"/>
      <c r="G80" s="8"/>
      <c r="H80"/>
    </row>
    <row r="81" spans="2:8" s="5" customFormat="1" ht="30.75" thickBot="1" x14ac:dyDescent="0.35">
      <c r="B81" s="186" t="s">
        <v>2</v>
      </c>
      <c r="C81" s="133" t="s">
        <v>176</v>
      </c>
      <c r="D81" s="133" t="s">
        <v>72</v>
      </c>
      <c r="E81" s="133" t="s">
        <v>53</v>
      </c>
      <c r="F81" s="184" t="s">
        <v>0</v>
      </c>
    </row>
    <row r="82" spans="2:8" ht="15.75" customHeight="1" thickTop="1" x14ac:dyDescent="0.3">
      <c r="B82" s="223"/>
      <c r="C82" s="224"/>
      <c r="D82" s="227"/>
      <c r="E82" s="242"/>
      <c r="F82" s="192">
        <f t="shared" ref="F82:F96" si="1">IF($A$78=1,$D82*$E82,0)</f>
        <v>0</v>
      </c>
      <c r="G82"/>
      <c r="H82"/>
    </row>
    <row r="83" spans="2:8" ht="15.75" customHeight="1" x14ac:dyDescent="0.3">
      <c r="B83" s="197"/>
      <c r="C83" s="107"/>
      <c r="D83" s="200"/>
      <c r="E83" s="242"/>
      <c r="F83" s="195">
        <f t="shared" si="1"/>
        <v>0</v>
      </c>
      <c r="G83"/>
      <c r="H83"/>
    </row>
    <row r="84" spans="2:8" ht="15.75" customHeight="1" x14ac:dyDescent="0.3">
      <c r="B84" s="197"/>
      <c r="C84" s="107"/>
      <c r="D84" s="200"/>
      <c r="E84" s="242"/>
      <c r="F84" s="195">
        <f t="shared" si="1"/>
        <v>0</v>
      </c>
      <c r="G84"/>
      <c r="H84"/>
    </row>
    <row r="85" spans="2:8" ht="15.75" customHeight="1" x14ac:dyDescent="0.3">
      <c r="B85" s="197"/>
      <c r="C85" s="107"/>
      <c r="D85" s="200"/>
      <c r="E85" s="242"/>
      <c r="F85" s="195">
        <f t="shared" si="1"/>
        <v>0</v>
      </c>
      <c r="G85"/>
      <c r="H85"/>
    </row>
    <row r="86" spans="2:8" ht="15.75" customHeight="1" x14ac:dyDescent="0.3">
      <c r="B86" s="197"/>
      <c r="C86" s="107"/>
      <c r="D86" s="200"/>
      <c r="E86" s="243"/>
      <c r="F86" s="195">
        <f t="shared" si="1"/>
        <v>0</v>
      </c>
      <c r="G86"/>
      <c r="H86"/>
    </row>
    <row r="87" spans="2:8" ht="15.75" customHeight="1" x14ac:dyDescent="0.3">
      <c r="B87" s="197"/>
      <c r="C87" s="107"/>
      <c r="D87" s="200"/>
      <c r="E87" s="243"/>
      <c r="F87" s="195">
        <f t="shared" si="1"/>
        <v>0</v>
      </c>
      <c r="G87"/>
      <c r="H87"/>
    </row>
    <row r="88" spans="2:8" ht="15.75" customHeight="1" x14ac:dyDescent="0.3">
      <c r="B88" s="197"/>
      <c r="C88" s="107"/>
      <c r="D88" s="200"/>
      <c r="E88" s="243"/>
      <c r="F88" s="195">
        <f t="shared" si="1"/>
        <v>0</v>
      </c>
      <c r="G88"/>
      <c r="H88"/>
    </row>
    <row r="89" spans="2:8" ht="15.75" customHeight="1" x14ac:dyDescent="0.3">
      <c r="B89" s="197"/>
      <c r="C89" s="107"/>
      <c r="D89" s="200"/>
      <c r="E89" s="243"/>
      <c r="F89" s="195">
        <f t="shared" si="1"/>
        <v>0</v>
      </c>
      <c r="G89"/>
      <c r="H89"/>
    </row>
    <row r="90" spans="2:8" ht="15.75" customHeight="1" x14ac:dyDescent="0.3">
      <c r="B90" s="197"/>
      <c r="C90" s="107"/>
      <c r="D90" s="200"/>
      <c r="E90" s="243"/>
      <c r="F90" s="195">
        <f t="shared" si="1"/>
        <v>0</v>
      </c>
      <c r="G90"/>
      <c r="H90"/>
    </row>
    <row r="91" spans="2:8" ht="15.75" customHeight="1" x14ac:dyDescent="0.3">
      <c r="B91" s="197"/>
      <c r="C91" s="107"/>
      <c r="D91" s="200"/>
      <c r="E91" s="243"/>
      <c r="F91" s="195">
        <f t="shared" si="1"/>
        <v>0</v>
      </c>
      <c r="G91"/>
      <c r="H91"/>
    </row>
    <row r="92" spans="2:8" ht="15.75" customHeight="1" x14ac:dyDescent="0.3">
      <c r="B92" s="197"/>
      <c r="C92" s="107"/>
      <c r="D92" s="200"/>
      <c r="E92" s="243"/>
      <c r="F92" s="195">
        <f t="shared" si="1"/>
        <v>0</v>
      </c>
      <c r="G92"/>
      <c r="H92"/>
    </row>
    <row r="93" spans="2:8" ht="15.75" customHeight="1" x14ac:dyDescent="0.3">
      <c r="B93" s="197"/>
      <c r="C93" s="107"/>
      <c r="D93" s="200"/>
      <c r="E93" s="243"/>
      <c r="F93" s="195">
        <f t="shared" si="1"/>
        <v>0</v>
      </c>
      <c r="G93"/>
      <c r="H93"/>
    </row>
    <row r="94" spans="2:8" ht="15.75" customHeight="1" x14ac:dyDescent="0.3">
      <c r="B94" s="197"/>
      <c r="C94" s="107"/>
      <c r="D94" s="200"/>
      <c r="E94" s="243"/>
      <c r="F94" s="195">
        <f t="shared" si="1"/>
        <v>0</v>
      </c>
      <c r="G94"/>
      <c r="H94"/>
    </row>
    <row r="95" spans="2:8" ht="15.75" customHeight="1" x14ac:dyDescent="0.3">
      <c r="B95" s="197"/>
      <c r="C95" s="107"/>
      <c r="D95" s="200"/>
      <c r="E95" s="243"/>
      <c r="F95" s="195">
        <f t="shared" si="1"/>
        <v>0</v>
      </c>
      <c r="G95"/>
      <c r="H95"/>
    </row>
    <row r="96" spans="2:8" ht="15.75" customHeight="1" thickBot="1" x14ac:dyDescent="0.35">
      <c r="B96" s="95"/>
      <c r="C96" s="207"/>
      <c r="D96" s="208"/>
      <c r="E96" s="96"/>
      <c r="F96" s="155">
        <f t="shared" si="1"/>
        <v>0</v>
      </c>
      <c r="G96"/>
      <c r="H96"/>
    </row>
    <row r="97" spans="1:8" ht="16.5" thickTop="1" x14ac:dyDescent="0.3">
      <c r="B97" s="76" t="s">
        <v>90</v>
      </c>
      <c r="C97" s="76"/>
      <c r="D97" s="214"/>
      <c r="E97" s="76"/>
      <c r="F97" s="163">
        <f>SUM(F82:F96)</f>
        <v>0</v>
      </c>
      <c r="G97"/>
      <c r="H97"/>
    </row>
    <row r="98" spans="1:8" x14ac:dyDescent="0.3">
      <c r="B98" s="1"/>
      <c r="C98" s="1"/>
      <c r="D98" s="1"/>
      <c r="E98" s="1"/>
      <c r="F98" s="7"/>
      <c r="G98" s="8"/>
      <c r="H98"/>
    </row>
    <row r="99" spans="1:8" x14ac:dyDescent="0.3">
      <c r="B99" s="1"/>
      <c r="C99" s="1"/>
      <c r="D99" s="1"/>
      <c r="E99" s="1"/>
      <c r="F99" s="7"/>
      <c r="G99" s="8"/>
      <c r="H99"/>
    </row>
    <row r="100" spans="1:8" ht="21" x14ac:dyDescent="0.35">
      <c r="A100" s="143" t="str">
        <f>IF($A$16=0,"",IF(COUNTIFS($A$17:$A$27,B100)=1,1,"nvt"))</f>
        <v/>
      </c>
      <c r="B100" s="247" t="str">
        <f>B20</f>
        <v>Loonverletkosten</v>
      </c>
      <c r="C100" s="50"/>
      <c r="D100"/>
      <c r="E100"/>
      <c r="F100" s="7"/>
      <c r="G100" s="8"/>
      <c r="H100"/>
    </row>
    <row r="101" spans="1:8" x14ac:dyDescent="0.3">
      <c r="B101" s="261" t="str">
        <f>IF(A100="nvt",VLOOKUP(A100,Alle_Kostensoorten[],2,FALSE),VLOOKUP(B100,Alle_Kostensoorten[],2,FALSE))</f>
        <v>Toelichting: Geen bijzonderheden.</v>
      </c>
      <c r="C101" s="261"/>
      <c r="D101" s="261"/>
      <c r="E101" s="261"/>
      <c r="F101" s="7"/>
      <c r="G101" s="8"/>
      <c r="H101"/>
    </row>
    <row r="102" spans="1:8" x14ac:dyDescent="0.3">
      <c r="B102" s="3"/>
      <c r="C102" s="4"/>
      <c r="D102"/>
      <c r="E102"/>
      <c r="F102" s="7"/>
      <c r="G102" s="8"/>
      <c r="H102"/>
    </row>
    <row r="103" spans="1:8" ht="16.5" thickBot="1" x14ac:dyDescent="0.35">
      <c r="B103" s="186" t="s">
        <v>2</v>
      </c>
      <c r="C103" s="133" t="s">
        <v>111</v>
      </c>
      <c r="D103" s="133" t="s">
        <v>72</v>
      </c>
      <c r="E103" s="184" t="s">
        <v>0</v>
      </c>
      <c r="F103" s="7"/>
      <c r="G103" s="8"/>
      <c r="H103"/>
    </row>
    <row r="104" spans="1:8" ht="16.5" thickTop="1" x14ac:dyDescent="0.3">
      <c r="B104" s="241"/>
      <c r="C104" s="224"/>
      <c r="D104" s="227"/>
      <c r="E104" s="192">
        <f>IF($A$100=1,$D104*23.91,0)</f>
        <v>0</v>
      </c>
      <c r="F104" s="7"/>
      <c r="G104" s="8"/>
      <c r="H104"/>
    </row>
    <row r="105" spans="1:8" x14ac:dyDescent="0.3">
      <c r="B105" s="210"/>
      <c r="C105" s="107"/>
      <c r="D105" s="200"/>
      <c r="E105" s="195">
        <f t="shared" ref="E105:E118" si="2">IF($A$100=1,$D105*23.91,0)</f>
        <v>0</v>
      </c>
      <c r="F105" s="7"/>
      <c r="G105" s="8"/>
      <c r="H105"/>
    </row>
    <row r="106" spans="1:8" x14ac:dyDescent="0.3">
      <c r="B106" s="210"/>
      <c r="C106" s="107"/>
      <c r="D106" s="200"/>
      <c r="E106" s="195">
        <f t="shared" si="2"/>
        <v>0</v>
      </c>
      <c r="F106" s="7"/>
      <c r="G106" s="8"/>
      <c r="H106"/>
    </row>
    <row r="107" spans="1:8" x14ac:dyDescent="0.3">
      <c r="B107" s="210"/>
      <c r="C107" s="107"/>
      <c r="D107" s="200"/>
      <c r="E107" s="195">
        <f t="shared" si="2"/>
        <v>0</v>
      </c>
      <c r="F107" s="7"/>
      <c r="G107" s="8"/>
      <c r="H107"/>
    </row>
    <row r="108" spans="1:8" x14ac:dyDescent="0.3">
      <c r="B108" s="210"/>
      <c r="C108" s="107"/>
      <c r="D108" s="200"/>
      <c r="E108" s="195">
        <f t="shared" si="2"/>
        <v>0</v>
      </c>
      <c r="F108" s="7"/>
      <c r="G108" s="8"/>
      <c r="H108"/>
    </row>
    <row r="109" spans="1:8" x14ac:dyDescent="0.3">
      <c r="B109" s="210"/>
      <c r="C109" s="107"/>
      <c r="D109" s="200"/>
      <c r="E109" s="195">
        <f t="shared" si="2"/>
        <v>0</v>
      </c>
      <c r="F109" s="7"/>
      <c r="G109" s="8"/>
      <c r="H109"/>
    </row>
    <row r="110" spans="1:8" x14ac:dyDescent="0.3">
      <c r="B110" s="210"/>
      <c r="C110" s="107"/>
      <c r="D110" s="200"/>
      <c r="E110" s="195">
        <f t="shared" si="2"/>
        <v>0</v>
      </c>
      <c r="F110" s="7"/>
      <c r="G110" s="8"/>
      <c r="H110"/>
    </row>
    <row r="111" spans="1:8" x14ac:dyDescent="0.3">
      <c r="B111" s="210"/>
      <c r="C111" s="107"/>
      <c r="D111" s="200"/>
      <c r="E111" s="195">
        <f t="shared" si="2"/>
        <v>0</v>
      </c>
      <c r="F111" s="7"/>
      <c r="G111" s="8"/>
      <c r="H111"/>
    </row>
    <row r="112" spans="1:8" x14ac:dyDescent="0.3">
      <c r="B112" s="210"/>
      <c r="C112" s="107"/>
      <c r="D112" s="200"/>
      <c r="E112" s="195">
        <f t="shared" si="2"/>
        <v>0</v>
      </c>
      <c r="F112" s="7"/>
      <c r="G112" s="8"/>
      <c r="H112"/>
    </row>
    <row r="113" spans="1:8" x14ac:dyDescent="0.3">
      <c r="B113" s="210"/>
      <c r="C113" s="107"/>
      <c r="D113" s="200"/>
      <c r="E113" s="195">
        <f t="shared" si="2"/>
        <v>0</v>
      </c>
      <c r="F113" s="7"/>
      <c r="G113" s="8"/>
      <c r="H113"/>
    </row>
    <row r="114" spans="1:8" x14ac:dyDescent="0.3">
      <c r="B114" s="210"/>
      <c r="C114" s="107"/>
      <c r="D114" s="200"/>
      <c r="E114" s="195">
        <f t="shared" si="2"/>
        <v>0</v>
      </c>
      <c r="F114" s="7"/>
      <c r="G114" s="8"/>
      <c r="H114"/>
    </row>
    <row r="115" spans="1:8" x14ac:dyDescent="0.3">
      <c r="B115" s="210"/>
      <c r="C115" s="107"/>
      <c r="D115" s="200"/>
      <c r="E115" s="195">
        <f t="shared" si="2"/>
        <v>0</v>
      </c>
      <c r="F115" s="7"/>
      <c r="G115" s="8"/>
      <c r="H115"/>
    </row>
    <row r="116" spans="1:8" x14ac:dyDescent="0.3">
      <c r="B116" s="210"/>
      <c r="C116" s="107"/>
      <c r="D116" s="200"/>
      <c r="E116" s="195">
        <f t="shared" si="2"/>
        <v>0</v>
      </c>
      <c r="F116" s="7"/>
      <c r="G116" s="8"/>
      <c r="H116"/>
    </row>
    <row r="117" spans="1:8" x14ac:dyDescent="0.3">
      <c r="B117" s="210"/>
      <c r="C117" s="107"/>
      <c r="D117" s="200"/>
      <c r="E117" s="195">
        <f t="shared" si="2"/>
        <v>0</v>
      </c>
      <c r="F117" s="7"/>
      <c r="G117" s="8"/>
      <c r="H117"/>
    </row>
    <row r="118" spans="1:8" ht="16.5" thickBot="1" x14ac:dyDescent="0.35">
      <c r="B118" s="93"/>
      <c r="C118" s="94"/>
      <c r="D118" s="141"/>
      <c r="E118" s="155">
        <f t="shared" si="2"/>
        <v>0</v>
      </c>
      <c r="F118" s="7"/>
      <c r="G118" s="8"/>
      <c r="H118"/>
    </row>
    <row r="119" spans="1:8" ht="16.5" thickTop="1" x14ac:dyDescent="0.3">
      <c r="B119" s="76" t="s">
        <v>90</v>
      </c>
      <c r="C119" s="76"/>
      <c r="D119" s="214"/>
      <c r="E119" s="163">
        <f>SUM(E104:E118)</f>
        <v>0</v>
      </c>
      <c r="F119" s="7"/>
      <c r="G119" s="8"/>
      <c r="H119"/>
    </row>
    <row r="120" spans="1:8" x14ac:dyDescent="0.3">
      <c r="B120" s="1"/>
      <c r="C120" s="1"/>
      <c r="D120" s="1"/>
      <c r="E120" s="1"/>
      <c r="F120" s="7"/>
      <c r="G120" s="8"/>
      <c r="H120"/>
    </row>
    <row r="121" spans="1:8" x14ac:dyDescent="0.3">
      <c r="B121" s="1"/>
      <c r="C121" s="1"/>
      <c r="D121" s="1"/>
      <c r="E121" s="1"/>
      <c r="F121" s="7"/>
      <c r="G121" s="8"/>
      <c r="H121"/>
    </row>
    <row r="122" spans="1:8" ht="21" x14ac:dyDescent="0.35">
      <c r="A122" s="143" t="str">
        <f>IF($A$16=0,"",IF(COUNTIFS($A$17:$A$27,B122)=1,1,"nvt"))</f>
        <v/>
      </c>
      <c r="B122" s="153" t="str">
        <f>B21</f>
        <v>Forfait 23% over overige directe kosten</v>
      </c>
      <c r="C122" s="50"/>
      <c r="D122" s="1"/>
      <c r="E122" s="1"/>
      <c r="F122" s="7"/>
      <c r="G122" s="8"/>
      <c r="H122"/>
    </row>
    <row r="123" spans="1:8" ht="15" x14ac:dyDescent="0.25">
      <c r="B123" s="261" t="e">
        <f>IF(A122=1,VLOOKUP(B122,Alle_Kostensoorten[],2,FALSE),VLOOKUP(A122,Alle_Kostensoorten[],2,FALSE))</f>
        <v>#N/A</v>
      </c>
      <c r="C123" s="261"/>
      <c r="D123" s="261"/>
      <c r="E123" s="261"/>
      <c r="F123" s="261"/>
      <c r="G123" s="261"/>
      <c r="H123"/>
    </row>
    <row r="124" spans="1:8" ht="9.75" customHeight="1" x14ac:dyDescent="0.3">
      <c r="B124" s="1"/>
      <c r="C124" s="1"/>
      <c r="D124" s="1"/>
      <c r="E124" s="1"/>
      <c r="F124" s="7"/>
      <c r="G124" s="8"/>
      <c r="H124"/>
    </row>
    <row r="125" spans="1:8" ht="16.5" thickBot="1" x14ac:dyDescent="0.35">
      <c r="B125" s="70" t="s">
        <v>2</v>
      </c>
      <c r="C125" s="71" t="s">
        <v>0</v>
      </c>
      <c r="D125" s="1"/>
      <c r="E125" s="7"/>
      <c r="F125" s="8"/>
      <c r="G125"/>
      <c r="H125"/>
    </row>
    <row r="126" spans="1:8" ht="15.75" customHeight="1" thickTop="1" x14ac:dyDescent="0.3">
      <c r="B126" s="156" t="str">
        <f>Hulpblad!V2</f>
        <v xml:space="preserve"> </v>
      </c>
      <c r="C126" s="154">
        <f t="shared" ref="C126:C135" si="3">IF(AND($A$122=1,$B126&lt;&gt;"",$B126&lt;&gt;" "),(SUMIFS($E$143:$E$151,$B$143:$B$151,$B126)+SUMIFS($F$159:$F$175,$B$159:$B$175,$B126)+SUMIFS($I$183:$I$190,$B$183:$B$190,$B126)+SUMIFS($C$198:$C$207,$B$198:$B$207,$B126))*0.23,0)</f>
        <v>0</v>
      </c>
      <c r="D126" s="1"/>
      <c r="E126" s="7"/>
      <c r="F126" s="8"/>
      <c r="G126"/>
      <c r="H126"/>
    </row>
    <row r="127" spans="1:8" ht="15.75" customHeight="1" x14ac:dyDescent="0.3">
      <c r="B127" s="157" t="str">
        <f>Hulpblad!V3</f>
        <v xml:space="preserve"> </v>
      </c>
      <c r="C127" s="155">
        <f t="shared" si="3"/>
        <v>0</v>
      </c>
      <c r="D127" s="1"/>
      <c r="E127" s="7"/>
      <c r="F127" s="8"/>
      <c r="G127"/>
      <c r="H127"/>
    </row>
    <row r="128" spans="1:8" ht="15.75" customHeight="1" x14ac:dyDescent="0.3">
      <c r="B128" s="157" t="str">
        <f>Hulpblad!V4</f>
        <v xml:space="preserve"> </v>
      </c>
      <c r="C128" s="155">
        <f t="shared" si="3"/>
        <v>0</v>
      </c>
      <c r="D128" s="1"/>
      <c r="E128" s="7"/>
      <c r="F128" s="8"/>
      <c r="G128"/>
      <c r="H128"/>
    </row>
    <row r="129" spans="1:9" ht="15.75" customHeight="1" x14ac:dyDescent="0.3">
      <c r="B129" s="157" t="str">
        <f>Hulpblad!V5</f>
        <v xml:space="preserve"> </v>
      </c>
      <c r="C129" s="155">
        <f t="shared" si="3"/>
        <v>0</v>
      </c>
      <c r="D129" s="1"/>
      <c r="E129" s="7"/>
      <c r="F129" s="8"/>
      <c r="G129"/>
      <c r="H129"/>
    </row>
    <row r="130" spans="1:9" ht="15.75" customHeight="1" x14ac:dyDescent="0.3">
      <c r="B130" s="157" t="str">
        <f>Hulpblad!V6</f>
        <v xml:space="preserve"> </v>
      </c>
      <c r="C130" s="155">
        <f t="shared" si="3"/>
        <v>0</v>
      </c>
      <c r="D130" s="1"/>
      <c r="E130" s="7"/>
      <c r="F130" s="8"/>
      <c r="G130"/>
      <c r="H130"/>
    </row>
    <row r="131" spans="1:9" ht="15.75" customHeight="1" x14ac:dyDescent="0.3">
      <c r="B131" s="157" t="str">
        <f>Hulpblad!V7</f>
        <v xml:space="preserve"> </v>
      </c>
      <c r="C131" s="155">
        <f t="shared" si="3"/>
        <v>0</v>
      </c>
      <c r="D131" s="1"/>
      <c r="E131" s="7"/>
      <c r="F131" s="8"/>
      <c r="G131"/>
      <c r="H131"/>
    </row>
    <row r="132" spans="1:9" ht="15.75" customHeight="1" x14ac:dyDescent="0.3">
      <c r="B132" s="157" t="str">
        <f>Hulpblad!V8</f>
        <v xml:space="preserve"> </v>
      </c>
      <c r="C132" s="155">
        <f t="shared" si="3"/>
        <v>0</v>
      </c>
      <c r="D132" s="1"/>
      <c r="E132" s="7"/>
      <c r="F132" s="8"/>
      <c r="G132"/>
      <c r="H132"/>
    </row>
    <row r="133" spans="1:9" ht="15.75" customHeight="1" x14ac:dyDescent="0.3">
      <c r="B133" s="157" t="str">
        <f>Hulpblad!V9</f>
        <v xml:space="preserve"> </v>
      </c>
      <c r="C133" s="155">
        <f t="shared" si="3"/>
        <v>0</v>
      </c>
      <c r="D133" s="1"/>
      <c r="E133" s="7"/>
      <c r="F133" s="8"/>
      <c r="G133"/>
      <c r="H133"/>
    </row>
    <row r="134" spans="1:9" ht="15.75" customHeight="1" x14ac:dyDescent="0.3">
      <c r="B134" s="157" t="str">
        <f>Hulpblad!V10</f>
        <v xml:space="preserve"> </v>
      </c>
      <c r="C134" s="155">
        <f t="shared" si="3"/>
        <v>0</v>
      </c>
      <c r="D134" s="1"/>
      <c r="E134" s="7"/>
      <c r="F134" s="8"/>
      <c r="G134"/>
      <c r="H134"/>
    </row>
    <row r="135" spans="1:9" ht="15.75" customHeight="1" thickBot="1" x14ac:dyDescent="0.35">
      <c r="B135" s="157" t="str">
        <f>Hulpblad!V11</f>
        <v xml:space="preserve"> </v>
      </c>
      <c r="C135" s="155">
        <f t="shared" si="3"/>
        <v>0</v>
      </c>
      <c r="D135" s="1"/>
      <c r="E135" s="7"/>
      <c r="F135" s="8"/>
      <c r="G135"/>
      <c r="H135"/>
    </row>
    <row r="136" spans="1:9" ht="16.5" thickTop="1" x14ac:dyDescent="0.3">
      <c r="B136" s="76" t="s">
        <v>90</v>
      </c>
      <c r="C136" s="163">
        <f>SUM(C126:C135)</f>
        <v>0</v>
      </c>
      <c r="D136" s="1"/>
      <c r="E136" s="1"/>
      <c r="F136" s="7"/>
      <c r="G136" s="8"/>
      <c r="H136"/>
    </row>
    <row r="137" spans="1:9" x14ac:dyDescent="0.3">
      <c r="B137" s="1"/>
      <c r="C137" s="1"/>
      <c r="D137" s="1"/>
      <c r="E137" s="1"/>
      <c r="F137" s="7"/>
      <c r="G137" s="8"/>
      <c r="H137"/>
    </row>
    <row r="138" spans="1:9" x14ac:dyDescent="0.3">
      <c r="B138" s="1"/>
      <c r="C138" s="1"/>
      <c r="D138" s="1"/>
      <c r="E138" s="1"/>
      <c r="F138" s="7"/>
      <c r="G138" s="8"/>
      <c r="H138"/>
    </row>
    <row r="139" spans="1:9" ht="21" x14ac:dyDescent="0.35">
      <c r="A139" s="143" t="str">
        <f>IF($A$16=0,"",IF(COUNTIFS($A$17:$A$27,B139)=1,1,"nvt"))</f>
        <v/>
      </c>
      <c r="B139" s="153" t="str">
        <f>B23</f>
        <v>Bijdragen in natura</v>
      </c>
      <c r="C139" s="50"/>
      <c r="D139" s="12"/>
      <c r="E139" s="12"/>
      <c r="F139" s="9"/>
      <c r="G139"/>
      <c r="H139"/>
    </row>
    <row r="140" spans="1:9" ht="18" customHeight="1" x14ac:dyDescent="0.25">
      <c r="B140" s="261"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c r="G141"/>
      <c r="H141"/>
    </row>
    <row r="142" spans="1:9" ht="16.5" customHeight="1" thickBot="1" x14ac:dyDescent="0.35">
      <c r="B142" s="237" t="s">
        <v>2</v>
      </c>
      <c r="C142" s="238" t="s">
        <v>114</v>
      </c>
      <c r="D142" s="238" t="s">
        <v>6</v>
      </c>
      <c r="E142" s="239" t="s">
        <v>0</v>
      </c>
      <c r="F142" s="239" t="s">
        <v>48</v>
      </c>
      <c r="G142" s="240"/>
      <c r="H142" s="240"/>
      <c r="I142" s="240"/>
    </row>
    <row r="143" spans="1:9" ht="15.75" customHeight="1" thickTop="1" x14ac:dyDescent="0.3">
      <c r="B143" s="223"/>
      <c r="C143" s="224"/>
      <c r="D143" s="225"/>
      <c r="E143" s="192">
        <f t="shared" ref="E143:E151" si="4">IF($A$139=1,$D143,0)</f>
        <v>0</v>
      </c>
      <c r="F143" s="224"/>
      <c r="G143" s="226"/>
      <c r="H143" s="226"/>
      <c r="I143" s="226"/>
    </row>
    <row r="144" spans="1:9" ht="15.75" customHeight="1" x14ac:dyDescent="0.3">
      <c r="B144" s="197"/>
      <c r="C144" s="107"/>
      <c r="D144" s="225"/>
      <c r="E144" s="195">
        <f t="shared" si="4"/>
        <v>0</v>
      </c>
      <c r="F144" s="205"/>
      <c r="G144" s="206"/>
      <c r="H144" s="206"/>
      <c r="I144" s="206"/>
    </row>
    <row r="145" spans="1:9" ht="15.75" customHeight="1" x14ac:dyDescent="0.3">
      <c r="B145" s="197"/>
      <c r="C145" s="107"/>
      <c r="D145" s="225"/>
      <c r="E145" s="195">
        <f t="shared" si="4"/>
        <v>0</v>
      </c>
      <c r="F145" s="205"/>
      <c r="G145" s="206"/>
      <c r="H145" s="206"/>
      <c r="I145" s="206"/>
    </row>
    <row r="146" spans="1:9" ht="15.75" customHeight="1" x14ac:dyDescent="0.3">
      <c r="B146" s="197"/>
      <c r="C146" s="107"/>
      <c r="D146" s="225"/>
      <c r="E146" s="195">
        <f t="shared" si="4"/>
        <v>0</v>
      </c>
      <c r="F146" s="205"/>
      <c r="G146" s="206"/>
      <c r="H146" s="206"/>
      <c r="I146" s="206"/>
    </row>
    <row r="147" spans="1:9" ht="15.75" customHeight="1" x14ac:dyDescent="0.3">
      <c r="B147" s="197"/>
      <c r="C147" s="107"/>
      <c r="D147" s="225"/>
      <c r="E147" s="195">
        <f t="shared" si="4"/>
        <v>0</v>
      </c>
      <c r="F147" s="205"/>
      <c r="G147" s="206"/>
      <c r="H147" s="206"/>
      <c r="I147" s="206"/>
    </row>
    <row r="148" spans="1:9" ht="15.75" customHeight="1" x14ac:dyDescent="0.3">
      <c r="B148" s="197"/>
      <c r="C148" s="107"/>
      <c r="D148" s="202"/>
      <c r="E148" s="195">
        <f t="shared" si="4"/>
        <v>0</v>
      </c>
      <c r="F148" s="205"/>
      <c r="G148" s="206"/>
      <c r="H148" s="206"/>
      <c r="I148" s="206"/>
    </row>
    <row r="149" spans="1:9" ht="15.75" customHeight="1" x14ac:dyDescent="0.3">
      <c r="B149" s="197"/>
      <c r="C149" s="107"/>
      <c r="D149" s="202"/>
      <c r="E149" s="195">
        <f t="shared" si="4"/>
        <v>0</v>
      </c>
      <c r="F149" s="205"/>
      <c r="G149" s="206"/>
      <c r="H149" s="206"/>
      <c r="I149" s="206"/>
    </row>
    <row r="150" spans="1:9" ht="15.75" customHeight="1" x14ac:dyDescent="0.3">
      <c r="B150" s="197"/>
      <c r="C150" s="107"/>
      <c r="D150" s="202"/>
      <c r="E150" s="195">
        <f t="shared" si="4"/>
        <v>0</v>
      </c>
      <c r="F150" s="205"/>
      <c r="G150" s="206"/>
      <c r="H150" s="206"/>
      <c r="I150" s="206"/>
    </row>
    <row r="151" spans="1:9" ht="15.75" customHeight="1" thickBot="1" x14ac:dyDescent="0.35">
      <c r="B151" s="95"/>
      <c r="C151" s="94"/>
      <c r="D151" s="97"/>
      <c r="E151" s="155">
        <f t="shared" si="4"/>
        <v>0</v>
      </c>
      <c r="F151" s="98"/>
      <c r="G151" s="99"/>
      <c r="H151" s="99"/>
      <c r="I151" s="99"/>
    </row>
    <row r="152" spans="1:9" ht="16.5" thickTop="1" x14ac:dyDescent="0.3">
      <c r="B152" s="76" t="s">
        <v>90</v>
      </c>
      <c r="C152" s="76"/>
      <c r="D152" s="76"/>
      <c r="E152" s="163">
        <f>SUM(E143:E151)</f>
        <v>0</v>
      </c>
      <c r="F152" s="213"/>
      <c r="G152" s="213"/>
      <c r="H152" s="213"/>
      <c r="I152" s="213"/>
    </row>
    <row r="153" spans="1:9" x14ac:dyDescent="0.3">
      <c r="B153" s="6"/>
      <c r="C153" s="6"/>
      <c r="D153" s="6"/>
      <c r="E153" s="19"/>
      <c r="F153" s="19"/>
      <c r="G153" s="10"/>
      <c r="H153"/>
    </row>
    <row r="154" spans="1:9" x14ac:dyDescent="0.3">
      <c r="B154" s="1"/>
      <c r="C154" s="1"/>
      <c r="D154" s="1"/>
      <c r="E154" s="1"/>
      <c r="F154" s="9"/>
      <c r="G154" s="10"/>
      <c r="H154"/>
    </row>
    <row r="155" spans="1:9" ht="21" x14ac:dyDescent="0.35">
      <c r="A155" s="143" t="str">
        <f>IF($A$16=0,"",IF(COUNTIFS($A$17:$A$27,B155)=1,1,"nvt"))</f>
        <v/>
      </c>
      <c r="B155" s="153" t="str">
        <f>B24</f>
        <v>Overige kosten derden</v>
      </c>
      <c r="C155" s="50"/>
      <c r="D155" s="1"/>
      <c r="E155" s="1"/>
      <c r="F155" s="9"/>
      <c r="G155" s="10"/>
      <c r="H155"/>
    </row>
    <row r="156" spans="1:9" ht="18" customHeight="1" x14ac:dyDescent="0.25">
      <c r="B156" s="261"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c r="H157"/>
    </row>
    <row r="158" spans="1:9" ht="16.5" customHeight="1" thickBot="1" x14ac:dyDescent="0.35">
      <c r="B158" s="233" t="s">
        <v>2</v>
      </c>
      <c r="C158" s="235" t="s">
        <v>114</v>
      </c>
      <c r="D158" s="235" t="s">
        <v>177</v>
      </c>
      <c r="E158" s="234" t="s">
        <v>148</v>
      </c>
      <c r="F158" s="235" t="s">
        <v>0</v>
      </c>
      <c r="G158" s="234" t="s">
        <v>34</v>
      </c>
      <c r="H158" s="236"/>
      <c r="I158" s="236"/>
    </row>
    <row r="159" spans="1:9" ht="15.75" customHeight="1" thickTop="1" x14ac:dyDescent="0.3">
      <c r="B159" s="223"/>
      <c r="C159" s="224"/>
      <c r="D159" s="227"/>
      <c r="E159" s="225"/>
      <c r="F159" s="192">
        <f>IF($A$155=1,$D159*$E159,0)</f>
        <v>0</v>
      </c>
      <c r="G159" s="228"/>
      <c r="H159" s="229"/>
      <c r="I159" s="229"/>
    </row>
    <row r="160" spans="1:9" ht="15.75" customHeight="1" x14ac:dyDescent="0.3">
      <c r="B160" s="197"/>
      <c r="C160" s="107"/>
      <c r="D160" s="200"/>
      <c r="E160" s="202"/>
      <c r="F160" s="195">
        <f t="shared" ref="F160:F175" si="5">IF($A$155=1,$D160*$E160,0)</f>
        <v>0</v>
      </c>
      <c r="G160" s="203"/>
      <c r="H160" s="204"/>
      <c r="I160" s="204"/>
    </row>
    <row r="161" spans="2:9" ht="15.75" customHeight="1" x14ac:dyDescent="0.3">
      <c r="B161" s="197"/>
      <c r="C161" s="107"/>
      <c r="D161" s="200"/>
      <c r="E161" s="202"/>
      <c r="F161" s="195">
        <f t="shared" si="5"/>
        <v>0</v>
      </c>
      <c r="G161" s="203"/>
      <c r="H161" s="204"/>
      <c r="I161" s="204"/>
    </row>
    <row r="162" spans="2:9" ht="15.75" customHeight="1" x14ac:dyDescent="0.3">
      <c r="B162" s="197"/>
      <c r="C162" s="107"/>
      <c r="D162" s="200"/>
      <c r="E162" s="202"/>
      <c r="F162" s="195">
        <f t="shared" si="5"/>
        <v>0</v>
      </c>
      <c r="G162" s="203"/>
      <c r="H162" s="204"/>
      <c r="I162" s="204"/>
    </row>
    <row r="163" spans="2:9" ht="15.75" customHeight="1" x14ac:dyDescent="0.3">
      <c r="B163" s="197"/>
      <c r="C163" s="107"/>
      <c r="D163" s="200"/>
      <c r="E163" s="202"/>
      <c r="F163" s="195">
        <f t="shared" si="5"/>
        <v>0</v>
      </c>
      <c r="G163" s="203"/>
      <c r="H163" s="204"/>
      <c r="I163" s="204"/>
    </row>
    <row r="164" spans="2:9" ht="15.75" customHeight="1" x14ac:dyDescent="0.3">
      <c r="B164" s="197"/>
      <c r="C164" s="107"/>
      <c r="D164" s="200"/>
      <c r="E164" s="202"/>
      <c r="F164" s="195">
        <f t="shared" si="5"/>
        <v>0</v>
      </c>
      <c r="G164" s="203"/>
      <c r="H164" s="204"/>
      <c r="I164" s="204"/>
    </row>
    <row r="165" spans="2:9" ht="15.75" customHeight="1" x14ac:dyDescent="0.3">
      <c r="B165" s="197"/>
      <c r="C165" s="107"/>
      <c r="D165" s="200"/>
      <c r="E165" s="202"/>
      <c r="F165" s="195">
        <f t="shared" si="5"/>
        <v>0</v>
      </c>
      <c r="G165" s="203"/>
      <c r="H165" s="204"/>
      <c r="I165" s="204"/>
    </row>
    <row r="166" spans="2:9" ht="15.75" customHeight="1" x14ac:dyDescent="0.3">
      <c r="B166" s="197"/>
      <c r="C166" s="107"/>
      <c r="D166" s="200"/>
      <c r="E166" s="202"/>
      <c r="F166" s="195">
        <f t="shared" si="5"/>
        <v>0</v>
      </c>
      <c r="G166" s="203"/>
      <c r="H166" s="204"/>
      <c r="I166" s="204"/>
    </row>
    <row r="167" spans="2:9" ht="15.75" customHeight="1" x14ac:dyDescent="0.3">
      <c r="B167" s="197"/>
      <c r="C167" s="107"/>
      <c r="D167" s="200"/>
      <c r="E167" s="202"/>
      <c r="F167" s="195">
        <f t="shared" si="5"/>
        <v>0</v>
      </c>
      <c r="G167" s="203"/>
      <c r="H167" s="204"/>
      <c r="I167" s="204"/>
    </row>
    <row r="168" spans="2:9" ht="15.75" customHeight="1" x14ac:dyDescent="0.3">
      <c r="B168" s="197"/>
      <c r="C168" s="107"/>
      <c r="D168" s="200"/>
      <c r="E168" s="202"/>
      <c r="F168" s="195">
        <f t="shared" si="5"/>
        <v>0</v>
      </c>
      <c r="G168" s="203"/>
      <c r="H168" s="204"/>
      <c r="I168" s="204"/>
    </row>
    <row r="169" spans="2:9" ht="15.75" customHeight="1" x14ac:dyDescent="0.3">
      <c r="B169" s="197"/>
      <c r="C169" s="107"/>
      <c r="D169" s="200"/>
      <c r="E169" s="202"/>
      <c r="F169" s="195">
        <f t="shared" si="5"/>
        <v>0</v>
      </c>
      <c r="G169" s="203"/>
      <c r="H169" s="204"/>
      <c r="I169" s="204"/>
    </row>
    <row r="170" spans="2:9" ht="15.75" customHeight="1" x14ac:dyDescent="0.3">
      <c r="B170" s="197"/>
      <c r="C170" s="107"/>
      <c r="D170" s="200"/>
      <c r="E170" s="202"/>
      <c r="F170" s="195">
        <f t="shared" si="5"/>
        <v>0</v>
      </c>
      <c r="G170" s="203"/>
      <c r="H170" s="204"/>
      <c r="I170" s="204"/>
    </row>
    <row r="171" spans="2:9" ht="15.75" customHeight="1" x14ac:dyDescent="0.3">
      <c r="B171" s="197"/>
      <c r="C171" s="107"/>
      <c r="D171" s="200"/>
      <c r="E171" s="202"/>
      <c r="F171" s="195">
        <f t="shared" si="5"/>
        <v>0</v>
      </c>
      <c r="G171" s="203"/>
      <c r="H171" s="204"/>
      <c r="I171" s="204"/>
    </row>
    <row r="172" spans="2:9" ht="15.75" customHeight="1" x14ac:dyDescent="0.3">
      <c r="B172" s="197"/>
      <c r="C172" s="107"/>
      <c r="D172" s="200"/>
      <c r="E172" s="202"/>
      <c r="F172" s="195">
        <f t="shared" si="5"/>
        <v>0</v>
      </c>
      <c r="G172" s="203"/>
      <c r="H172" s="204"/>
      <c r="I172" s="204"/>
    </row>
    <row r="173" spans="2:9" ht="15.75" customHeight="1" x14ac:dyDescent="0.3">
      <c r="B173" s="197"/>
      <c r="C173" s="107"/>
      <c r="D173" s="200"/>
      <c r="E173" s="202"/>
      <c r="F173" s="195">
        <f t="shared" si="5"/>
        <v>0</v>
      </c>
      <c r="G173" s="203"/>
      <c r="H173" s="204"/>
      <c r="I173" s="204"/>
    </row>
    <row r="174" spans="2:9" ht="15.75" customHeight="1" x14ac:dyDescent="0.3">
      <c r="B174" s="197"/>
      <c r="C174" s="107"/>
      <c r="D174" s="200"/>
      <c r="E174" s="202"/>
      <c r="F174" s="195">
        <f t="shared" si="5"/>
        <v>0</v>
      </c>
      <c r="G174" s="203"/>
      <c r="H174" s="204"/>
      <c r="I174" s="204"/>
    </row>
    <row r="175" spans="2:9" ht="15.75" customHeight="1" thickBot="1" x14ac:dyDescent="0.35">
      <c r="B175" s="95"/>
      <c r="C175" s="94"/>
      <c r="D175" s="141"/>
      <c r="E175" s="97"/>
      <c r="F175" s="155">
        <f t="shared" si="5"/>
        <v>0</v>
      </c>
      <c r="G175" s="135"/>
      <c r="H175" s="136"/>
      <c r="I175" s="136"/>
    </row>
    <row r="176" spans="2:9" ht="16.149999999999999" customHeight="1" thickTop="1" x14ac:dyDescent="0.3">
      <c r="B176" s="76" t="s">
        <v>90</v>
      </c>
      <c r="C176" s="76"/>
      <c r="D176" s="76"/>
      <c r="E176" s="76"/>
      <c r="F176" s="163">
        <f>SUM(F159:F175)</f>
        <v>0</v>
      </c>
      <c r="G176" s="213"/>
      <c r="H176" s="213"/>
      <c r="I176" s="213"/>
    </row>
    <row r="177" spans="1:9" ht="16.149999999999999" customHeight="1" x14ac:dyDescent="0.3">
      <c r="B177" s="1"/>
      <c r="C177" s="4"/>
      <c r="D177" s="7"/>
      <c r="E177" s="7"/>
      <c r="F177" s="11"/>
      <c r="G177"/>
      <c r="H177"/>
    </row>
    <row r="178" spans="1:9" x14ac:dyDescent="0.3">
      <c r="B178" s="1"/>
      <c r="C178" s="1"/>
      <c r="D178" s="4"/>
      <c r="E178" s="13"/>
      <c r="F178" s="13"/>
      <c r="G178" s="9"/>
      <c r="H178"/>
    </row>
    <row r="179" spans="1:9" ht="21" x14ac:dyDescent="0.35">
      <c r="A179" s="143" t="str">
        <f>IF($A$16=0,"",IF(COUNTIFS($A$17:$A$27,B179)=1,1,"nvt"))</f>
        <v/>
      </c>
      <c r="B179" s="50" t="s">
        <v>22</v>
      </c>
      <c r="C179" s="50"/>
      <c r="D179" s="1"/>
      <c r="E179" s="1"/>
      <c r="F179" s="9"/>
      <c r="G179" s="8"/>
      <c r="H179"/>
    </row>
    <row r="180" spans="1:9" ht="15" customHeight="1" x14ac:dyDescent="0.25">
      <c r="B180" s="261"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c r="H181"/>
    </row>
    <row r="182" spans="1:9" ht="48.75" customHeight="1" thickBot="1" x14ac:dyDescent="0.35">
      <c r="B182" s="233" t="s">
        <v>2</v>
      </c>
      <c r="C182" s="234" t="s">
        <v>108</v>
      </c>
      <c r="D182" s="234" t="s">
        <v>3</v>
      </c>
      <c r="E182" s="234" t="s">
        <v>149</v>
      </c>
      <c r="F182" s="234" t="s">
        <v>4</v>
      </c>
      <c r="G182" s="234" t="s">
        <v>133</v>
      </c>
      <c r="H182" s="234" t="s">
        <v>5</v>
      </c>
      <c r="I182" s="234" t="s">
        <v>0</v>
      </c>
    </row>
    <row r="183" spans="1:9" ht="15.75" customHeight="1" thickTop="1" x14ac:dyDescent="0.3">
      <c r="B183" s="223"/>
      <c r="C183" s="230"/>
      <c r="D183" s="231"/>
      <c r="E183" s="231"/>
      <c r="F183" s="227"/>
      <c r="G183" s="227"/>
      <c r="H183" s="232"/>
      <c r="I183" s="192">
        <f>IFERROR(IF($A$179=1,(D183-E183)*(G183/F183)*H183,0),0)</f>
        <v>0</v>
      </c>
    </row>
    <row r="184" spans="1:9" ht="15.75" customHeight="1" x14ac:dyDescent="0.3">
      <c r="B184" s="197"/>
      <c r="C184" s="198"/>
      <c r="D184" s="199"/>
      <c r="E184" s="199"/>
      <c r="F184" s="200"/>
      <c r="G184" s="200"/>
      <c r="H184" s="201"/>
      <c r="I184" s="195">
        <f t="shared" ref="I184:I190" si="6">IFERROR(IF($A$179=1,(D184-E184)*(G184/F184)*H184,0),0)</f>
        <v>0</v>
      </c>
    </row>
    <row r="185" spans="1:9" ht="15.75" customHeight="1" x14ac:dyDescent="0.3">
      <c r="B185" s="197"/>
      <c r="C185" s="198"/>
      <c r="D185" s="199"/>
      <c r="E185" s="199"/>
      <c r="F185" s="200"/>
      <c r="G185" s="200"/>
      <c r="H185" s="201"/>
      <c r="I185" s="195">
        <f t="shared" si="6"/>
        <v>0</v>
      </c>
    </row>
    <row r="186" spans="1:9" ht="15.75" customHeight="1" x14ac:dyDescent="0.3">
      <c r="B186" s="197"/>
      <c r="C186" s="198"/>
      <c r="D186" s="199"/>
      <c r="E186" s="199"/>
      <c r="F186" s="200"/>
      <c r="G186" s="200"/>
      <c r="H186" s="201"/>
      <c r="I186" s="195">
        <f t="shared" si="6"/>
        <v>0</v>
      </c>
    </row>
    <row r="187" spans="1:9" ht="15.75" customHeight="1" x14ac:dyDescent="0.3">
      <c r="B187" s="197"/>
      <c r="C187" s="198"/>
      <c r="D187" s="199"/>
      <c r="E187" s="199"/>
      <c r="F187" s="200"/>
      <c r="G187" s="200"/>
      <c r="H187" s="201"/>
      <c r="I187" s="195">
        <f t="shared" si="6"/>
        <v>0</v>
      </c>
    </row>
    <row r="188" spans="1:9" ht="15.75" customHeight="1" x14ac:dyDescent="0.3">
      <c r="B188" s="197"/>
      <c r="C188" s="198"/>
      <c r="D188" s="199"/>
      <c r="E188" s="199"/>
      <c r="F188" s="200"/>
      <c r="G188" s="200"/>
      <c r="H188" s="201"/>
      <c r="I188" s="195">
        <f t="shared" si="6"/>
        <v>0</v>
      </c>
    </row>
    <row r="189" spans="1:9" ht="15.75" customHeight="1" x14ac:dyDescent="0.3">
      <c r="B189" s="197"/>
      <c r="C189" s="198"/>
      <c r="D189" s="199"/>
      <c r="E189" s="199"/>
      <c r="F189" s="200"/>
      <c r="G189" s="200"/>
      <c r="H189" s="201"/>
      <c r="I189" s="195">
        <f t="shared" si="6"/>
        <v>0</v>
      </c>
    </row>
    <row r="190" spans="1:9" ht="15.75" customHeight="1" thickBot="1" x14ac:dyDescent="0.35">
      <c r="B190" s="95"/>
      <c r="C190" s="100"/>
      <c r="D190" s="101"/>
      <c r="E190" s="101"/>
      <c r="F190" s="141"/>
      <c r="G190" s="141"/>
      <c r="H190" s="132"/>
      <c r="I190" s="155">
        <f t="shared" si="6"/>
        <v>0</v>
      </c>
    </row>
    <row r="191" spans="1:9" ht="16.5" thickTop="1" x14ac:dyDescent="0.3">
      <c r="B191" s="76" t="s">
        <v>90</v>
      </c>
      <c r="C191" s="76"/>
      <c r="D191" s="76"/>
      <c r="E191" s="76"/>
      <c r="F191" s="76"/>
      <c r="G191" s="76"/>
      <c r="H191" s="213"/>
      <c r="I191" s="163">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x14ac:dyDescent="0.35">
      <c r="A194" s="143" t="str">
        <f>IF($A$16=0,"",IF(COUNTIFS($A$17:$A$27,B194)=1,1,"nvt"))</f>
        <v/>
      </c>
      <c r="B194" s="153" t="str">
        <f>B25</f>
        <v>Forfait kleine uitgaven &lt; € 250 (1% Overige kosten derden)</v>
      </c>
      <c r="C194" s="50"/>
      <c r="D194" s="50"/>
      <c r="E194" s="50"/>
      <c r="F194" s="9"/>
      <c r="G194"/>
      <c r="H194"/>
    </row>
    <row r="195" spans="1:8" ht="15" customHeight="1" x14ac:dyDescent="0.25">
      <c r="B195" s="261" t="e">
        <f>IF(A194=1,VLOOKUP(B194,Alle_Kostensoorten[],2,FALSE),VLOOKUP(A194,Alle_Kostensoorten[],2,FALSE))</f>
        <v>#N/A</v>
      </c>
      <c r="C195" s="261"/>
      <c r="D195" s="261"/>
      <c r="E195" s="261"/>
      <c r="F195" s="261"/>
      <c r="G195" s="261"/>
      <c r="H195"/>
    </row>
    <row r="196" spans="1:8" ht="9.75" customHeight="1" x14ac:dyDescent="0.3">
      <c r="B196" s="3"/>
      <c r="C196" s="4"/>
      <c r="D196" s="12"/>
      <c r="E196" s="12"/>
      <c r="F196" s="9"/>
      <c r="G196"/>
      <c r="H196"/>
    </row>
    <row r="197" spans="1:8" ht="31.9" customHeight="1" thickBot="1" x14ac:dyDescent="0.35">
      <c r="B197" s="70" t="s">
        <v>2</v>
      </c>
      <c r="C197" s="72" t="s">
        <v>0</v>
      </c>
      <c r="D197"/>
      <c r="E197"/>
      <c r="F197"/>
      <c r="G197"/>
      <c r="H197"/>
    </row>
    <row r="198" spans="1:8" ht="15.75" customHeight="1" thickTop="1" x14ac:dyDescent="0.3">
      <c r="B198" s="156" t="str">
        <f>Hulpblad!V2</f>
        <v xml:space="preserve"> </v>
      </c>
      <c r="C198" s="154">
        <f t="shared" ref="C198:C207" si="7">IF(AND($A$194=1,B198&lt;&gt;"",B198&lt;&gt;" "),SUMIFS($F$159:$F$175,$B$159:$B$175,$B198)*0.01,0)</f>
        <v>0</v>
      </c>
      <c r="D198"/>
      <c r="E198"/>
      <c r="F198"/>
      <c r="G198"/>
      <c r="H198"/>
    </row>
    <row r="199" spans="1:8" ht="15.75" customHeight="1" x14ac:dyDescent="0.3">
      <c r="B199" s="157" t="str">
        <f>Hulpblad!V3</f>
        <v xml:space="preserve"> </v>
      </c>
      <c r="C199" s="155">
        <f t="shared" si="7"/>
        <v>0</v>
      </c>
      <c r="D199"/>
      <c r="E199"/>
      <c r="F199"/>
      <c r="G199"/>
      <c r="H199"/>
    </row>
    <row r="200" spans="1:8" ht="15.75" customHeight="1" x14ac:dyDescent="0.3">
      <c r="B200" s="157" t="str">
        <f>Hulpblad!V4</f>
        <v xml:space="preserve"> </v>
      </c>
      <c r="C200" s="155">
        <f t="shared" si="7"/>
        <v>0</v>
      </c>
      <c r="D200"/>
      <c r="E200"/>
      <c r="F200"/>
      <c r="G200"/>
      <c r="H200"/>
    </row>
    <row r="201" spans="1:8" ht="15.75" customHeight="1" x14ac:dyDescent="0.3">
      <c r="B201" s="157" t="str">
        <f>Hulpblad!V5</f>
        <v xml:space="preserve"> </v>
      </c>
      <c r="C201" s="155">
        <f t="shared" si="7"/>
        <v>0</v>
      </c>
      <c r="D201"/>
      <c r="E201"/>
      <c r="F201"/>
      <c r="G201"/>
      <c r="H201"/>
    </row>
    <row r="202" spans="1:8" ht="15.75" customHeight="1" x14ac:dyDescent="0.3">
      <c r="B202" s="157" t="str">
        <f>Hulpblad!V6</f>
        <v xml:space="preserve"> </v>
      </c>
      <c r="C202" s="155">
        <f t="shared" si="7"/>
        <v>0</v>
      </c>
      <c r="D202"/>
      <c r="E202"/>
      <c r="F202"/>
      <c r="G202"/>
      <c r="H202"/>
    </row>
    <row r="203" spans="1:8" ht="15.75" customHeight="1" x14ac:dyDescent="0.3">
      <c r="B203" s="157" t="str">
        <f>Hulpblad!V7</f>
        <v xml:space="preserve"> </v>
      </c>
      <c r="C203" s="155">
        <f t="shared" si="7"/>
        <v>0</v>
      </c>
      <c r="D203"/>
      <c r="E203"/>
      <c r="F203"/>
      <c r="G203"/>
      <c r="H203"/>
    </row>
    <row r="204" spans="1:8" ht="15.75" customHeight="1" x14ac:dyDescent="0.3">
      <c r="B204" s="157" t="str">
        <f>Hulpblad!V8</f>
        <v xml:space="preserve"> </v>
      </c>
      <c r="C204" s="155">
        <f t="shared" si="7"/>
        <v>0</v>
      </c>
      <c r="D204"/>
      <c r="E204"/>
      <c r="F204"/>
      <c r="G204"/>
      <c r="H204"/>
    </row>
    <row r="205" spans="1:8" ht="15.75" customHeight="1" x14ac:dyDescent="0.3">
      <c r="B205" s="157" t="str">
        <f>Hulpblad!V9</f>
        <v xml:space="preserve"> </v>
      </c>
      <c r="C205" s="155">
        <f t="shared" si="7"/>
        <v>0</v>
      </c>
      <c r="D205"/>
      <c r="E205"/>
      <c r="F205"/>
      <c r="G205"/>
      <c r="H205"/>
    </row>
    <row r="206" spans="1:8" ht="15.75" customHeight="1" x14ac:dyDescent="0.3">
      <c r="B206" s="157" t="str">
        <f>Hulpblad!V10</f>
        <v xml:space="preserve"> </v>
      </c>
      <c r="C206" s="155">
        <f t="shared" si="7"/>
        <v>0</v>
      </c>
      <c r="D206"/>
      <c r="E206"/>
      <c r="F206"/>
      <c r="G206"/>
      <c r="H206"/>
    </row>
    <row r="207" spans="1:8" ht="15.75" customHeight="1" thickBot="1" x14ac:dyDescent="0.35">
      <c r="B207" s="157" t="str">
        <f>Hulpblad!V11</f>
        <v xml:space="preserve"> </v>
      </c>
      <c r="C207" s="155">
        <f t="shared" si="7"/>
        <v>0</v>
      </c>
      <c r="D207"/>
      <c r="E207"/>
      <c r="F207"/>
      <c r="G207"/>
      <c r="H207"/>
    </row>
    <row r="208" spans="1:8" ht="16.5" thickTop="1" x14ac:dyDescent="0.3">
      <c r="B208" s="76" t="s">
        <v>90</v>
      </c>
      <c r="C208" s="163">
        <f>SUM(C198:C207)</f>
        <v>0</v>
      </c>
      <c r="D208" s="1"/>
      <c r="E208" s="1"/>
      <c r="F208" s="9"/>
      <c r="G208" s="10"/>
      <c r="H208"/>
    </row>
    <row r="209" spans="1:8" x14ac:dyDescent="0.3">
      <c r="B209" s="3"/>
      <c r="C209" s="1"/>
      <c r="D209" s="1"/>
      <c r="E209" s="1"/>
      <c r="F209" s="9"/>
      <c r="G209" s="10"/>
      <c r="H209"/>
    </row>
    <row r="210" spans="1:8" x14ac:dyDescent="0.3">
      <c r="B210" s="3"/>
      <c r="C210" s="1"/>
      <c r="D210" s="1"/>
      <c r="E210" s="1"/>
      <c r="F210" s="9"/>
      <c r="G210" s="10"/>
      <c r="H210"/>
    </row>
    <row r="211" spans="1:8" ht="21" x14ac:dyDescent="0.35">
      <c r="A211" s="143" t="str">
        <f>IF($A$16=0,"",IF(COUNTIFS($A$17:$A$27,B211)=1,1,"nvt"))</f>
        <v/>
      </c>
      <c r="B211" s="153" t="str">
        <f>B26</f>
        <v>Uurtarief € 73</v>
      </c>
      <c r="C211" s="50"/>
      <c r="D211"/>
      <c r="E211"/>
      <c r="F211"/>
      <c r="G211"/>
      <c r="H211"/>
    </row>
    <row r="212" spans="1:8" ht="14.25" customHeight="1" x14ac:dyDescent="0.25">
      <c r="B212" s="261" t="str">
        <f>IF(A211="nvt",VLOOKUP(A211,Alle_Kostensoorten[],2,FALSE),VLOOKUP(B211,Alle_Kostensoorten[],2,FALSE))</f>
        <v>Toelichting: Geen bijzonderheden</v>
      </c>
      <c r="C212" s="261"/>
      <c r="D212" s="261"/>
      <c r="E212" s="261"/>
      <c r="F212"/>
      <c r="G212"/>
      <c r="H212"/>
    </row>
    <row r="213" spans="1:8" ht="9" customHeight="1" x14ac:dyDescent="0.3">
      <c r="B213" s="3"/>
      <c r="C213" s="4"/>
      <c r="D213"/>
      <c r="E213"/>
      <c r="F213"/>
      <c r="G213"/>
      <c r="H213"/>
    </row>
    <row r="214" spans="1:8" ht="16.5" thickBot="1" x14ac:dyDescent="0.35">
      <c r="B214" s="186" t="s">
        <v>2</v>
      </c>
      <c r="C214" s="133" t="s">
        <v>111</v>
      </c>
      <c r="D214" s="133" t="s">
        <v>72</v>
      </c>
      <c r="E214" s="184" t="s">
        <v>0</v>
      </c>
      <c r="F214"/>
      <c r="G214"/>
      <c r="H214"/>
    </row>
    <row r="215" spans="1:8" ht="15.75" customHeight="1" thickTop="1" x14ac:dyDescent="0.3">
      <c r="B215" s="241"/>
      <c r="C215" s="224"/>
      <c r="D215" s="227"/>
      <c r="E215" s="192">
        <f>IF($A$211=1,$D215*73,0)</f>
        <v>0</v>
      </c>
      <c r="F215"/>
      <c r="G215"/>
      <c r="H215"/>
    </row>
    <row r="216" spans="1:8" ht="15.75" customHeight="1" x14ac:dyDescent="0.3">
      <c r="B216" s="210"/>
      <c r="C216" s="107"/>
      <c r="D216" s="227"/>
      <c r="E216" s="195">
        <f>IF($A$211=1,$D216*73,0)</f>
        <v>0</v>
      </c>
      <c r="F216"/>
      <c r="G216"/>
      <c r="H216"/>
    </row>
    <row r="217" spans="1:8" ht="15.75" customHeight="1" x14ac:dyDescent="0.3">
      <c r="B217" s="210"/>
      <c r="C217" s="107"/>
      <c r="D217" s="227"/>
      <c r="E217" s="195">
        <f>IF($A$211=1,$D217*73,0)</f>
        <v>0</v>
      </c>
      <c r="F217"/>
      <c r="G217"/>
      <c r="H217"/>
    </row>
    <row r="218" spans="1:8" ht="15.75" customHeight="1" x14ac:dyDescent="0.3">
      <c r="B218" s="210"/>
      <c r="C218" s="107"/>
      <c r="D218" s="227"/>
      <c r="E218" s="195">
        <f>IF($A$211=1,$D218*73,0)</f>
        <v>0</v>
      </c>
      <c r="F218"/>
      <c r="G218"/>
      <c r="H218"/>
    </row>
    <row r="219" spans="1:8" ht="15.75" customHeight="1" x14ac:dyDescent="0.3">
      <c r="B219" s="210"/>
      <c r="C219" s="107"/>
      <c r="D219" s="227"/>
      <c r="E219" s="195">
        <f>IF($A$211=1,$D219*73,0)</f>
        <v>0</v>
      </c>
      <c r="F219"/>
      <c r="G219"/>
      <c r="H219"/>
    </row>
    <row r="220" spans="1:8" ht="15.75" customHeight="1" x14ac:dyDescent="0.3">
      <c r="B220" s="210"/>
      <c r="C220" s="107"/>
      <c r="D220" s="227"/>
      <c r="E220" s="195">
        <f>IF($A$211=1,$D220*73,0)</f>
        <v>0</v>
      </c>
      <c r="F220"/>
      <c r="G220"/>
      <c r="H220"/>
    </row>
    <row r="221" spans="1:8" ht="15.75" customHeight="1" x14ac:dyDescent="0.3">
      <c r="B221" s="210"/>
      <c r="C221" s="107"/>
      <c r="D221" s="200"/>
      <c r="E221" s="195">
        <f>IF($A$211=1,$D221*73,0)</f>
        <v>0</v>
      </c>
      <c r="F221"/>
      <c r="G221"/>
      <c r="H221"/>
    </row>
    <row r="222" spans="1:8" ht="15.75" customHeight="1" x14ac:dyDescent="0.3">
      <c r="B222" s="210"/>
      <c r="C222" s="107"/>
      <c r="D222" s="200"/>
      <c r="E222" s="195">
        <f>IF($A$211=1,$D222*73,0)</f>
        <v>0</v>
      </c>
      <c r="F222"/>
      <c r="G222"/>
      <c r="H222"/>
    </row>
    <row r="223" spans="1:8" ht="15.75" customHeight="1" x14ac:dyDescent="0.3">
      <c r="B223" s="210"/>
      <c r="C223" s="107"/>
      <c r="D223" s="200"/>
      <c r="E223" s="195">
        <f>IF($A$211=1,$D223*73,0)</f>
        <v>0</v>
      </c>
      <c r="F223"/>
      <c r="G223"/>
      <c r="H223"/>
    </row>
    <row r="224" spans="1:8" ht="15.75" customHeight="1" x14ac:dyDescent="0.3">
      <c r="B224" s="210"/>
      <c r="C224" s="107"/>
      <c r="D224" s="200"/>
      <c r="E224" s="195">
        <f>IF($A$211=1,$D224*73,0)</f>
        <v>0</v>
      </c>
      <c r="F224"/>
      <c r="G224"/>
      <c r="H224"/>
    </row>
    <row r="225" spans="1:8" ht="15.75" customHeight="1" x14ac:dyDescent="0.3">
      <c r="B225" s="210"/>
      <c r="C225" s="107"/>
      <c r="D225" s="200"/>
      <c r="E225" s="195">
        <f>IF($A$211=1,$D225*73,0)</f>
        <v>0</v>
      </c>
      <c r="F225"/>
      <c r="G225"/>
      <c r="H225"/>
    </row>
    <row r="226" spans="1:8" ht="15.75" customHeight="1" x14ac:dyDescent="0.3">
      <c r="B226" s="210"/>
      <c r="C226" s="107"/>
      <c r="D226" s="200"/>
      <c r="E226" s="195">
        <f>IF($A$211=1,$D226*73,0)</f>
        <v>0</v>
      </c>
      <c r="F226"/>
      <c r="G226"/>
      <c r="H226"/>
    </row>
    <row r="227" spans="1:8" ht="15.75" customHeight="1" x14ac:dyDescent="0.3">
      <c r="B227" s="210"/>
      <c r="C227" s="107"/>
      <c r="D227" s="200"/>
      <c r="E227" s="195">
        <f>IF($A$211=1,$D227*73,0)</f>
        <v>0</v>
      </c>
      <c r="F227"/>
      <c r="G227"/>
      <c r="H227"/>
    </row>
    <row r="228" spans="1:8" ht="15.75" customHeight="1" x14ac:dyDescent="0.3">
      <c r="B228" s="210"/>
      <c r="C228" s="107"/>
      <c r="D228" s="200"/>
      <c r="E228" s="195">
        <f>IF($A$211=1,$D228*73,0)</f>
        <v>0</v>
      </c>
      <c r="F228"/>
      <c r="G228"/>
      <c r="H228"/>
    </row>
    <row r="229" spans="1:8" ht="15.75" customHeight="1" x14ac:dyDescent="0.3">
      <c r="B229" s="210"/>
      <c r="C229" s="107"/>
      <c r="D229" s="200"/>
      <c r="E229" s="195">
        <f>IF($A$211=1,$D229*73,0)</f>
        <v>0</v>
      </c>
      <c r="F229"/>
      <c r="G229"/>
      <c r="H229"/>
    </row>
    <row r="230" spans="1:8" ht="15.75" customHeight="1" thickBot="1" x14ac:dyDescent="0.35">
      <c r="B230" s="93"/>
      <c r="C230" s="94"/>
      <c r="D230" s="141"/>
      <c r="E230" s="155">
        <f>IF($A$211=1,$D230*73,0)</f>
        <v>0</v>
      </c>
      <c r="F230"/>
      <c r="G230"/>
      <c r="H230"/>
    </row>
    <row r="231" spans="1:8" ht="16.5" thickTop="1" x14ac:dyDescent="0.3">
      <c r="B231" s="211" t="s">
        <v>90</v>
      </c>
      <c r="C231" s="211"/>
      <c r="D231" s="212"/>
      <c r="E231" s="163">
        <f>SUM(E215:E230)</f>
        <v>0</v>
      </c>
      <c r="F231" s="8"/>
      <c r="G231"/>
      <c r="H231"/>
    </row>
    <row r="232" spans="1:8" x14ac:dyDescent="0.3">
      <c r="B232" s="1"/>
      <c r="C232" s="1"/>
      <c r="D232" s="1"/>
      <c r="E232" s="1"/>
      <c r="F232" s="7"/>
      <c r="G232" s="8"/>
      <c r="H232"/>
    </row>
    <row r="233" spans="1:8" x14ac:dyDescent="0.3">
      <c r="B233" s="1"/>
      <c r="C233" s="1"/>
      <c r="D233" s="1"/>
      <c r="E233" s="1"/>
      <c r="F233" s="7"/>
      <c r="G233" s="8"/>
      <c r="H233"/>
    </row>
    <row r="234" spans="1:8" ht="21" x14ac:dyDescent="0.35">
      <c r="A234" s="143" t="str">
        <f>IF($A$16=0,"",IF(COUNTIFS($A$17:$A$27,B234)=1,1,"nvt"))</f>
        <v/>
      </c>
      <c r="B234" s="153" t="str">
        <f>B27</f>
        <v>Maandbedrag € 10.400</v>
      </c>
      <c r="C234" s="50"/>
      <c r="D234" s="1"/>
      <c r="E234" s="1"/>
      <c r="F234" s="7"/>
      <c r="G234" s="8"/>
      <c r="H234"/>
    </row>
    <row r="235" spans="1:8" ht="14.25" customHeight="1" x14ac:dyDescent="0.25">
      <c r="B235" s="261" t="str">
        <f>IF(A234="nvt",VLOOKUP(A234,Alle_Kostensoorten[],2,FALSE),VLOOKUP(B234,Alle_Kostensoorten[],2,FALSE))</f>
        <v>Toelichting: Geen bijzonderheden</v>
      </c>
      <c r="C235" s="261"/>
      <c r="D235" s="261"/>
      <c r="E235" s="261"/>
      <c r="F235" s="261"/>
      <c r="G235"/>
      <c r="H235"/>
    </row>
    <row r="236" spans="1:8" ht="9.75" customHeight="1" x14ac:dyDescent="0.3">
      <c r="B236" s="1"/>
      <c r="C236" s="1"/>
      <c r="D236" s="1"/>
      <c r="E236" s="1"/>
      <c r="F236" s="7"/>
      <c r="G236" s="8"/>
      <c r="H236"/>
    </row>
    <row r="237" spans="1:8" ht="45.75" thickBot="1" x14ac:dyDescent="0.35">
      <c r="B237" s="186" t="s">
        <v>2</v>
      </c>
      <c r="C237" s="133" t="s">
        <v>111</v>
      </c>
      <c r="D237" s="133" t="s">
        <v>132</v>
      </c>
      <c r="E237" s="133" t="s">
        <v>175</v>
      </c>
      <c r="F237" s="184" t="s">
        <v>0</v>
      </c>
      <c r="G237"/>
      <c r="H237"/>
    </row>
    <row r="238" spans="1:8" ht="15.75" customHeight="1" thickTop="1" x14ac:dyDescent="0.3">
      <c r="B238" s="223"/>
      <c r="C238" s="224"/>
      <c r="D238" s="227"/>
      <c r="E238" s="232"/>
      <c r="F238" s="192">
        <f>IF($A$234=1,$D238*$E238*10400,0)</f>
        <v>0</v>
      </c>
      <c r="G238"/>
      <c r="H238"/>
    </row>
    <row r="239" spans="1:8" ht="15.75" customHeight="1" x14ac:dyDescent="0.3">
      <c r="B239" s="197"/>
      <c r="C239" s="107"/>
      <c r="D239" s="227"/>
      <c r="E239" s="201"/>
      <c r="F239" s="195">
        <f>IF($A$234=1,$D239*$E239*10400,0)</f>
        <v>0</v>
      </c>
      <c r="G239"/>
      <c r="H239"/>
    </row>
    <row r="240" spans="1:8" ht="15.75" customHeight="1" x14ac:dyDescent="0.3">
      <c r="B240" s="197"/>
      <c r="C240" s="107"/>
      <c r="D240" s="227"/>
      <c r="E240" s="201"/>
      <c r="F240" s="195">
        <f>IF($A$234=1,$D240*$E240*10400,0)</f>
        <v>0</v>
      </c>
      <c r="G240"/>
      <c r="H240"/>
    </row>
    <row r="241" spans="2:9" ht="15.75" customHeight="1" x14ac:dyDescent="0.3">
      <c r="B241" s="197"/>
      <c r="C241" s="107"/>
      <c r="D241" s="227"/>
      <c r="E241" s="201"/>
      <c r="F241" s="195">
        <f>IF($A$234=1,$D241*$E241*10400,0)</f>
        <v>0</v>
      </c>
      <c r="G241"/>
      <c r="H241"/>
    </row>
    <row r="242" spans="2:9" ht="15.75" customHeight="1" x14ac:dyDescent="0.3">
      <c r="B242" s="197"/>
      <c r="C242" s="107"/>
      <c r="D242" s="227"/>
      <c r="E242" s="201"/>
      <c r="F242" s="195">
        <f>IF($A$234=1,$D242*$E242*10400,0)</f>
        <v>0</v>
      </c>
      <c r="G242"/>
      <c r="H242"/>
    </row>
    <row r="243" spans="2:9" ht="15.75" customHeight="1" x14ac:dyDescent="0.3">
      <c r="B243" s="197"/>
      <c r="C243" s="107"/>
      <c r="D243" s="200"/>
      <c r="E243" s="201"/>
      <c r="F243" s="195">
        <f>IF($A$234=1,$D243*$E243*10400,0)</f>
        <v>0</v>
      </c>
      <c r="G243"/>
      <c r="H243"/>
    </row>
    <row r="244" spans="2:9" ht="15.75" customHeight="1" x14ac:dyDescent="0.3">
      <c r="B244" s="197"/>
      <c r="C244" s="107"/>
      <c r="D244" s="200"/>
      <c r="E244" s="201"/>
      <c r="F244" s="195">
        <f>IF($A$234=1,$D244*$E244*10400,0)</f>
        <v>0</v>
      </c>
      <c r="G244"/>
      <c r="H244"/>
    </row>
    <row r="245" spans="2:9" ht="15.75" customHeight="1" x14ac:dyDescent="0.3">
      <c r="B245" s="197"/>
      <c r="C245" s="107"/>
      <c r="D245" s="200"/>
      <c r="E245" s="201"/>
      <c r="F245" s="195">
        <f>IF($A$234=1,$D245*$E245*10400,0)</f>
        <v>0</v>
      </c>
      <c r="G245"/>
      <c r="H245"/>
    </row>
    <row r="246" spans="2:9" ht="15.75" customHeight="1" x14ac:dyDescent="0.3">
      <c r="B246" s="197"/>
      <c r="C246" s="107"/>
      <c r="D246" s="200"/>
      <c r="E246" s="201"/>
      <c r="F246" s="195">
        <f>IF($A$234=1,$D246*$E246*10400,0)</f>
        <v>0</v>
      </c>
      <c r="G246"/>
      <c r="H246"/>
    </row>
    <row r="247" spans="2:9" ht="15.75" customHeight="1" x14ac:dyDescent="0.3">
      <c r="B247" s="197"/>
      <c r="C247" s="107"/>
      <c r="D247" s="200"/>
      <c r="E247" s="201"/>
      <c r="F247" s="195">
        <f>IF($A$234=1,$D247*$E247*10400,0)</f>
        <v>0</v>
      </c>
      <c r="G247"/>
      <c r="H247"/>
    </row>
    <row r="248" spans="2:9" ht="15.75" customHeight="1" x14ac:dyDescent="0.3">
      <c r="B248" s="197"/>
      <c r="C248" s="107"/>
      <c r="D248" s="200"/>
      <c r="E248" s="201"/>
      <c r="F248" s="195">
        <f>IF($A$234=1,$D248*$E248*10400,0)</f>
        <v>0</v>
      </c>
      <c r="G248"/>
      <c r="H248"/>
    </row>
    <row r="249" spans="2:9" ht="15.75" customHeight="1" x14ac:dyDescent="0.3">
      <c r="B249" s="197"/>
      <c r="C249" s="107"/>
      <c r="D249" s="200"/>
      <c r="E249" s="201"/>
      <c r="F249" s="195">
        <f>IF($A$234=1,$D249*$E249*10400,0)</f>
        <v>0</v>
      </c>
      <c r="G249"/>
      <c r="H249"/>
    </row>
    <row r="250" spans="2:9" ht="15.75" customHeight="1" x14ac:dyDescent="0.3">
      <c r="B250" s="197"/>
      <c r="C250" s="107"/>
      <c r="D250" s="200"/>
      <c r="E250" s="201"/>
      <c r="F250" s="195">
        <f>IF($A$234=1,$D250*$E250*10400,0)</f>
        <v>0</v>
      </c>
      <c r="G250"/>
      <c r="H250"/>
    </row>
    <row r="251" spans="2:9" ht="15.75" customHeight="1" x14ac:dyDescent="0.3">
      <c r="B251" s="197"/>
      <c r="C251" s="107"/>
      <c r="D251" s="200"/>
      <c r="E251" s="201"/>
      <c r="F251" s="195">
        <f>IF($A$234=1,$D251*$E251*10400,0)</f>
        <v>0</v>
      </c>
      <c r="G251"/>
      <c r="H251"/>
    </row>
    <row r="252" spans="2:9" ht="15.75" customHeight="1" thickBot="1" x14ac:dyDescent="0.35">
      <c r="B252" s="95"/>
      <c r="C252" s="207"/>
      <c r="D252" s="208"/>
      <c r="E252" s="209"/>
      <c r="F252" s="155">
        <f>IF($A$234=1,$D252*$E252*10400,0)</f>
        <v>0</v>
      </c>
      <c r="G252"/>
      <c r="H252"/>
    </row>
    <row r="253" spans="2:9" ht="16.5" thickTop="1" x14ac:dyDescent="0.3">
      <c r="B253" s="211" t="s">
        <v>90</v>
      </c>
      <c r="C253" s="211"/>
      <c r="D253" s="212"/>
      <c r="E253" s="211"/>
      <c r="F253" s="163">
        <f>SUM(F238:F252)</f>
        <v>0</v>
      </c>
      <c r="G253"/>
      <c r="H253"/>
    </row>
    <row r="254" spans="2:9" x14ac:dyDescent="0.3">
      <c r="B254" s="3"/>
      <c r="C254" s="1"/>
      <c r="D254" s="1"/>
      <c r="E254" s="1"/>
      <c r="F254" s="9"/>
      <c r="G254" s="10"/>
      <c r="H254"/>
    </row>
    <row r="255" spans="2:9" ht="16.5" thickBot="1" x14ac:dyDescent="0.35">
      <c r="B255" s="39"/>
      <c r="C255" s="40"/>
      <c r="D255" s="40"/>
      <c r="E255" s="40"/>
      <c r="F255" s="41"/>
      <c r="G255" s="42"/>
      <c r="H255" s="42"/>
      <c r="I255" s="42"/>
    </row>
    <row r="256" spans="2:9" ht="7.5" customHeight="1" thickTop="1" x14ac:dyDescent="0.3">
      <c r="B256" s="3"/>
      <c r="C256" s="1"/>
      <c r="D256" s="1"/>
      <c r="E256" s="1"/>
      <c r="F256" s="9"/>
      <c r="G256" s="10"/>
      <c r="H256"/>
    </row>
    <row r="257" spans="2:9" ht="23.25" x14ac:dyDescent="0.25">
      <c r="B257" s="266" t="s">
        <v>55</v>
      </c>
      <c r="C257" s="266"/>
      <c r="D257" s="266"/>
      <c r="E257" s="266"/>
      <c r="F257" s="266"/>
      <c r="G257" s="266"/>
      <c r="H257" s="266"/>
    </row>
    <row r="258" spans="2:9" x14ac:dyDescent="0.3">
      <c r="B258" s="3"/>
      <c r="C258" s="1"/>
      <c r="D258" s="1"/>
      <c r="E258" s="1"/>
      <c r="F258" s="9"/>
      <c r="G258" s="10"/>
      <c r="H258"/>
    </row>
    <row r="259" spans="2:9" ht="21" x14ac:dyDescent="0.35">
      <c r="B259" s="50" t="s">
        <v>43</v>
      </c>
      <c r="C259" s="10"/>
      <c r="D259" s="10"/>
      <c r="E259" s="10"/>
      <c r="F259" s="9"/>
      <c r="G259" s="10"/>
      <c r="H259"/>
    </row>
    <row r="260" spans="2:9" ht="153.75" customHeight="1" x14ac:dyDescent="0.25">
      <c r="B260" s="267" t="s">
        <v>134</v>
      </c>
      <c r="C260" s="267"/>
      <c r="D260" s="267"/>
      <c r="E260" s="267"/>
      <c r="F260" s="267"/>
      <c r="G260" s="267"/>
      <c r="H260" s="267"/>
      <c r="I260" s="267"/>
    </row>
    <row r="261" spans="2:9" x14ac:dyDescent="0.3">
      <c r="B261" s="3"/>
      <c r="C261" s="10"/>
      <c r="D261" s="10"/>
      <c r="E261" s="10"/>
      <c r="F261" s="9"/>
      <c r="G261" s="10"/>
      <c r="H261"/>
    </row>
    <row r="262" spans="2:9" ht="15.6" customHeight="1" thickBot="1" x14ac:dyDescent="0.35">
      <c r="B262" s="51" t="s">
        <v>44</v>
      </c>
      <c r="C262" s="52" t="s">
        <v>6</v>
      </c>
      <c r="D262" s="52" t="s">
        <v>41</v>
      </c>
      <c r="E262" s="139" t="s">
        <v>56</v>
      </c>
      <c r="F262" s="138"/>
      <c r="G262" s="138"/>
      <c r="H262" s="138"/>
      <c r="I262" s="138"/>
    </row>
    <row r="263" spans="2:9" ht="15.75" customHeight="1" thickTop="1" x14ac:dyDescent="0.3">
      <c r="B263" s="57" t="s">
        <v>51</v>
      </c>
      <c r="C263" s="102"/>
      <c r="D263" s="158">
        <f>IFERROR(C263/$C$270,0)</f>
        <v>0</v>
      </c>
      <c r="E263" s="104"/>
      <c r="F263" s="105"/>
      <c r="G263" s="105"/>
      <c r="H263" s="105"/>
      <c r="I263" s="106"/>
    </row>
    <row r="264" spans="2:9" ht="15.75" customHeight="1" x14ac:dyDescent="0.3">
      <c r="B264" s="57" t="s">
        <v>104</v>
      </c>
      <c r="C264" s="102"/>
      <c r="D264" s="158">
        <f t="shared" ref="D264:D268" si="8">IFERROR(C264/$C$270,0)</f>
        <v>0</v>
      </c>
      <c r="E264" s="107"/>
      <c r="F264" s="108"/>
      <c r="G264" s="108"/>
      <c r="H264" s="108"/>
      <c r="I264" s="109"/>
    </row>
    <row r="265" spans="2:9" ht="15.75" customHeight="1" x14ac:dyDescent="0.3">
      <c r="B265" s="57" t="s">
        <v>105</v>
      </c>
      <c r="C265" s="102"/>
      <c r="D265" s="158">
        <f t="shared" si="8"/>
        <v>0</v>
      </c>
      <c r="E265" s="107"/>
      <c r="F265" s="108"/>
      <c r="G265" s="108"/>
      <c r="H265" s="108"/>
      <c r="I265" s="109"/>
    </row>
    <row r="266" spans="2:9" ht="15.75" customHeight="1" x14ac:dyDescent="0.3">
      <c r="B266" s="57" t="s">
        <v>45</v>
      </c>
      <c r="C266" s="102"/>
      <c r="D266" s="158">
        <f t="shared" si="8"/>
        <v>0</v>
      </c>
      <c r="E266" s="107"/>
      <c r="F266" s="108"/>
      <c r="G266" s="108"/>
      <c r="H266" s="108"/>
      <c r="I266" s="109"/>
    </row>
    <row r="267" spans="2:9" ht="15.75" customHeight="1" thickBot="1" x14ac:dyDescent="0.35">
      <c r="B267" s="58" t="s">
        <v>46</v>
      </c>
      <c r="C267" s="103"/>
      <c r="D267" s="159">
        <f t="shared" si="8"/>
        <v>0</v>
      </c>
      <c r="E267" s="110"/>
      <c r="F267" s="111"/>
      <c r="G267" s="111"/>
      <c r="H267" s="111"/>
      <c r="I267" s="112"/>
    </row>
    <row r="268" spans="2:9" ht="17.25" thickTop="1" thickBot="1" x14ac:dyDescent="0.35">
      <c r="B268" s="77" t="s">
        <v>1</v>
      </c>
      <c r="C268" s="160">
        <f>SUM(C263:C267)</f>
        <v>0</v>
      </c>
      <c r="D268" s="161">
        <f t="shared" si="8"/>
        <v>0</v>
      </c>
      <c r="E268" s="80"/>
      <c r="F268" s="80"/>
      <c r="G268" s="80"/>
      <c r="H268" s="77"/>
      <c r="I268" s="81"/>
    </row>
    <row r="269" spans="2:9" ht="13.5" customHeight="1" thickTop="1" x14ac:dyDescent="0.3">
      <c r="B269" s="10"/>
      <c r="C269" s="10"/>
      <c r="D269" s="10"/>
      <c r="E269" s="10"/>
      <c r="F269" s="9"/>
      <c r="G269" s="10"/>
      <c r="H269"/>
    </row>
    <row r="270" spans="2:9" ht="16.5" thickBot="1" x14ac:dyDescent="0.35">
      <c r="B270" s="51" t="s">
        <v>0</v>
      </c>
      <c r="C270" s="162">
        <f>D28</f>
        <v>0</v>
      </c>
      <c r="D270" s="10"/>
      <c r="E270" s="10"/>
      <c r="F270" s="9"/>
      <c r="G270" s="10"/>
      <c r="H270"/>
    </row>
    <row r="271" spans="2:9" ht="16.5" thickTop="1" x14ac:dyDescent="0.3">
      <c r="B271" s="3"/>
      <c r="C271" s="1"/>
      <c r="D271" s="1"/>
      <c r="E271" s="1"/>
      <c r="F271" s="9"/>
      <c r="G271" s="10"/>
      <c r="H271"/>
    </row>
    <row r="272" spans="2:9" ht="16.5" thickBot="1" x14ac:dyDescent="0.35">
      <c r="B272" s="51" t="s">
        <v>92</v>
      </c>
      <c r="C272" s="162" t="str">
        <f>IF(ROUND(C268,2)-ROUND(C270,2)=0,"JA",C268-C270)</f>
        <v>JA</v>
      </c>
      <c r="D272" s="1"/>
      <c r="E272" s="1"/>
      <c r="F272" s="9"/>
      <c r="G272" s="10"/>
      <c r="H272"/>
    </row>
    <row r="273" spans="2:9" ht="17.25" thickTop="1" thickBot="1" x14ac:dyDescent="0.35">
      <c r="B273" s="43"/>
      <c r="C273" s="44"/>
      <c r="D273" s="45"/>
      <c r="E273" s="45"/>
      <c r="F273" s="45"/>
      <c r="G273" s="45"/>
      <c r="H273" s="45"/>
      <c r="I273" s="45"/>
    </row>
    <row r="274" spans="2:9" ht="6.75" customHeight="1" thickTop="1" x14ac:dyDescent="0.3">
      <c r="B274" s="15"/>
      <c r="C274" s="16"/>
      <c r="D274"/>
      <c r="E274"/>
      <c r="F274"/>
      <c r="G274"/>
      <c r="H274"/>
    </row>
    <row r="275" spans="2:9" ht="23.25" x14ac:dyDescent="0.25">
      <c r="B275" s="266" t="s">
        <v>54</v>
      </c>
      <c r="C275" s="266"/>
      <c r="D275" s="266"/>
      <c r="E275" s="266"/>
      <c r="F275" s="266"/>
      <c r="G275" s="266"/>
      <c r="H275" s="266"/>
    </row>
    <row r="276" spans="2:9" ht="15" x14ac:dyDescent="0.25">
      <c r="B276" s="10"/>
      <c r="C276"/>
      <c r="D276"/>
      <c r="E276"/>
      <c r="F276"/>
      <c r="G276" s="10"/>
      <c r="H276"/>
    </row>
    <row r="277" spans="2:9" ht="21" x14ac:dyDescent="0.35">
      <c r="B277" s="50" t="s">
        <v>99</v>
      </c>
      <c r="C277" s="50"/>
      <c r="D277"/>
      <c r="E277"/>
      <c r="F277"/>
      <c r="G277" s="10"/>
      <c r="H277"/>
    </row>
    <row r="278" spans="2:9" ht="154.5" customHeight="1" x14ac:dyDescent="0.25">
      <c r="B278" s="267" t="s">
        <v>182</v>
      </c>
      <c r="C278" s="267"/>
      <c r="D278" s="267"/>
      <c r="E278" s="267"/>
      <c r="F278" s="267"/>
      <c r="G278" s="267"/>
      <c r="H278" s="267"/>
      <c r="I278" s="267"/>
    </row>
    <row r="279" spans="2:9" ht="15" x14ac:dyDescent="0.25">
      <c r="B279" s="10"/>
      <c r="C279"/>
      <c r="D279"/>
      <c r="E279"/>
      <c r="F279"/>
      <c r="G279" s="10"/>
      <c r="H279"/>
    </row>
    <row r="280" spans="2:9" ht="16.5" thickBot="1" x14ac:dyDescent="0.35">
      <c r="B280" s="134" t="s">
        <v>2</v>
      </c>
      <c r="C280" s="184" t="s">
        <v>37</v>
      </c>
      <c r="D280" s="184" t="s">
        <v>112</v>
      </c>
      <c r="E280" s="133" t="s">
        <v>0</v>
      </c>
      <c r="F280" s="185" t="s">
        <v>38</v>
      </c>
      <c r="G280" s="184" t="s">
        <v>56</v>
      </c>
      <c r="H280" s="186"/>
      <c r="I280" s="186"/>
    </row>
    <row r="281" spans="2:9" ht="15.75" customHeight="1" thickTop="1" x14ac:dyDescent="0.3">
      <c r="B281" s="187" t="str">
        <f>Hulpblad!V2</f>
        <v xml:space="preserve"> </v>
      </c>
      <c r="C281" s="248"/>
      <c r="D281" s="191"/>
      <c r="E281" s="192">
        <f>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92">
        <f t="shared" ref="F281:F290" si="9">E281*D281</f>
        <v>0</v>
      </c>
      <c r="G281" s="193"/>
      <c r="H281" s="188"/>
      <c r="I281" s="188"/>
    </row>
    <row r="282" spans="2:9" ht="15.75" customHeight="1" x14ac:dyDescent="0.3">
      <c r="B282" s="189" t="str">
        <f>Hulpblad!V3</f>
        <v xml:space="preserve"> </v>
      </c>
      <c r="C282" s="249"/>
      <c r="D282" s="194"/>
      <c r="E282" s="195">
        <f t="shared" ref="E282:E290" si="10">IF(OR(B282="",B282=" "),0,SUMIFS($E$104:$E$118,$B$104:$B$118,$B282)+SUMIFS($E$38:$E$52,$B$38:$B$52,$B282)+SUMIFS($F$60:$F$74,$B$60:$B$74,$B282)+SUMIFS($F$82:$F$96,$B$82:$B$96,$B282)+SUMIFS($C$126:$C$135,$B$126:$B$135,$B282)+SUMIFS($I$183:$I$190,$B$183:$B$190,$B282)+SUMIFS($E$143:$E$151,$B$143:$B$151,$B282)+SUMIFS($F$159:$F$175,$B$159:$B$175,$B282)+SUMIFS($C$198:$C$207,$B$198:$B$207,$B282)+SUMIFS($E$215:$E$230,$B$215:$B$230,$B282)+SUMIFS($F$238:$F$252,$B$238:$B$252,$B282))</f>
        <v>0</v>
      </c>
      <c r="F282" s="195">
        <f t="shared" si="9"/>
        <v>0</v>
      </c>
      <c r="G282" s="196"/>
      <c r="H282" s="190"/>
      <c r="I282" s="190"/>
    </row>
    <row r="283" spans="2:9" ht="15.75" customHeight="1" x14ac:dyDescent="0.3">
      <c r="B283" s="189" t="str">
        <f>Hulpblad!V4</f>
        <v xml:space="preserve"> </v>
      </c>
      <c r="C283" s="250"/>
      <c r="D283" s="194"/>
      <c r="E283" s="195">
        <f t="shared" si="10"/>
        <v>0</v>
      </c>
      <c r="F283" s="195">
        <f t="shared" si="9"/>
        <v>0</v>
      </c>
      <c r="G283" s="196"/>
      <c r="H283" s="190"/>
      <c r="I283" s="190"/>
    </row>
    <row r="284" spans="2:9" ht="15.75" customHeight="1" x14ac:dyDescent="0.3">
      <c r="B284" s="189" t="str">
        <f>Hulpblad!V5</f>
        <v xml:space="preserve"> </v>
      </c>
      <c r="C284" s="250"/>
      <c r="D284" s="194"/>
      <c r="E284" s="195">
        <f t="shared" si="10"/>
        <v>0</v>
      </c>
      <c r="F284" s="195">
        <f t="shared" si="9"/>
        <v>0</v>
      </c>
      <c r="G284" s="196"/>
      <c r="H284" s="190"/>
      <c r="I284" s="190"/>
    </row>
    <row r="285" spans="2:9" ht="15.75" customHeight="1" x14ac:dyDescent="0.3">
      <c r="B285" s="189" t="str">
        <f>Hulpblad!V6</f>
        <v xml:space="preserve"> </v>
      </c>
      <c r="C285" s="249"/>
      <c r="D285" s="194"/>
      <c r="E285" s="195">
        <f t="shared" si="10"/>
        <v>0</v>
      </c>
      <c r="F285" s="195">
        <f t="shared" si="9"/>
        <v>0</v>
      </c>
      <c r="G285" s="196"/>
      <c r="H285" s="190"/>
      <c r="I285" s="190"/>
    </row>
    <row r="286" spans="2:9" ht="15.75" customHeight="1" x14ac:dyDescent="0.3">
      <c r="B286" s="189" t="str">
        <f>Hulpblad!V7</f>
        <v xml:space="preserve"> </v>
      </c>
      <c r="C286" s="249"/>
      <c r="D286" s="194"/>
      <c r="E286" s="195">
        <f t="shared" si="10"/>
        <v>0</v>
      </c>
      <c r="F286" s="195">
        <f t="shared" si="9"/>
        <v>0</v>
      </c>
      <c r="G286" s="196"/>
      <c r="H286" s="190"/>
      <c r="I286" s="190"/>
    </row>
    <row r="287" spans="2:9" ht="15.75" customHeight="1" x14ac:dyDescent="0.3">
      <c r="B287" s="189" t="str">
        <f>Hulpblad!V8</f>
        <v xml:space="preserve"> </v>
      </c>
      <c r="C287" s="249"/>
      <c r="D287" s="194"/>
      <c r="E287" s="195">
        <f t="shared" si="10"/>
        <v>0</v>
      </c>
      <c r="F287" s="195">
        <f t="shared" si="9"/>
        <v>0</v>
      </c>
      <c r="G287" s="196"/>
      <c r="H287" s="190"/>
      <c r="I287" s="190"/>
    </row>
    <row r="288" spans="2:9" ht="15.75" customHeight="1" x14ac:dyDescent="0.3">
      <c r="B288" s="189" t="str">
        <f>Hulpblad!V9</f>
        <v xml:space="preserve"> </v>
      </c>
      <c r="C288" s="250"/>
      <c r="D288" s="194"/>
      <c r="E288" s="195">
        <f t="shared" si="10"/>
        <v>0</v>
      </c>
      <c r="F288" s="195">
        <f t="shared" si="9"/>
        <v>0</v>
      </c>
      <c r="G288" s="196"/>
      <c r="H288" s="190"/>
      <c r="I288" s="190"/>
    </row>
    <row r="289" spans="2:9" ht="15.75" customHeight="1" x14ac:dyDescent="0.3">
      <c r="B289" s="189" t="str">
        <f>Hulpblad!V10</f>
        <v xml:space="preserve"> </v>
      </c>
      <c r="C289" s="250"/>
      <c r="D289" s="194"/>
      <c r="E289" s="195">
        <f t="shared" si="10"/>
        <v>0</v>
      </c>
      <c r="F289" s="195">
        <f t="shared" si="9"/>
        <v>0</v>
      </c>
      <c r="G289" s="196"/>
      <c r="H289" s="190"/>
      <c r="I289" s="190"/>
    </row>
    <row r="290" spans="2:9" ht="15.75" customHeight="1" thickBot="1" x14ac:dyDescent="0.35">
      <c r="B290" s="164" t="str">
        <f>Hulpblad!V11</f>
        <v xml:space="preserve"> </v>
      </c>
      <c r="C290" s="251"/>
      <c r="D290" s="178"/>
      <c r="E290" s="155">
        <f t="shared" si="10"/>
        <v>0</v>
      </c>
      <c r="F290" s="155">
        <f t="shared" si="9"/>
        <v>0</v>
      </c>
      <c r="G290" s="113"/>
      <c r="H290" s="113"/>
      <c r="I290" s="113"/>
    </row>
    <row r="291" spans="2:9" ht="16.5" thickTop="1" x14ac:dyDescent="0.3">
      <c r="B291" s="76" t="s">
        <v>90</v>
      </c>
      <c r="C291" s="78"/>
      <c r="D291" s="78"/>
      <c r="E291" s="163">
        <f>SUBTOTAL(109,$E$281:$E$290)</f>
        <v>0</v>
      </c>
      <c r="F291" s="163">
        <f>SUBTOTAL(109,$F$281:$F$290)</f>
        <v>0</v>
      </c>
      <c r="G291" s="79"/>
      <c r="H291" s="79"/>
      <c r="I291" s="79"/>
    </row>
    <row r="292" spans="2:9" x14ac:dyDescent="0.3">
      <c r="B292" s="15"/>
      <c r="C292" s="16"/>
      <c r="D292" s="10"/>
      <c r="E292" s="18"/>
      <c r="F292" s="18"/>
      <c r="G292" s="18"/>
      <c r="H292" s="10"/>
    </row>
    <row r="293" spans="2:9" ht="16.5" thickBot="1" x14ac:dyDescent="0.35">
      <c r="B293" s="51" t="s">
        <v>115</v>
      </c>
      <c r="C293" s="162">
        <f>C263+C266</f>
        <v>0</v>
      </c>
      <c r="D293" s="10"/>
      <c r="E293" s="10"/>
      <c r="F293" s="10"/>
      <c r="G293" s="10"/>
      <c r="H293" s="10"/>
    </row>
    <row r="294" spans="2:9" thickTop="1" x14ac:dyDescent="0.25">
      <c r="B294" s="10"/>
      <c r="C294" s="10"/>
      <c r="D294" s="10"/>
      <c r="E294" s="10"/>
      <c r="F294" s="10"/>
      <c r="G294" s="10"/>
      <c r="H294" s="10"/>
    </row>
    <row r="295" spans="2:9" ht="16.5" thickBot="1" x14ac:dyDescent="0.35">
      <c r="B295" s="51" t="s">
        <v>116</v>
      </c>
      <c r="C295" s="162" t="str">
        <f>IF(ROUND($F$291,2)&gt;=ROUND(C263+C266,2),"JA",$F$291-C263-C266)</f>
        <v>JA</v>
      </c>
      <c r="D295" s="10"/>
      <c r="E295" s="10"/>
      <c r="F295" s="10"/>
      <c r="G295" s="10"/>
      <c r="H295" s="10"/>
    </row>
    <row r="296" spans="2:9" thickTop="1" x14ac:dyDescent="0.25">
      <c r="B296" s="10"/>
      <c r="C296" s="10"/>
      <c r="D296" s="10"/>
      <c r="E296" s="10"/>
      <c r="F296" s="10"/>
      <c r="G296" s="10"/>
      <c r="H296" s="10"/>
    </row>
    <row r="297" spans="2:9" ht="15" x14ac:dyDescent="0.25">
      <c r="B297" s="10"/>
      <c r="C297" s="10"/>
      <c r="D297" s="10"/>
      <c r="E297" s="10"/>
      <c r="F297" s="10"/>
      <c r="G297" s="10"/>
      <c r="H297" s="10"/>
    </row>
    <row r="298" spans="2:9" ht="15" x14ac:dyDescent="0.25">
      <c r="B298" s="10"/>
      <c r="C298" s="10"/>
      <c r="D298" s="10"/>
      <c r="E298" s="10"/>
      <c r="F298" s="10"/>
      <c r="G298" s="10"/>
      <c r="H298" s="10"/>
    </row>
    <row r="299" spans="2:9" ht="15" x14ac:dyDescent="0.25">
      <c r="B299" s="10"/>
      <c r="C299" s="10"/>
      <c r="D299" s="10"/>
      <c r="E299" s="10"/>
      <c r="F299" s="10"/>
      <c r="G299" s="10"/>
      <c r="H299" s="10"/>
    </row>
    <row r="300" spans="2:9" ht="15" x14ac:dyDescent="0.25">
      <c r="B300" s="10"/>
      <c r="C300" s="10"/>
      <c r="D300" s="10"/>
      <c r="E300" s="10"/>
      <c r="F300" s="10"/>
      <c r="G300" s="10"/>
      <c r="H300" s="10"/>
    </row>
    <row r="301" spans="2:9" ht="15" x14ac:dyDescent="0.25">
      <c r="B301" s="10"/>
      <c r="C301" s="10"/>
      <c r="D301" s="10"/>
      <c r="E301" s="10"/>
      <c r="F301" s="10"/>
      <c r="G301" s="10"/>
      <c r="H301" s="10"/>
    </row>
    <row r="302" spans="2:9" ht="15" x14ac:dyDescent="0.25">
      <c r="B302" s="10"/>
      <c r="C302" s="10"/>
      <c r="D302" s="10"/>
      <c r="E302" s="10"/>
      <c r="F302" s="10"/>
      <c r="G302" s="10"/>
      <c r="H302" s="10"/>
    </row>
    <row r="303" spans="2:9" ht="15" x14ac:dyDescent="0.25">
      <c r="B303" s="10"/>
      <c r="C303" s="10"/>
      <c r="D303" s="10"/>
      <c r="E303" s="10"/>
      <c r="F303" s="10"/>
      <c r="G303" s="10"/>
      <c r="H303" s="10"/>
    </row>
    <row r="304" spans="2:9"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ht="15" x14ac:dyDescent="0.25">
      <c r="B463" s="10"/>
      <c r="C463" s="10"/>
      <c r="D463" s="10"/>
      <c r="E463" s="10"/>
      <c r="F463" s="10"/>
      <c r="G463" s="10"/>
      <c r="H463" s="10"/>
    </row>
    <row r="464" spans="2:8" ht="15" x14ac:dyDescent="0.25">
      <c r="B464" s="10"/>
      <c r="C464" s="10"/>
      <c r="D464" s="10"/>
      <c r="E464" s="10"/>
      <c r="F464" s="10"/>
      <c r="G464" s="10"/>
      <c r="H464" s="10"/>
    </row>
    <row r="465" spans="2:8" ht="15" x14ac:dyDescent="0.25">
      <c r="B465" s="10"/>
      <c r="C465" s="10"/>
      <c r="D465" s="10"/>
      <c r="E465" s="10"/>
      <c r="F465" s="10"/>
      <c r="G465" s="10"/>
      <c r="H465" s="10"/>
    </row>
    <row r="466" spans="2:8" ht="15" x14ac:dyDescent="0.25">
      <c r="B466" s="10"/>
      <c r="C466" s="10"/>
      <c r="D466" s="10"/>
      <c r="E466" s="10"/>
      <c r="F466" s="10"/>
      <c r="G466" s="10"/>
      <c r="H466" s="10"/>
    </row>
    <row r="467" spans="2:8" ht="15" x14ac:dyDescent="0.25">
      <c r="B467" s="10"/>
      <c r="C467" s="10"/>
      <c r="D467" s="10"/>
      <c r="E467" s="10"/>
      <c r="F467" s="10"/>
      <c r="G467" s="10"/>
      <c r="H467" s="10"/>
    </row>
    <row r="468" spans="2:8" ht="15" x14ac:dyDescent="0.25">
      <c r="B468" s="10"/>
      <c r="C468" s="10"/>
      <c r="D468" s="10"/>
      <c r="E468" s="10"/>
      <c r="F468" s="10"/>
      <c r="G468" s="10"/>
      <c r="H468" s="10"/>
    </row>
    <row r="469" spans="2:8" ht="15" x14ac:dyDescent="0.25">
      <c r="B469" s="10"/>
      <c r="C469" s="10"/>
      <c r="D469" s="10"/>
      <c r="E469" s="10"/>
      <c r="F469" s="10"/>
      <c r="G469" s="10"/>
      <c r="H469" s="10"/>
    </row>
    <row r="470" spans="2:8" ht="15" x14ac:dyDescent="0.25">
      <c r="B470" s="10"/>
      <c r="C470" s="10"/>
      <c r="D470" s="10"/>
      <c r="E470" s="10"/>
      <c r="F470" s="10"/>
      <c r="G470" s="10"/>
      <c r="H470" s="10"/>
    </row>
    <row r="471" spans="2:8" ht="15" x14ac:dyDescent="0.25">
      <c r="B471" s="10"/>
      <c r="C471" s="10"/>
      <c r="D471" s="10"/>
      <c r="E471" s="10"/>
      <c r="F471" s="10"/>
      <c r="G471" s="10"/>
      <c r="H471" s="10"/>
    </row>
    <row r="472" spans="2:8" ht="15" x14ac:dyDescent="0.25">
      <c r="B472" s="10"/>
      <c r="C472" s="10"/>
      <c r="D472" s="10"/>
      <c r="E472" s="10"/>
      <c r="F472" s="10"/>
      <c r="G472" s="10"/>
      <c r="H472" s="10"/>
    </row>
    <row r="473" spans="2:8" ht="15" x14ac:dyDescent="0.25">
      <c r="B473" s="10"/>
      <c r="C473" s="10"/>
      <c r="D473" s="10"/>
      <c r="E473" s="10"/>
      <c r="F473" s="10"/>
      <c r="G473" s="10"/>
      <c r="H473" s="10"/>
    </row>
    <row r="474" spans="2:8" ht="15" x14ac:dyDescent="0.25">
      <c r="B474" s="10"/>
      <c r="C474" s="10"/>
      <c r="D474" s="10"/>
      <c r="E474" s="10"/>
      <c r="F474" s="10"/>
      <c r="G474" s="10"/>
      <c r="H474" s="10"/>
    </row>
    <row r="475" spans="2:8" ht="15" x14ac:dyDescent="0.25">
      <c r="B475" s="10"/>
      <c r="C475" s="10"/>
      <c r="D475" s="10"/>
      <c r="E475" s="10"/>
      <c r="F475" s="10"/>
      <c r="G475" s="10"/>
      <c r="H475" s="10"/>
    </row>
    <row r="476" spans="2:8" ht="15" x14ac:dyDescent="0.25">
      <c r="B476" s="10"/>
      <c r="C476" s="10"/>
      <c r="D476" s="10"/>
      <c r="E476" s="10"/>
      <c r="F476" s="10"/>
      <c r="G476" s="10"/>
      <c r="H476" s="10"/>
    </row>
    <row r="477" spans="2:8" ht="15" x14ac:dyDescent="0.25">
      <c r="B477" s="10"/>
      <c r="C477" s="10"/>
      <c r="D477" s="10"/>
      <c r="E477" s="10"/>
      <c r="F477" s="10"/>
      <c r="G477" s="10"/>
      <c r="H477" s="10"/>
    </row>
    <row r="478" spans="2:8" ht="15" x14ac:dyDescent="0.25">
      <c r="B478" s="10"/>
      <c r="C478" s="10"/>
      <c r="D478" s="10"/>
      <c r="E478" s="10"/>
      <c r="F478" s="10"/>
      <c r="G478" s="10"/>
      <c r="H478" s="10"/>
    </row>
    <row r="479" spans="2:8" ht="15" x14ac:dyDescent="0.25">
      <c r="B479" s="10"/>
      <c r="C479" s="10"/>
      <c r="D479" s="10"/>
      <c r="E479" s="10"/>
      <c r="F479" s="10"/>
      <c r="G479" s="10"/>
      <c r="H479" s="10"/>
    </row>
    <row r="480" spans="2:8" ht="15" x14ac:dyDescent="0.25">
      <c r="B480" s="10"/>
      <c r="C480" s="10"/>
      <c r="D480" s="10"/>
      <c r="E480" s="10"/>
      <c r="F480" s="10"/>
      <c r="G480" s="10"/>
      <c r="H480" s="10"/>
    </row>
    <row r="481" spans="2:8" ht="15" x14ac:dyDescent="0.25">
      <c r="B481" s="10"/>
      <c r="C481" s="10"/>
      <c r="D481" s="10"/>
      <c r="E481" s="10"/>
      <c r="F481" s="10"/>
      <c r="G481" s="10"/>
      <c r="H481" s="10"/>
    </row>
    <row r="482" spans="2:8" ht="15" x14ac:dyDescent="0.25">
      <c r="B482" s="10"/>
      <c r="C482" s="10"/>
      <c r="D482" s="10"/>
      <c r="E482" s="10"/>
      <c r="F482" s="10"/>
      <c r="G482" s="10"/>
      <c r="H482" s="10"/>
    </row>
    <row r="483" spans="2:8" ht="15" x14ac:dyDescent="0.25">
      <c r="B483" s="10"/>
      <c r="C483" s="10"/>
      <c r="D483" s="10"/>
      <c r="E483" s="10"/>
      <c r="F483" s="10"/>
      <c r="G483" s="10"/>
      <c r="H483" s="10"/>
    </row>
    <row r="484" spans="2:8" ht="15" x14ac:dyDescent="0.25">
      <c r="B484" s="10"/>
      <c r="C484" s="10"/>
      <c r="D484" s="10"/>
      <c r="E484" s="10"/>
      <c r="F484" s="10"/>
      <c r="G484" s="10"/>
      <c r="H484" s="10"/>
    </row>
    <row r="485" spans="2:8" ht="15" x14ac:dyDescent="0.25">
      <c r="B485" s="10"/>
      <c r="C485" s="10"/>
      <c r="D485" s="10"/>
      <c r="E485" s="10"/>
      <c r="F485" s="10"/>
      <c r="G485" s="10"/>
      <c r="H485" s="10"/>
    </row>
    <row r="486" spans="2:8" ht="15"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140:I140"/>
    <mergeCell ref="C2:E2"/>
    <mergeCell ref="C6:D6"/>
    <mergeCell ref="B11:I11"/>
    <mergeCell ref="B14:H14"/>
    <mergeCell ref="C30:H30"/>
    <mergeCell ref="B32:H32"/>
    <mergeCell ref="B35:E35"/>
    <mergeCell ref="B57:F57"/>
    <mergeCell ref="B79:F79"/>
    <mergeCell ref="B101:E101"/>
    <mergeCell ref="B123:G123"/>
    <mergeCell ref="B260:I260"/>
    <mergeCell ref="B275:H275"/>
    <mergeCell ref="B278:I278"/>
    <mergeCell ref="B156:I156"/>
    <mergeCell ref="B180:I180"/>
    <mergeCell ref="B195:G195"/>
    <mergeCell ref="B212:E212"/>
    <mergeCell ref="B235:F235"/>
    <mergeCell ref="B257:H257"/>
  </mergeCells>
  <conditionalFormatting sqref="A12:I295">
    <cfRule type="expression" dxfId="27" priority="1" stopIfTrue="1">
      <formula>$A$16=0</formula>
    </cfRule>
  </conditionalFormatting>
  <conditionalFormatting sqref="B34:C34">
    <cfRule type="expression" dxfId="26" priority="31">
      <formula>$A$34="nvt"</formula>
    </cfRule>
  </conditionalFormatting>
  <conditionalFormatting sqref="B56:C56">
    <cfRule type="expression" dxfId="25" priority="32">
      <formula>$A$56="nvt"</formula>
    </cfRule>
  </conditionalFormatting>
  <conditionalFormatting sqref="B78:C78">
    <cfRule type="expression" dxfId="24" priority="29">
      <formula>$A$78="nvt"</formula>
    </cfRule>
  </conditionalFormatting>
  <conditionalFormatting sqref="B100:C100">
    <cfRule type="expression" dxfId="23" priority="3">
      <formula>$A$100="nvt"</formula>
    </cfRule>
  </conditionalFormatting>
  <conditionalFormatting sqref="B122:C122">
    <cfRule type="expression" dxfId="22" priority="27">
      <formula>$A$122="nvt"</formula>
    </cfRule>
  </conditionalFormatting>
  <conditionalFormatting sqref="B125:C136">
    <cfRule type="expression" dxfId="21" priority="42">
      <formula>$A$122="nvt"</formula>
    </cfRule>
  </conditionalFormatting>
  <conditionalFormatting sqref="B139:C139">
    <cfRule type="expression" dxfId="20" priority="25">
      <formula>$A$139="nvt"</formula>
    </cfRule>
  </conditionalFormatting>
  <conditionalFormatting sqref="B155:C155">
    <cfRule type="expression" dxfId="19" priority="23">
      <formula>$A$155="nvt"</formula>
    </cfRule>
  </conditionalFormatting>
  <conditionalFormatting sqref="B179:C179">
    <cfRule type="expression" dxfId="18" priority="21">
      <formula>$A$179="nvt"</formula>
    </cfRule>
  </conditionalFormatting>
  <conditionalFormatting sqref="B197:C208">
    <cfRule type="expression" dxfId="17" priority="39">
      <formula>$A$194="nvt"</formula>
    </cfRule>
  </conditionalFormatting>
  <conditionalFormatting sqref="B211:C211">
    <cfRule type="expression" dxfId="16" priority="17">
      <formula>$A$211="nvt"</formula>
    </cfRule>
  </conditionalFormatting>
  <conditionalFormatting sqref="B234:C234">
    <cfRule type="expression" dxfId="15" priority="15">
      <formula>$A$234="nvt"</formula>
    </cfRule>
  </conditionalFormatting>
  <conditionalFormatting sqref="B17:D27">
    <cfRule type="expression" dxfId="14" priority="36">
      <formula>$A17=0</formula>
    </cfRule>
  </conditionalFormatting>
  <conditionalFormatting sqref="B37:E53">
    <cfRule type="expression" dxfId="13" priority="45">
      <formula>$A$34="nvt"</formula>
    </cfRule>
  </conditionalFormatting>
  <conditionalFormatting sqref="B103:E119">
    <cfRule type="expression" dxfId="12" priority="5">
      <formula>$A$100="nvt"</formula>
    </cfRule>
  </conditionalFormatting>
  <conditionalFormatting sqref="B194:E194">
    <cfRule type="expression" dxfId="11" priority="11">
      <formula>$A$194="nvt"</formula>
    </cfRule>
  </conditionalFormatting>
  <conditionalFormatting sqref="B214:E231">
    <cfRule type="expression" dxfId="10" priority="38">
      <formula>$A$211="nvt"</formula>
    </cfRule>
  </conditionalFormatting>
  <conditionalFormatting sqref="B59:F75">
    <cfRule type="expression" dxfId="9" priority="44">
      <formula>$A$56="nvt"</formula>
    </cfRule>
  </conditionalFormatting>
  <conditionalFormatting sqref="B81:F97">
    <cfRule type="expression" dxfId="8" priority="43">
      <formula>$A$78="nvt"</formula>
    </cfRule>
  </conditionalFormatting>
  <conditionalFormatting sqref="B237:F253">
    <cfRule type="expression" dxfId="7" priority="37">
      <formula>$A$234="nvt"</formula>
    </cfRule>
  </conditionalFormatting>
  <conditionalFormatting sqref="B30:I30">
    <cfRule type="expression" dxfId="6" priority="46">
      <formula>LEFT($C$30,3)="Let"</formula>
    </cfRule>
  </conditionalFormatting>
  <conditionalFormatting sqref="B142:I152">
    <cfRule type="expression" dxfId="5" priority="6">
      <formula>$A$139="nvt"</formula>
    </cfRule>
  </conditionalFormatting>
  <conditionalFormatting sqref="B158:I176">
    <cfRule type="expression" dxfId="4" priority="8">
      <formula>$A$155="nvt"</formula>
    </cfRule>
  </conditionalFormatting>
  <conditionalFormatting sqref="B182:I191">
    <cfRule type="expression" dxfId="3" priority="40">
      <formula>$A$179="nvt"</formula>
    </cfRule>
  </conditionalFormatting>
  <conditionalFormatting sqref="C272">
    <cfRule type="cellIs" dxfId="2" priority="35" operator="notEqual">
      <formula>"JA"</formula>
    </cfRule>
  </conditionalFormatting>
  <conditionalFormatting sqref="C295">
    <cfRule type="cellIs" dxfId="1" priority="13" operator="notEqual">
      <formula>"JA"</formula>
    </cfRule>
  </conditionalFormatting>
  <conditionalFormatting sqref="D268">
    <cfRule type="expression" dxfId="0" priority="10">
      <formula>C272&lt;&gt;"JA"</formula>
    </cfRule>
  </conditionalFormatting>
  <dataValidations count="4">
    <dataValidation type="list" allowBlank="1" showInputMessage="1" showErrorMessage="1" sqref="B82:B96 B38:B52 B159:B175 B143:B151 B60:B74 B183:B190 B215:B230 B238:B252 B104:B118" xr:uid="{B8A3AED4-566E-452D-8B0C-DF4D40E545EB}">
      <formula1>K_Werkpakket</formula1>
    </dataValidation>
    <dataValidation type="list" allowBlank="1" showInputMessage="1" showErrorMessage="1" sqref="C6" xr:uid="{89271C77-905E-4552-8D34-449454741DE0}">
      <formula1>K_Type</formula1>
    </dataValidation>
    <dataValidation type="list" allowBlank="1" showInputMessage="1" showErrorMessage="1" sqref="C7" xr:uid="{2D393414-6845-416C-8CC9-6B23AEE96A5C}">
      <formula1>K_Omvang</formula1>
    </dataValidation>
    <dataValidation type="list" allowBlank="1" showInputMessage="1" showErrorMessage="1" sqref="C178" xr:uid="{F147A68F-5DB3-438B-93A8-429FC05E6599}">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30" max="16383" man="1"/>
    <brk id="255" max="16383" man="1"/>
    <brk id="273"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91695-4F89-4FB1-B3E8-5D97F0058143}">
  <sheetPr>
    <tabColor rgb="FF002060"/>
  </sheetPr>
  <dimension ref="A1:V20"/>
  <sheetViews>
    <sheetView showGridLines="0" workbookViewId="0">
      <selection activeCell="K18" sqref="K18:K19"/>
    </sheetView>
  </sheetViews>
  <sheetFormatPr defaultRowHeight="15" x14ac:dyDescent="0.25"/>
  <cols>
    <col min="1" max="1" width="49.28515625" bestFit="1" customWidth="1"/>
    <col min="2" max="2" width="5.7109375" customWidth="1"/>
    <col min="3" max="3" width="20.7109375" customWidth="1"/>
    <col min="4" max="4" width="6.5703125" customWidth="1"/>
    <col min="5" max="5" width="28.42578125" bestFit="1" customWidth="1"/>
    <col min="7" max="7" width="46.28515625" bestFit="1" customWidth="1"/>
    <col min="8" max="8" width="52.140625" customWidth="1"/>
    <col min="9" max="10" width="7.42578125" customWidth="1"/>
    <col min="11" max="11" width="23.85546875" customWidth="1"/>
    <col min="12" max="12" width="24.42578125" customWidth="1"/>
    <col min="13" max="13" width="25.5703125" customWidth="1"/>
    <col min="14" max="14" width="21.42578125" customWidth="1"/>
    <col min="15" max="15" width="23.85546875" bestFit="1" customWidth="1"/>
    <col min="16" max="16" width="27.140625" customWidth="1"/>
    <col min="18" max="18" width="88.140625" bestFit="1" customWidth="1"/>
    <col min="19" max="19" width="46" customWidth="1"/>
    <col min="20" max="20" width="8.28515625" bestFit="1" customWidth="1"/>
    <col min="21" max="21" width="16.5703125" customWidth="1"/>
    <col min="22" max="22" width="30.5703125" bestFit="1" customWidth="1"/>
  </cols>
  <sheetData>
    <row r="1" spans="1:22" x14ac:dyDescent="0.25">
      <c r="A1" t="s">
        <v>21</v>
      </c>
      <c r="C1" t="s">
        <v>61</v>
      </c>
      <c r="E1" t="s">
        <v>81</v>
      </c>
      <c r="G1" t="s">
        <v>58</v>
      </c>
      <c r="H1" t="s">
        <v>34</v>
      </c>
      <c r="I1" t="s">
        <v>93</v>
      </c>
      <c r="K1" t="s">
        <v>83</v>
      </c>
      <c r="L1" t="s">
        <v>85</v>
      </c>
      <c r="M1" t="s">
        <v>84</v>
      </c>
      <c r="N1" t="s">
        <v>86</v>
      </c>
      <c r="O1" t="s">
        <v>87</v>
      </c>
      <c r="P1" t="s">
        <v>88</v>
      </c>
      <c r="R1" t="s">
        <v>76</v>
      </c>
      <c r="S1" t="s">
        <v>82</v>
      </c>
      <c r="T1" t="s">
        <v>89</v>
      </c>
      <c r="V1" t="s">
        <v>70</v>
      </c>
    </row>
    <row r="2" spans="1:22" x14ac:dyDescent="0.25">
      <c r="A2" t="s">
        <v>137</v>
      </c>
      <c r="C2" t="s">
        <v>62</v>
      </c>
      <c r="E2" t="s">
        <v>121</v>
      </c>
      <c r="G2" t="s">
        <v>183</v>
      </c>
      <c r="H2" t="s">
        <v>94</v>
      </c>
      <c r="I2">
        <v>1</v>
      </c>
      <c r="K2" s="182" t="str">
        <f>Alle_Kostensoorten[[#This Row],[Kostensoorten]]</f>
        <v>Uurtarief € 60</v>
      </c>
      <c r="L2" s="182" t="str">
        <f>Alle_Kostensoorten[[#This Row],[Kostensoorten]]</f>
        <v>Uurtarief € 60</v>
      </c>
      <c r="M2" s="182"/>
      <c r="N2" s="182"/>
      <c r="O2" s="182"/>
      <c r="P2" s="182"/>
      <c r="R2" t="s">
        <v>174</v>
      </c>
      <c r="S2" s="181"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1: Alle partners begroten de kostensoorten onder loonkosten en/of overige kosten als aparte kostensoorten'.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2" s="131" t="s">
        <v>83</v>
      </c>
      <c r="V2" s="183" t="str">
        <f>IF(AND(Projectinformatie!B10="",Projectinformatie!C10="")," ",CONCATENATE(Projectinformatie!B10," - ",Projectinformatie!C10))</f>
        <v xml:space="preserve"> </v>
      </c>
    </row>
    <row r="3" spans="1:22" x14ac:dyDescent="0.25">
      <c r="A3" t="s">
        <v>138</v>
      </c>
      <c r="C3" t="s">
        <v>57</v>
      </c>
      <c r="E3" t="s">
        <v>122</v>
      </c>
      <c r="G3" t="s">
        <v>191</v>
      </c>
      <c r="H3" t="s">
        <v>94</v>
      </c>
      <c r="I3">
        <v>2</v>
      </c>
      <c r="K3" s="182" t="str">
        <f>Alle_Kostensoorten[[#This Row],[Kostensoorten]]</f>
        <v>Maandbedrag € 8.600</v>
      </c>
      <c r="L3" s="182" t="str">
        <f>Alle_Kostensoorten[[#This Row],[Kostensoorten]]</f>
        <v>Maandbedrag € 8.600</v>
      </c>
      <c r="M3" s="182"/>
      <c r="N3" s="182"/>
      <c r="O3" s="182"/>
      <c r="P3" s="182"/>
      <c r="R3" t="s">
        <v>135</v>
      </c>
      <c r="S3" s="181"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2: Alle partners begroten de loonkosten als forfait van 23% over de overige directe kosten'.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3" s="131" t="s">
        <v>84</v>
      </c>
      <c r="V3" s="183" t="str">
        <f>IF(AND(Projectinformatie!B11="",Projectinformatie!C11="")," ",CONCATENATE(Projectinformatie!B11," - ",Projectinformatie!C11))</f>
        <v xml:space="preserve"> </v>
      </c>
    </row>
    <row r="4" spans="1:22" x14ac:dyDescent="0.25">
      <c r="A4" t="s">
        <v>139</v>
      </c>
      <c r="C4" t="s">
        <v>63</v>
      </c>
      <c r="E4" t="s">
        <v>123</v>
      </c>
      <c r="G4" t="s">
        <v>24</v>
      </c>
      <c r="H4" t="s">
        <v>95</v>
      </c>
      <c r="I4">
        <v>3</v>
      </c>
      <c r="K4" s="182"/>
      <c r="L4" s="182" t="str">
        <f>Alle_Kostensoorten[[#This Row],[Kostensoorten]]</f>
        <v>IKS voor kennisinstellingen</v>
      </c>
      <c r="M4" s="182"/>
      <c r="N4" s="182"/>
      <c r="O4" s="182"/>
      <c r="P4" s="182" t="str">
        <f>Alle_Kostensoorten[[#This Row],[Kostensoorten]]</f>
        <v>IKS voor kennisinstellingen</v>
      </c>
      <c r="R4" t="s">
        <v>136</v>
      </c>
      <c r="S4" s="181"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3: Alle partners begroten alle projectkosten via een all-in uurtarief of maandbedrag'.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4" s="131" t="s">
        <v>87</v>
      </c>
      <c r="V4" s="183" t="str">
        <f>IF(AND(Projectinformatie!B12="",Projectinformatie!C12="")," ",CONCATENATE(Projectinformatie!B12," - ",Projectinformatie!C12))</f>
        <v xml:space="preserve"> </v>
      </c>
    </row>
    <row r="5" spans="1:22" x14ac:dyDescent="0.25">
      <c r="A5" t="s">
        <v>75</v>
      </c>
      <c r="C5" t="s">
        <v>64</v>
      </c>
      <c r="E5" t="s">
        <v>120</v>
      </c>
      <c r="G5" t="s">
        <v>180</v>
      </c>
      <c r="H5" t="s">
        <v>96</v>
      </c>
      <c r="I5">
        <v>4</v>
      </c>
      <c r="K5" s="182" t="str">
        <f>Alle_Kostensoorten[[#This Row],[Kostensoorten]]</f>
        <v>Loonverletkosten</v>
      </c>
      <c r="L5" s="182" t="str">
        <f>Alle_Kostensoorten[[#This Row],[Kostensoorten]]</f>
        <v>Loonverletkosten</v>
      </c>
      <c r="M5" s="182" t="s">
        <v>180</v>
      </c>
      <c r="N5" s="182" t="s">
        <v>180</v>
      </c>
      <c r="O5" s="182" t="s">
        <v>180</v>
      </c>
      <c r="P5" s="182" t="s">
        <v>180</v>
      </c>
      <c r="V5" s="183" t="str">
        <f>IF(AND(Projectinformatie!B13="",Projectinformatie!C13="")," ",CONCATENATE(Projectinformatie!B13," - ",Projectinformatie!C13))</f>
        <v xml:space="preserve"> </v>
      </c>
    </row>
    <row r="6" spans="1:22" x14ac:dyDescent="0.25">
      <c r="A6" t="s">
        <v>140</v>
      </c>
      <c r="C6" t="s">
        <v>178</v>
      </c>
      <c r="G6" t="s">
        <v>25</v>
      </c>
      <c r="H6" t="s">
        <v>97</v>
      </c>
      <c r="I6">
        <v>5</v>
      </c>
      <c r="K6" s="182"/>
      <c r="L6" s="182"/>
      <c r="M6" s="182" t="str">
        <f>Alle_Kostensoorten[[#This Row],[Kostensoorten]]</f>
        <v>Forfait 23% over overige directe kosten</v>
      </c>
      <c r="N6" s="182" t="str">
        <f>Alle_Kostensoorten[[#This Row],[Kostensoorten]]</f>
        <v>Forfait 23% over overige directe kosten</v>
      </c>
      <c r="O6" s="182"/>
      <c r="P6" s="182"/>
      <c r="V6" s="183" t="str">
        <f>IF(AND(Projectinformatie!B14="",Projectinformatie!C14="")," ",CONCATENATE(Projectinformatie!B14," - ",Projectinformatie!C14))</f>
        <v xml:space="preserve"> </v>
      </c>
    </row>
    <row r="7" spans="1:22" x14ac:dyDescent="0.25">
      <c r="A7" t="s">
        <v>141</v>
      </c>
      <c r="G7" t="s">
        <v>22</v>
      </c>
      <c r="H7" t="s">
        <v>96</v>
      </c>
      <c r="I7">
        <v>6</v>
      </c>
      <c r="K7" s="182" t="str">
        <f>Alle_Kostensoorten[[#This Row],[Kostensoorten]]</f>
        <v>Afschrijvingskosten</v>
      </c>
      <c r="L7" s="182" t="str">
        <f>Alle_Kostensoorten[[#This Row],[Kostensoorten]]</f>
        <v>Afschrijvingskosten</v>
      </c>
      <c r="M7" s="182" t="str">
        <f>Alle_Kostensoorten[[#This Row],[Kostensoorten]]</f>
        <v>Afschrijvingskosten</v>
      </c>
      <c r="N7" s="182" t="str">
        <f>Alle_Kostensoorten[[#This Row],[Kostensoorten]]</f>
        <v>Afschrijvingskosten</v>
      </c>
      <c r="O7" s="182"/>
      <c r="P7" s="182"/>
      <c r="V7" s="183" t="str">
        <f>IF(AND(Projectinformatie!B15="",Projectinformatie!C15="")," ",CONCATENATE(Projectinformatie!B15," - ",Projectinformatie!C15))</f>
        <v xml:space="preserve"> </v>
      </c>
    </row>
    <row r="8" spans="1:22" x14ac:dyDescent="0.25">
      <c r="A8" t="s">
        <v>142</v>
      </c>
      <c r="G8" t="s">
        <v>26</v>
      </c>
      <c r="H8" t="s">
        <v>96</v>
      </c>
      <c r="I8">
        <v>7</v>
      </c>
      <c r="K8" s="182" t="str">
        <f>Alle_Kostensoorten[[#This Row],[Kostensoorten]]</f>
        <v>Bijdragen in natura</v>
      </c>
      <c r="L8" s="182" t="str">
        <f>Alle_Kostensoorten[[#This Row],[Kostensoorten]]</f>
        <v>Bijdragen in natura</v>
      </c>
      <c r="M8" s="182" t="str">
        <f>Alle_Kostensoorten[[#This Row],[Kostensoorten]]</f>
        <v>Bijdragen in natura</v>
      </c>
      <c r="N8" s="182" t="str">
        <f>Alle_Kostensoorten[[#This Row],[Kostensoorten]]</f>
        <v>Bijdragen in natura</v>
      </c>
      <c r="O8" s="182"/>
      <c r="P8" s="182"/>
      <c r="V8" s="183" t="str">
        <f>IF(AND(Projectinformatie!B16="",Projectinformatie!C16="")," ",CONCATENATE(Projectinformatie!B16," - ",Projectinformatie!C16))</f>
        <v xml:space="preserve"> </v>
      </c>
    </row>
    <row r="9" spans="1:22" x14ac:dyDescent="0.25">
      <c r="A9" t="s">
        <v>169</v>
      </c>
      <c r="G9" t="s">
        <v>27</v>
      </c>
      <c r="H9" t="s">
        <v>96</v>
      </c>
      <c r="I9">
        <v>8</v>
      </c>
      <c r="K9" s="182" t="str">
        <f>Alle_Kostensoorten[[#This Row],[Kostensoorten]]</f>
        <v>Overige kosten derden</v>
      </c>
      <c r="L9" s="182" t="str">
        <f>Alle_Kostensoorten[[#This Row],[Kostensoorten]]</f>
        <v>Overige kosten derden</v>
      </c>
      <c r="M9" s="182" t="str">
        <f>Alle_Kostensoorten[[#This Row],[Kostensoorten]]</f>
        <v>Overige kosten derden</v>
      </c>
      <c r="N9" s="182" t="str">
        <f>Alle_Kostensoorten[[#This Row],[Kostensoorten]]</f>
        <v>Overige kosten derden</v>
      </c>
      <c r="O9" s="182"/>
      <c r="P9" s="182"/>
      <c r="V9" s="183" t="str">
        <f>IF(AND(Projectinformatie!B17="",Projectinformatie!C17="")," ",CONCATENATE(Projectinformatie!B17," - ",Projectinformatie!C17))</f>
        <v xml:space="preserve"> </v>
      </c>
    </row>
    <row r="10" spans="1:22" x14ac:dyDescent="0.25">
      <c r="A10" t="s">
        <v>60</v>
      </c>
      <c r="G10" t="s">
        <v>147</v>
      </c>
      <c r="H10" t="s">
        <v>98</v>
      </c>
      <c r="I10">
        <v>9</v>
      </c>
      <c r="K10" s="182" t="str">
        <f>Alle_Kostensoorten[[#This Row],[Kostensoorten]]</f>
        <v>Forfait kleine uitgaven &lt; € 250 (1% Overige kosten derden)</v>
      </c>
      <c r="L10" s="182" t="str">
        <f>Alle_Kostensoorten[[#This Row],[Kostensoorten]]</f>
        <v>Forfait kleine uitgaven &lt; € 250 (1% Overige kosten derden)</v>
      </c>
      <c r="M10" s="182" t="str">
        <f>Alle_Kostensoorten[[#This Row],[Kostensoorten]]</f>
        <v>Forfait kleine uitgaven &lt; € 250 (1% Overige kosten derden)</v>
      </c>
      <c r="N10" s="182" t="str">
        <f>Alle_Kostensoorten[[#This Row],[Kostensoorten]]</f>
        <v>Forfait kleine uitgaven &lt; € 250 (1% Overige kosten derden)</v>
      </c>
      <c r="O10" s="182"/>
      <c r="P10" s="182"/>
      <c r="V10" s="183" t="str">
        <f>IF(AND(Projectinformatie!B18="",Projectinformatie!C18="")," ",CONCATENATE(Projectinformatie!B18," - ",Projectinformatie!C18))</f>
        <v xml:space="preserve"> </v>
      </c>
    </row>
    <row r="11" spans="1:22" x14ac:dyDescent="0.25">
      <c r="A11" t="s">
        <v>143</v>
      </c>
      <c r="G11" t="s">
        <v>185</v>
      </c>
      <c r="H11" t="s">
        <v>94</v>
      </c>
      <c r="I11">
        <v>10</v>
      </c>
      <c r="K11" s="182"/>
      <c r="L11" s="182"/>
      <c r="M11" s="182"/>
      <c r="N11" s="182"/>
      <c r="O11" s="182" t="str">
        <f>Alle_Kostensoorten[[#This Row],[Kostensoorten]]</f>
        <v>Uurtarief € 73</v>
      </c>
      <c r="P11" s="182" t="str">
        <f>Alle_Kostensoorten[[#This Row],[Kostensoorten]]</f>
        <v>Uurtarief € 73</v>
      </c>
      <c r="V11" s="183" t="str">
        <f>IF(AND(Projectinformatie!B19="",Projectinformatie!C19="")," ",CONCATENATE(Projectinformatie!B19," - ",Projectinformatie!C19))</f>
        <v xml:space="preserve"> </v>
      </c>
    </row>
    <row r="12" spans="1:22" x14ac:dyDescent="0.25">
      <c r="A12" t="s">
        <v>144</v>
      </c>
      <c r="G12" t="s">
        <v>186</v>
      </c>
      <c r="H12" t="s">
        <v>94</v>
      </c>
      <c r="I12">
        <v>11</v>
      </c>
      <c r="K12" s="182"/>
      <c r="L12" s="182"/>
      <c r="M12" s="182"/>
      <c r="N12" s="182"/>
      <c r="O12" s="182" t="str">
        <f>Alle_Kostensoorten[[#This Row],[Kostensoorten]]</f>
        <v>Maandbedrag € 10.400</v>
      </c>
      <c r="P12" s="182" t="str">
        <f>Alle_Kostensoorten[[#This Row],[Kostensoorten]]</f>
        <v>Maandbedrag € 10.400</v>
      </c>
    </row>
    <row r="13" spans="1:22" x14ac:dyDescent="0.25">
      <c r="A13" t="s">
        <v>145</v>
      </c>
      <c r="G13" t="s">
        <v>71</v>
      </c>
      <c r="H13" t="s">
        <v>113</v>
      </c>
      <c r="I13">
        <v>12</v>
      </c>
    </row>
    <row r="14" spans="1:22" x14ac:dyDescent="0.25">
      <c r="A14" t="s">
        <v>170</v>
      </c>
    </row>
    <row r="15" spans="1:22" x14ac:dyDescent="0.25">
      <c r="A15" t="s">
        <v>59</v>
      </c>
    </row>
    <row r="16" spans="1:22" x14ac:dyDescent="0.25">
      <c r="A16" t="s">
        <v>146</v>
      </c>
    </row>
    <row r="17" spans="1:1" x14ac:dyDescent="0.25">
      <c r="A17" t="s">
        <v>74</v>
      </c>
    </row>
    <row r="18" spans="1:1" x14ac:dyDescent="0.25">
      <c r="A18" t="s">
        <v>171</v>
      </c>
    </row>
    <row r="19" spans="1:1" x14ac:dyDescent="0.25">
      <c r="A19" s="180" t="s">
        <v>173</v>
      </c>
    </row>
    <row r="20" spans="1:1" x14ac:dyDescent="0.25">
      <c r="A20" t="s">
        <v>172</v>
      </c>
    </row>
  </sheetData>
  <sheetProtection sheet="1" objects="1" scenarios="1"/>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D0F1F-F27E-4BF8-BF1E-CCDAA0840378}">
  <sheetPr>
    <tabColor rgb="FF0070C0"/>
    <pageSetUpPr fitToPage="1"/>
  </sheetPr>
  <dimension ref="B2:W55"/>
  <sheetViews>
    <sheetView showGridLines="0" workbookViewId="0">
      <selection activeCell="B2" sqref="B2"/>
    </sheetView>
  </sheetViews>
  <sheetFormatPr defaultColWidth="9.140625" defaultRowHeight="15" x14ac:dyDescent="0.25"/>
  <cols>
    <col min="1" max="1" width="2.5703125" customWidth="1"/>
    <col min="2" max="2" width="36.42578125" customWidth="1"/>
    <col min="3" max="3" width="18.85546875" customWidth="1"/>
    <col min="4" max="4" width="17.85546875" customWidth="1"/>
    <col min="5" max="18" width="18.140625" customWidth="1"/>
    <col min="19" max="23" width="17.28515625" bestFit="1" customWidth="1"/>
  </cols>
  <sheetData>
    <row r="2" spans="2:23" ht="21.75" thickBot="1" x14ac:dyDescent="0.4">
      <c r="B2" s="55" t="s">
        <v>49</v>
      </c>
      <c r="C2" s="3"/>
      <c r="D2" s="256" t="s">
        <v>42</v>
      </c>
      <c r="E2" s="256"/>
      <c r="F2" s="256"/>
      <c r="G2" s="256"/>
      <c r="H2" s="256"/>
    </row>
    <row r="3" spans="2:23" ht="15.75" thickTop="1" x14ac:dyDescent="0.25"/>
    <row r="4" spans="2:23" ht="16.5" thickBot="1" x14ac:dyDescent="0.35">
      <c r="B4" s="56"/>
      <c r="C4" s="56" t="s">
        <v>50</v>
      </c>
      <c r="D4" s="51" t="s">
        <v>29</v>
      </c>
      <c r="E4" s="51" t="s">
        <v>20</v>
      </c>
      <c r="F4" s="51" t="s">
        <v>19</v>
      </c>
      <c r="G4" s="51" t="s">
        <v>18</v>
      </c>
      <c r="H4" s="51" t="s">
        <v>17</v>
      </c>
      <c r="I4" s="51" t="s">
        <v>16</v>
      </c>
      <c r="J4" s="51" t="s">
        <v>15</v>
      </c>
      <c r="K4" s="51" t="s">
        <v>14</v>
      </c>
      <c r="L4" s="51" t="s">
        <v>13</v>
      </c>
      <c r="M4" s="51" t="s">
        <v>12</v>
      </c>
      <c r="N4" s="51" t="s">
        <v>11</v>
      </c>
      <c r="O4" s="51" t="s">
        <v>10</v>
      </c>
      <c r="P4" s="51" t="s">
        <v>9</v>
      </c>
      <c r="Q4" s="51" t="s">
        <v>8</v>
      </c>
      <c r="R4" s="51" t="s">
        <v>7</v>
      </c>
      <c r="S4" s="51" t="s">
        <v>65</v>
      </c>
      <c r="T4" s="51" t="s">
        <v>66</v>
      </c>
      <c r="U4" s="51" t="s">
        <v>67</v>
      </c>
      <c r="V4" s="51" t="s">
        <v>68</v>
      </c>
      <c r="W4" s="51" t="s">
        <v>69</v>
      </c>
    </row>
    <row r="5" spans="2:23" ht="17.25" thickTop="1" thickBot="1" x14ac:dyDescent="0.35">
      <c r="B5" s="56" t="s">
        <v>44</v>
      </c>
      <c r="C5" s="56"/>
      <c r="D5" s="179" t="str">
        <f>IFERROR(IF(Penvoerder!$C$2="","",Penvoerder!$C$2),"")</f>
        <v/>
      </c>
      <c r="E5" s="179" t="str">
        <f>IFERROR(IF('PP2'!$C$2="","",'PP2'!$C$2),"")</f>
        <v/>
      </c>
      <c r="F5" s="179" t="str">
        <f>IFERROR(IF('PP3'!$C$2="","",'PP3'!$C$2),"")</f>
        <v/>
      </c>
      <c r="G5" s="179" t="str">
        <f>IFERROR(IF('PP4'!$C$2="","",'PP4'!$C$2),"")</f>
        <v/>
      </c>
      <c r="H5" s="179" t="str">
        <f>IFERROR(IF('PP5'!$C$2="","",'PP5'!$C$2),"")</f>
        <v/>
      </c>
      <c r="I5" s="179" t="str">
        <f>IFERROR(IF('PP6'!$C$2="","",'PP6'!$C$2),"")</f>
        <v/>
      </c>
      <c r="J5" s="179" t="str">
        <f>IFERROR(IF('PP7'!$C$2="","",'PP7'!$C$2),"")</f>
        <v/>
      </c>
      <c r="K5" s="179" t="str">
        <f>IFERROR(IF('PP8'!$C$2="","",'PP8'!$C$2),"")</f>
        <v/>
      </c>
      <c r="L5" s="179" t="str">
        <f>IFERROR(IF('PP9'!$C$2="","",'PP9'!$C$2),"")</f>
        <v/>
      </c>
      <c r="M5" s="179" t="str">
        <f>IFERROR(IF('PP10'!$C$2="","",'PP10'!$C$2),"")</f>
        <v/>
      </c>
      <c r="N5" s="179" t="str">
        <f>IFERROR(IF('PP11'!$C$2="","",'PP11'!$C$2),"")</f>
        <v/>
      </c>
      <c r="O5" s="179" t="str">
        <f>IFERROR(IF('PP12'!$C$2="","",'PP12'!$C$2),"")</f>
        <v/>
      </c>
      <c r="P5" s="179" t="str">
        <f>IFERROR(IF('PP13'!$C$2="","",'PP13'!$C$2),"")</f>
        <v/>
      </c>
      <c r="Q5" s="179" t="str">
        <f>IFERROR(IF('PP14'!$C$2="","",'PP14'!$C$2),"")</f>
        <v/>
      </c>
      <c r="R5" s="179" t="str">
        <f>IFERROR(IF('PP15'!$C$2="","",'PP15'!$C$2),"")</f>
        <v/>
      </c>
      <c r="S5" s="179" t="str">
        <f>IFERROR(IF('PP16'!$C$2="","",'PP16'!$C$2),"")</f>
        <v/>
      </c>
      <c r="T5" s="179" t="str">
        <f>IFERROR(IF('PP17'!$C$2="","",'PP17'!$C$2),"")</f>
        <v/>
      </c>
      <c r="U5" s="179" t="str">
        <f>IFERROR(IF('PP18'!$C$2="","",'PP18'!$C$2),"")</f>
        <v/>
      </c>
      <c r="V5" s="179" t="str">
        <f>IFERROR(IF('PP19'!$C$2="","",'PP19'!$C$2),"")</f>
        <v/>
      </c>
      <c r="W5" s="179" t="str">
        <f>IFERROR(IF('PP20'!$C$2="","",'PP20'!$C$2),"")</f>
        <v/>
      </c>
    </row>
    <row r="6" spans="2:23" ht="16.5" thickTop="1" x14ac:dyDescent="0.3">
      <c r="B6" s="121" t="s">
        <v>51</v>
      </c>
      <c r="C6" s="167">
        <f t="shared" ref="C6:C11" si="0">SUM(D6:W6)</f>
        <v>0</v>
      </c>
      <c r="D6" s="168">
        <f>Penvoerder!$C263</f>
        <v>0</v>
      </c>
      <c r="E6" s="23">
        <f>'PP2'!$C263</f>
        <v>0</v>
      </c>
      <c r="F6" s="23">
        <f>'PP3'!$C263</f>
        <v>0</v>
      </c>
      <c r="G6" s="23">
        <f>'PP4'!$C263</f>
        <v>0</v>
      </c>
      <c r="H6" s="23">
        <f>'PP5'!$C263</f>
        <v>0</v>
      </c>
      <c r="I6" s="23">
        <f>'PP6'!$C263</f>
        <v>0</v>
      </c>
      <c r="J6" s="23">
        <f>'PP7'!$C263</f>
        <v>0</v>
      </c>
      <c r="K6" s="23">
        <f>'PP8'!$C263</f>
        <v>0</v>
      </c>
      <c r="L6" s="23">
        <f>'PP9'!$C263</f>
        <v>0</v>
      </c>
      <c r="M6" s="23">
        <f>'PP10'!$C263</f>
        <v>0</v>
      </c>
      <c r="N6" s="23">
        <f>'PP11'!$C263</f>
        <v>0</v>
      </c>
      <c r="O6" s="23">
        <f>'PP12'!$C263</f>
        <v>0</v>
      </c>
      <c r="P6" s="23">
        <f>'PP13'!$C263</f>
        <v>0</v>
      </c>
      <c r="Q6" s="23">
        <f>'PP14'!$C263</f>
        <v>0</v>
      </c>
      <c r="R6" s="23">
        <f>'PP15'!$C263</f>
        <v>0</v>
      </c>
      <c r="S6" s="23">
        <f>'PP16'!$C263</f>
        <v>0</v>
      </c>
      <c r="T6" s="23">
        <f>'PP17'!$C263</f>
        <v>0</v>
      </c>
      <c r="U6" s="23">
        <f>'PP18'!$C263</f>
        <v>0</v>
      </c>
      <c r="V6" s="23">
        <f>'PP19'!$C263</f>
        <v>0</v>
      </c>
      <c r="W6" s="23">
        <f>'PP20'!$C263</f>
        <v>0</v>
      </c>
    </row>
    <row r="7" spans="2:23" ht="15.75" x14ac:dyDescent="0.3">
      <c r="B7" s="122" t="s">
        <v>104</v>
      </c>
      <c r="C7" s="167">
        <f t="shared" ref="C7" si="1">SUM(D7:W7)</f>
        <v>0</v>
      </c>
      <c r="D7" s="168">
        <f>Penvoerder!$C264</f>
        <v>0</v>
      </c>
      <c r="E7" s="23">
        <f>'PP2'!$C264</f>
        <v>0</v>
      </c>
      <c r="F7" s="23">
        <f>'PP3'!$C264</f>
        <v>0</v>
      </c>
      <c r="G7" s="23">
        <f>'PP4'!$C264</f>
        <v>0</v>
      </c>
      <c r="H7" s="23">
        <f>'PP5'!$C264</f>
        <v>0</v>
      </c>
      <c r="I7" s="23">
        <f>'PP6'!$C264</f>
        <v>0</v>
      </c>
      <c r="J7" s="23">
        <f>'PP7'!$C264</f>
        <v>0</v>
      </c>
      <c r="K7" s="23">
        <f>'PP8'!$C264</f>
        <v>0</v>
      </c>
      <c r="L7" s="23">
        <f>'PP9'!$C264</f>
        <v>0</v>
      </c>
      <c r="M7" s="23">
        <f>'PP10'!$C264</f>
        <v>0</v>
      </c>
      <c r="N7" s="23">
        <f>'PP11'!$C264</f>
        <v>0</v>
      </c>
      <c r="O7" s="23">
        <f>'PP12'!$C264</f>
        <v>0</v>
      </c>
      <c r="P7" s="23">
        <f>'PP13'!$C264</f>
        <v>0</v>
      </c>
      <c r="Q7" s="23">
        <f>'PP14'!$C264</f>
        <v>0</v>
      </c>
      <c r="R7" s="23">
        <f>'PP15'!$C264</f>
        <v>0</v>
      </c>
      <c r="S7" s="23">
        <f>'PP16'!$C264</f>
        <v>0</v>
      </c>
      <c r="T7" s="23">
        <f>'PP17'!$C264</f>
        <v>0</v>
      </c>
      <c r="U7" s="23">
        <f>'PP18'!$C264</f>
        <v>0</v>
      </c>
      <c r="V7" s="23">
        <f>'PP19'!$C264</f>
        <v>0</v>
      </c>
      <c r="W7" s="23">
        <f>'PP20'!$C264</f>
        <v>0</v>
      </c>
    </row>
    <row r="8" spans="2:23" ht="15.75" x14ac:dyDescent="0.3">
      <c r="B8" s="122" t="s">
        <v>105</v>
      </c>
      <c r="C8" s="167">
        <f t="shared" si="0"/>
        <v>0</v>
      </c>
      <c r="D8" s="168">
        <f>Penvoerder!$C265</f>
        <v>0</v>
      </c>
      <c r="E8" s="23">
        <f>'PP2'!$C265</f>
        <v>0</v>
      </c>
      <c r="F8" s="23">
        <f>'PP3'!$C265</f>
        <v>0</v>
      </c>
      <c r="G8" s="23">
        <f>'PP4'!$C265</f>
        <v>0</v>
      </c>
      <c r="H8" s="23">
        <f>'PP5'!$C265</f>
        <v>0</v>
      </c>
      <c r="I8" s="23">
        <f>'PP6'!$C265</f>
        <v>0</v>
      </c>
      <c r="J8" s="23">
        <f>'PP7'!$C265</f>
        <v>0</v>
      </c>
      <c r="K8" s="23">
        <f>'PP8'!$C265</f>
        <v>0</v>
      </c>
      <c r="L8" s="23">
        <f>'PP9'!$C265</f>
        <v>0</v>
      </c>
      <c r="M8" s="23">
        <f>'PP10'!$C265</f>
        <v>0</v>
      </c>
      <c r="N8" s="23">
        <f>'PP11'!$C265</f>
        <v>0</v>
      </c>
      <c r="O8" s="23">
        <f>'PP12'!$C265</f>
        <v>0</v>
      </c>
      <c r="P8" s="23">
        <f>'PP13'!$C265</f>
        <v>0</v>
      </c>
      <c r="Q8" s="23">
        <f>'PP14'!$C265</f>
        <v>0</v>
      </c>
      <c r="R8" s="23">
        <f>'PP15'!$C265</f>
        <v>0</v>
      </c>
      <c r="S8" s="23">
        <f>'PP16'!$C265</f>
        <v>0</v>
      </c>
      <c r="T8" s="23">
        <f>'PP17'!$C265</f>
        <v>0</v>
      </c>
      <c r="U8" s="23">
        <f>'PP18'!$C265</f>
        <v>0</v>
      </c>
      <c r="V8" s="23">
        <f>'PP19'!$C265</f>
        <v>0</v>
      </c>
      <c r="W8" s="23">
        <f>'PP20'!$C265</f>
        <v>0</v>
      </c>
    </row>
    <row r="9" spans="2:23" ht="15.75" x14ac:dyDescent="0.3">
      <c r="B9" s="122" t="s">
        <v>45</v>
      </c>
      <c r="C9" s="167">
        <f t="shared" si="0"/>
        <v>0</v>
      </c>
      <c r="D9" s="168">
        <f>Penvoerder!$C266</f>
        <v>0</v>
      </c>
      <c r="E9" s="23">
        <f>'PP2'!$C266</f>
        <v>0</v>
      </c>
      <c r="F9" s="23">
        <f>'PP3'!$C266</f>
        <v>0</v>
      </c>
      <c r="G9" s="23">
        <f>'PP4'!$C266</f>
        <v>0</v>
      </c>
      <c r="H9" s="23">
        <f>'PP5'!$C266</f>
        <v>0</v>
      </c>
      <c r="I9" s="23">
        <f>'PP6'!$C266</f>
        <v>0</v>
      </c>
      <c r="J9" s="23">
        <f>'PP7'!$C266</f>
        <v>0</v>
      </c>
      <c r="K9" s="23">
        <f>'PP8'!$C266</f>
        <v>0</v>
      </c>
      <c r="L9" s="23">
        <f>'PP9'!$C266</f>
        <v>0</v>
      </c>
      <c r="M9" s="23">
        <f>'PP10'!$C266</f>
        <v>0</v>
      </c>
      <c r="N9" s="23">
        <f>'PP11'!$C266</f>
        <v>0</v>
      </c>
      <c r="O9" s="23">
        <f>'PP12'!$C266</f>
        <v>0</v>
      </c>
      <c r="P9" s="23">
        <f>'PP13'!$C266</f>
        <v>0</v>
      </c>
      <c r="Q9" s="23">
        <f>'PP14'!$C266</f>
        <v>0</v>
      </c>
      <c r="R9" s="23">
        <f>'PP15'!$C266</f>
        <v>0</v>
      </c>
      <c r="S9" s="23">
        <f>'PP16'!$C266</f>
        <v>0</v>
      </c>
      <c r="T9" s="23">
        <f>'PP17'!$C266</f>
        <v>0</v>
      </c>
      <c r="U9" s="23">
        <f>'PP18'!$C266</f>
        <v>0</v>
      </c>
      <c r="V9" s="23">
        <f>'PP19'!$C266</f>
        <v>0</v>
      </c>
      <c r="W9" s="23">
        <f>'PP20'!$C266</f>
        <v>0</v>
      </c>
    </row>
    <row r="10" spans="2:23" ht="16.5" thickBot="1" x14ac:dyDescent="0.35">
      <c r="B10" s="123" t="s">
        <v>46</v>
      </c>
      <c r="C10" s="171">
        <f t="shared" si="0"/>
        <v>0</v>
      </c>
      <c r="D10" s="172">
        <f>Penvoerder!$C267</f>
        <v>0</v>
      </c>
      <c r="E10" s="59">
        <f>'PP2'!$C267</f>
        <v>0</v>
      </c>
      <c r="F10" s="59">
        <f>'PP3'!$C267</f>
        <v>0</v>
      </c>
      <c r="G10" s="59">
        <f>'PP4'!$C267</f>
        <v>0</v>
      </c>
      <c r="H10" s="59">
        <f>'PP5'!$C267</f>
        <v>0</v>
      </c>
      <c r="I10" s="59">
        <f>'PP6'!$C267</f>
        <v>0</v>
      </c>
      <c r="J10" s="59">
        <f>'PP7'!$C267</f>
        <v>0</v>
      </c>
      <c r="K10" s="59">
        <f>'PP8'!$C267</f>
        <v>0</v>
      </c>
      <c r="L10" s="59">
        <f>'PP9'!$C267</f>
        <v>0</v>
      </c>
      <c r="M10" s="59">
        <f>'PP10'!$C267</f>
        <v>0</v>
      </c>
      <c r="N10" s="59">
        <f>'PP11'!$C267</f>
        <v>0</v>
      </c>
      <c r="O10" s="59">
        <f>'PP12'!$C267</f>
        <v>0</v>
      </c>
      <c r="P10" s="59">
        <f>'PP13'!$C267</f>
        <v>0</v>
      </c>
      <c r="Q10" s="59">
        <f>'PP14'!$C267</f>
        <v>0</v>
      </c>
      <c r="R10" s="59">
        <f>'PP15'!$C267</f>
        <v>0</v>
      </c>
      <c r="S10" s="59">
        <f>'PP16'!$C267</f>
        <v>0</v>
      </c>
      <c r="T10" s="59">
        <f>'PP17'!$C267</f>
        <v>0</v>
      </c>
      <c r="U10" s="59">
        <f>'PP18'!$C267</f>
        <v>0</v>
      </c>
      <c r="V10" s="59">
        <f>'PP19'!$C267</f>
        <v>0</v>
      </c>
      <c r="W10" s="59">
        <f>'PP20'!$C267</f>
        <v>0</v>
      </c>
    </row>
    <row r="11" spans="2:23" ht="17.25" thickTop="1" thickBot="1" x14ac:dyDescent="0.35">
      <c r="B11" s="56" t="s">
        <v>1</v>
      </c>
      <c r="C11" s="173">
        <f t="shared" si="0"/>
        <v>0</v>
      </c>
      <c r="D11" s="173">
        <f t="shared" ref="D11:W11" si="2">SUM(D6:D10)</f>
        <v>0</v>
      </c>
      <c r="E11" s="173">
        <f t="shared" si="2"/>
        <v>0</v>
      </c>
      <c r="F11" s="173">
        <f t="shared" si="2"/>
        <v>0</v>
      </c>
      <c r="G11" s="173">
        <f t="shared" si="2"/>
        <v>0</v>
      </c>
      <c r="H11" s="173">
        <f t="shared" si="2"/>
        <v>0</v>
      </c>
      <c r="I11" s="173">
        <f t="shared" si="2"/>
        <v>0</v>
      </c>
      <c r="J11" s="173">
        <f t="shared" si="2"/>
        <v>0</v>
      </c>
      <c r="K11" s="173">
        <f t="shared" si="2"/>
        <v>0</v>
      </c>
      <c r="L11" s="173">
        <f t="shared" si="2"/>
        <v>0</v>
      </c>
      <c r="M11" s="173">
        <f t="shared" si="2"/>
        <v>0</v>
      </c>
      <c r="N11" s="173">
        <f t="shared" si="2"/>
        <v>0</v>
      </c>
      <c r="O11" s="173">
        <f t="shared" si="2"/>
        <v>0</v>
      </c>
      <c r="P11" s="173">
        <f t="shared" si="2"/>
        <v>0</v>
      </c>
      <c r="Q11" s="173">
        <f t="shared" si="2"/>
        <v>0</v>
      </c>
      <c r="R11" s="173">
        <f t="shared" si="2"/>
        <v>0</v>
      </c>
      <c r="S11" s="173">
        <f t="shared" si="2"/>
        <v>0</v>
      </c>
      <c r="T11" s="173">
        <f t="shared" si="2"/>
        <v>0</v>
      </c>
      <c r="U11" s="173">
        <f t="shared" si="2"/>
        <v>0</v>
      </c>
      <c r="V11" s="173">
        <f t="shared" si="2"/>
        <v>0</v>
      </c>
      <c r="W11" s="173">
        <f t="shared" si="2"/>
        <v>0</v>
      </c>
    </row>
    <row r="12" spans="2:23" ht="17.25" thickTop="1" thickBot="1" x14ac:dyDescent="0.35">
      <c r="B12" s="124" t="s">
        <v>0</v>
      </c>
      <c r="C12" s="175">
        <f>SUM(D12:W12)</f>
        <v>0</v>
      </c>
      <c r="D12" s="176">
        <f>Penvoerder!$D$28</f>
        <v>0</v>
      </c>
      <c r="E12" s="75">
        <f>'PP2'!$D$28</f>
        <v>0</v>
      </c>
      <c r="F12" s="75">
        <f>'PP3'!$D$28</f>
        <v>0</v>
      </c>
      <c r="G12" s="75">
        <f>'PP4'!$D$28</f>
        <v>0</v>
      </c>
      <c r="H12" s="75">
        <f>'PP5'!$D$28</f>
        <v>0</v>
      </c>
      <c r="I12" s="75">
        <f>'PP6'!$D$28</f>
        <v>0</v>
      </c>
      <c r="J12" s="75">
        <f>'PP7'!$D$28</f>
        <v>0</v>
      </c>
      <c r="K12" s="75">
        <f>'PP8'!$D$28</f>
        <v>0</v>
      </c>
      <c r="L12" s="75">
        <f>'PP9'!$D$28</f>
        <v>0</v>
      </c>
      <c r="M12" s="75">
        <f>'PP10'!$D$28</f>
        <v>0</v>
      </c>
      <c r="N12" s="75">
        <f>'PP11'!$D$28</f>
        <v>0</v>
      </c>
      <c r="O12" s="75">
        <f>'PP12'!$D$28</f>
        <v>0</v>
      </c>
      <c r="P12" s="75">
        <f>'PP13'!$D$28</f>
        <v>0</v>
      </c>
      <c r="Q12" s="75">
        <f>'PP14'!$D$28</f>
        <v>0</v>
      </c>
      <c r="R12" s="75">
        <f>'PP15'!$D$28</f>
        <v>0</v>
      </c>
      <c r="S12" s="75">
        <f>'PP16'!$D$28</f>
        <v>0</v>
      </c>
      <c r="T12" s="75">
        <f>'PP17'!$D$28</f>
        <v>0</v>
      </c>
      <c r="U12" s="75">
        <f>'PP18'!$D$28</f>
        <v>0</v>
      </c>
      <c r="V12" s="75">
        <f>'PP19'!$D$28</f>
        <v>0</v>
      </c>
      <c r="W12" s="75">
        <f>'PP20'!$D$28</f>
        <v>0</v>
      </c>
    </row>
    <row r="13" spans="2:23" ht="17.25" thickTop="1" thickBot="1" x14ac:dyDescent="0.35">
      <c r="B13" s="56" t="s">
        <v>47</v>
      </c>
      <c r="C13" s="173" t="str">
        <f>IF(ROUND(C11,2)-ROUND(C12,2)=0,"JA",C11-C12)</f>
        <v>JA</v>
      </c>
      <c r="D13" s="173" t="str">
        <f>IF(ROUND(D11,2)-ROUND(D12,2)=0,"JA",D11-D12)</f>
        <v>JA</v>
      </c>
      <c r="E13" s="173" t="str">
        <f t="shared" ref="E13:W13" si="3">IF(ROUND(E11,2)-ROUND(E12,2)=0,"JA",E11-E12)</f>
        <v>JA</v>
      </c>
      <c r="F13" s="173" t="str">
        <f t="shared" si="3"/>
        <v>JA</v>
      </c>
      <c r="G13" s="173" t="str">
        <f t="shared" si="3"/>
        <v>JA</v>
      </c>
      <c r="H13" s="173" t="str">
        <f t="shared" si="3"/>
        <v>JA</v>
      </c>
      <c r="I13" s="173" t="str">
        <f t="shared" si="3"/>
        <v>JA</v>
      </c>
      <c r="J13" s="173" t="str">
        <f t="shared" si="3"/>
        <v>JA</v>
      </c>
      <c r="K13" s="173" t="str">
        <f t="shared" si="3"/>
        <v>JA</v>
      </c>
      <c r="L13" s="173" t="str">
        <f>IF(ROUND(L11,2)-ROUND(L12,2)=0,"JA",L11-L12)</f>
        <v>JA</v>
      </c>
      <c r="M13" s="173" t="str">
        <f t="shared" si="3"/>
        <v>JA</v>
      </c>
      <c r="N13" s="173" t="str">
        <f t="shared" si="3"/>
        <v>JA</v>
      </c>
      <c r="O13" s="173" t="str">
        <f t="shared" si="3"/>
        <v>JA</v>
      </c>
      <c r="P13" s="173" t="str">
        <f t="shared" si="3"/>
        <v>JA</v>
      </c>
      <c r="Q13" s="173" t="str">
        <f t="shared" si="3"/>
        <v>JA</v>
      </c>
      <c r="R13" s="173" t="str">
        <f t="shared" si="3"/>
        <v>JA</v>
      </c>
      <c r="S13" s="173" t="str">
        <f t="shared" si="3"/>
        <v>JA</v>
      </c>
      <c r="T13" s="173" t="str">
        <f t="shared" si="3"/>
        <v>JA</v>
      </c>
      <c r="U13" s="173" t="str">
        <f t="shared" si="3"/>
        <v>JA</v>
      </c>
      <c r="V13" s="173" t="str">
        <f t="shared" si="3"/>
        <v>JA</v>
      </c>
      <c r="W13" s="173" t="str">
        <f t="shared" si="3"/>
        <v>JA</v>
      </c>
    </row>
    <row r="14" spans="2:23" s="27" customFormat="1" ht="16.5" thickTop="1" x14ac:dyDescent="0.3">
      <c r="B14" s="21"/>
      <c r="C14" s="21"/>
      <c r="D14" s="22"/>
      <c r="E14" s="26"/>
      <c r="F14" s="26"/>
      <c r="G14" s="26"/>
      <c r="H14" s="26"/>
      <c r="I14" s="26"/>
      <c r="J14" s="26"/>
      <c r="K14" s="26"/>
      <c r="L14" s="26"/>
      <c r="M14" s="26"/>
      <c r="N14" s="26"/>
      <c r="O14" s="26"/>
      <c r="P14" s="26"/>
      <c r="Q14" s="26"/>
      <c r="R14" s="26"/>
      <c r="S14" s="26"/>
      <c r="T14" s="26"/>
      <c r="U14" s="26"/>
      <c r="V14" s="26"/>
      <c r="W14" s="26"/>
    </row>
    <row r="15" spans="2:23" s="118" customFormat="1" x14ac:dyDescent="0.25"/>
    <row r="16" spans="2:23" s="118" customFormat="1" ht="15.75" x14ac:dyDescent="0.3">
      <c r="B16" s="119"/>
      <c r="C16" s="119"/>
      <c r="D16" s="120"/>
    </row>
    <row r="17" s="118" customFormat="1" x14ac:dyDescent="0.25"/>
    <row r="18" s="118" customFormat="1" x14ac:dyDescent="0.25"/>
    <row r="19" s="118" customFormat="1" x14ac:dyDescent="0.25"/>
    <row r="20" s="118" customFormat="1" x14ac:dyDescent="0.25"/>
    <row r="21" s="118" customFormat="1" x14ac:dyDescent="0.25"/>
    <row r="22" s="118" customFormat="1" x14ac:dyDescent="0.25"/>
    <row r="23" s="118" customFormat="1" x14ac:dyDescent="0.25"/>
    <row r="24" s="118" customFormat="1" x14ac:dyDescent="0.25"/>
    <row r="25" s="118" customFormat="1" x14ac:dyDescent="0.25"/>
    <row r="26" s="118" customFormat="1" x14ac:dyDescent="0.25"/>
    <row r="27" s="118" customFormat="1" x14ac:dyDescent="0.25"/>
    <row r="28" s="118" customFormat="1" x14ac:dyDescent="0.25"/>
    <row r="29" s="118" customFormat="1" x14ac:dyDescent="0.25"/>
    <row r="30" s="118" customFormat="1" x14ac:dyDescent="0.25"/>
    <row r="31" s="118" customFormat="1" x14ac:dyDescent="0.25"/>
    <row r="32" s="118" customFormat="1" x14ac:dyDescent="0.25"/>
    <row r="33" s="118" customFormat="1" x14ac:dyDescent="0.25"/>
    <row r="34" s="118" customFormat="1" x14ac:dyDescent="0.25"/>
    <row r="35" s="118" customFormat="1" x14ac:dyDescent="0.25"/>
    <row r="36" s="118" customFormat="1" x14ac:dyDescent="0.25"/>
    <row r="37" s="118" customFormat="1" x14ac:dyDescent="0.25"/>
    <row r="38" s="118" customFormat="1" x14ac:dyDescent="0.25"/>
    <row r="39" s="118" customFormat="1" x14ac:dyDescent="0.25"/>
    <row r="40" s="118" customFormat="1" x14ac:dyDescent="0.25"/>
    <row r="41" s="118" customFormat="1" x14ac:dyDescent="0.25"/>
    <row r="42" s="118" customFormat="1" x14ac:dyDescent="0.25"/>
    <row r="43" s="118" customFormat="1" x14ac:dyDescent="0.25"/>
    <row r="44" s="118" customFormat="1" x14ac:dyDescent="0.25"/>
    <row r="45" s="118" customFormat="1" x14ac:dyDescent="0.25"/>
    <row r="46" s="118" customFormat="1" x14ac:dyDescent="0.25"/>
    <row r="47" s="118" customFormat="1" x14ac:dyDescent="0.25"/>
    <row r="48" s="118" customFormat="1" x14ac:dyDescent="0.25"/>
    <row r="49" s="118" customFormat="1" x14ac:dyDescent="0.25"/>
    <row r="50" s="118" customFormat="1" x14ac:dyDescent="0.25"/>
    <row r="51" s="118" customFormat="1" x14ac:dyDescent="0.25"/>
    <row r="52" s="118" customFormat="1" x14ac:dyDescent="0.25"/>
    <row r="53" s="118" customFormat="1" x14ac:dyDescent="0.25"/>
    <row r="54" s="118" customFormat="1" x14ac:dyDescent="0.25"/>
    <row r="55" s="118" customFormat="1" x14ac:dyDescent="0.25"/>
  </sheetData>
  <sheetProtection sheet="1" objects="1" scenarios="1"/>
  <mergeCells count="1">
    <mergeCell ref="D2:H2"/>
  </mergeCells>
  <conditionalFormatting sqref="C13:W13">
    <cfRule type="cellIs" dxfId="561" priority="2" operator="notEqual">
      <formula>"JA"</formula>
    </cfRule>
  </conditionalFormatting>
  <pageMargins left="0.7" right="0.7" top="0.75" bottom="0.75" header="0.3" footer="0.3"/>
  <pageSetup scale="29" orientation="landscape" r:id="rId1"/>
  <ignoredErrors>
    <ignoredError sqref="C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3F3BE-8B71-4A7F-B51B-35DE7111E861}">
  <sheetPr>
    <tabColor rgb="FF0070C0"/>
    <pageSetUpPr fitToPage="1"/>
  </sheetPr>
  <dimension ref="B2:V47"/>
  <sheetViews>
    <sheetView showGridLines="0" workbookViewId="0">
      <selection activeCell="B2" sqref="B2"/>
    </sheetView>
  </sheetViews>
  <sheetFormatPr defaultColWidth="9.140625" defaultRowHeight="15" x14ac:dyDescent="0.25"/>
  <cols>
    <col min="1" max="1" width="3" customWidth="1"/>
    <col min="2" max="2" width="42" customWidth="1"/>
    <col min="3" max="22" width="16.7109375" customWidth="1"/>
  </cols>
  <sheetData>
    <row r="2" spans="2:22" ht="21.75" thickBot="1" x14ac:dyDescent="0.4">
      <c r="B2" s="55" t="s">
        <v>102</v>
      </c>
      <c r="D2" s="47" t="s">
        <v>42</v>
      </c>
      <c r="E2" s="47"/>
      <c r="F2" s="47"/>
      <c r="G2" s="47"/>
      <c r="H2" s="47"/>
    </row>
    <row r="3" spans="2:22" ht="15.75" thickTop="1" x14ac:dyDescent="0.25"/>
    <row r="4" spans="2:22" ht="16.5" thickBot="1" x14ac:dyDescent="0.35">
      <c r="B4" s="56"/>
      <c r="C4" s="51" t="s">
        <v>29</v>
      </c>
      <c r="D4" s="51" t="s">
        <v>20</v>
      </c>
      <c r="E4" s="51" t="s">
        <v>19</v>
      </c>
      <c r="F4" s="51" t="s">
        <v>18</v>
      </c>
      <c r="G4" s="51" t="s">
        <v>17</v>
      </c>
      <c r="H4" s="51" t="s">
        <v>16</v>
      </c>
      <c r="I4" s="51" t="s">
        <v>15</v>
      </c>
      <c r="J4" s="51" t="s">
        <v>14</v>
      </c>
      <c r="K4" s="51" t="s">
        <v>13</v>
      </c>
      <c r="L4" s="51" t="s">
        <v>12</v>
      </c>
      <c r="M4" s="51" t="s">
        <v>11</v>
      </c>
      <c r="N4" s="51" t="s">
        <v>10</v>
      </c>
      <c r="O4" s="51" t="s">
        <v>9</v>
      </c>
      <c r="P4" s="51" t="s">
        <v>8</v>
      </c>
      <c r="Q4" s="51" t="s">
        <v>7</v>
      </c>
      <c r="R4" s="51" t="s">
        <v>65</v>
      </c>
      <c r="S4" s="51" t="s">
        <v>66</v>
      </c>
      <c r="T4" s="51" t="s">
        <v>67</v>
      </c>
      <c r="U4" s="51" t="s">
        <v>68</v>
      </c>
      <c r="V4" s="51" t="s">
        <v>69</v>
      </c>
    </row>
    <row r="5" spans="2:22" ht="17.25" thickTop="1" thickBot="1" x14ac:dyDescent="0.35">
      <c r="B5" s="56" t="s">
        <v>2</v>
      </c>
      <c r="C5" s="179" t="str">
        <f>IFERROR(IF(Penvoerder!$C$2="","",Penvoerder!$C$2),"")</f>
        <v/>
      </c>
      <c r="D5" s="179" t="str">
        <f>IFERROR(IF('PP2'!$C$2="","",'PP2'!$C$2),"")</f>
        <v/>
      </c>
      <c r="E5" s="179" t="str">
        <f>IFERROR(IF('PP3'!$C$2="","",'PP3'!$C$2),"")</f>
        <v/>
      </c>
      <c r="F5" s="179" t="str">
        <f>IFERROR(IF('PP4'!$C$2="","",'PP4'!$C$2),"")</f>
        <v/>
      </c>
      <c r="G5" s="179" t="str">
        <f>IFERROR(IF('PP5'!$C$2="","",'PP5'!$C$2),"")</f>
        <v/>
      </c>
      <c r="H5" s="179" t="str">
        <f>IFERROR(IF('PP6'!$C$2="","",'PP6'!$C$2),"")</f>
        <v/>
      </c>
      <c r="I5" s="179" t="str">
        <f>IFERROR(IF('PP7'!$C$2="","",'PP7'!$C$2),"")</f>
        <v/>
      </c>
      <c r="J5" s="179" t="str">
        <f>IFERROR(IF('PP8'!$C$2="","",'PP8'!$C$2),"")</f>
        <v/>
      </c>
      <c r="K5" s="179" t="str">
        <f>IFERROR(IF('PP9'!$C$2="","",'PP9'!$C$2),"")</f>
        <v/>
      </c>
      <c r="L5" s="179" t="str">
        <f>IFERROR(IF('PP10'!$C$2="","",'PP10'!$C$2),"")</f>
        <v/>
      </c>
      <c r="M5" s="179" t="str">
        <f>IFERROR(IF('PP11'!$C$2="","",'PP11'!$C$2),"")</f>
        <v/>
      </c>
      <c r="N5" s="179" t="str">
        <f>IFERROR(IF('PP12'!$C$2="","",'PP12'!$C$2),"")</f>
        <v/>
      </c>
      <c r="O5" s="179" t="str">
        <f>IFERROR(IF('PP13'!$C$2="","",'PP13'!$C$2),"")</f>
        <v/>
      </c>
      <c r="P5" s="179" t="str">
        <f>IFERROR(IF('PP14'!$C$2="","",'PP14'!$C$2),"")</f>
        <v/>
      </c>
      <c r="Q5" s="179" t="str">
        <f>IFERROR(IF('PP15'!$C$2="","",'PP15'!$C$2),"")</f>
        <v/>
      </c>
      <c r="R5" s="179" t="str">
        <f>IFERROR(IF('PP16'!$C$2="","",'PP16'!$C$2),"")</f>
        <v/>
      </c>
      <c r="S5" s="179" t="str">
        <f>IFERROR(IF('PP17'!$C$2="","",'PP17'!$C$2),"")</f>
        <v/>
      </c>
      <c r="T5" s="179" t="str">
        <f>IFERROR(IF('PP18'!$C$2="","",'PP18'!$C$2),"")</f>
        <v/>
      </c>
      <c r="U5" s="179" t="str">
        <f>IFERROR(IF('PP19'!$C$2="","",'PP19'!$C$2),"")</f>
        <v/>
      </c>
      <c r="V5" s="179" t="str">
        <f>IFERROR(IF('PP20'!$C$2="","",'PP20'!$C$2),"")</f>
        <v/>
      </c>
    </row>
    <row r="6" spans="2:22" ht="16.5" thickTop="1" x14ac:dyDescent="0.3">
      <c r="B6" s="244" t="str">
        <f>Hulpblad!V2</f>
        <v xml:space="preserve"> </v>
      </c>
      <c r="C6" s="168" t="str">
        <f>IF(OR($B6="",$B6=" "),"",SUMIFS(Penvoerder!$F$281:$F$290,Penvoerder!$B$281:$B$290,$B6))</f>
        <v/>
      </c>
      <c r="D6" s="23" t="str">
        <f>IF(OR($B6="",$B6=" "),"",SUMIFS('PP2'!$F$281:$F$290,'PP2'!$B$281:$B$290,$B6))</f>
        <v/>
      </c>
      <c r="E6" s="23" t="str">
        <f>IF(OR($B6="",$B6=" "),"",SUMIFS('PP3'!$F$281:$F$290,'PP3'!$B$281:$B$290,$B6))</f>
        <v/>
      </c>
      <c r="F6" s="23" t="str">
        <f>IF(OR($B6="",$B6=" "),"",SUMIFS('PP4'!$F$281:$F$290,'PP4'!$B$281:$B$290,$B6))</f>
        <v/>
      </c>
      <c r="G6" s="23" t="str">
        <f>IF(OR($B6="",$B6=" "),"",SUMIFS('PP5'!$F$281:$F$290,'PP5'!$B$281:$B$290,$B6))</f>
        <v/>
      </c>
      <c r="H6" s="23" t="str">
        <f>IF(OR($B6="",$B6=" "),"",SUMIFS('PP6'!$F$281:$F$290,'PP6'!$B$281:$B$290,$B6))</f>
        <v/>
      </c>
      <c r="I6" s="23" t="str">
        <f>IF(OR($B6="",$B6=" "),"",SUMIFS('PP7'!$F$281:$F$290,'PP7'!$B$281:$B$290,$B6))</f>
        <v/>
      </c>
      <c r="J6" s="23" t="str">
        <f>IF(OR($B6="",$B6=" "),"",SUMIFS('PP8'!$F$281:$F$290,'PP8'!$B$281:$B$290,$B6))</f>
        <v/>
      </c>
      <c r="K6" s="23" t="str">
        <f>IF(OR($B6="",$B6=" "),"",SUMIFS('PP9'!$F$281:$F$290,'PP9'!$B$281:$B$290,$B6))</f>
        <v/>
      </c>
      <c r="L6" s="23" t="str">
        <f>IF(OR($B6="",$B6=" "),"",SUMIFS('PP10'!$F$281:$F$290,'PP10'!$B$281:$B$290,$B6))</f>
        <v/>
      </c>
      <c r="M6" s="23" t="str">
        <f>IF(OR($B6="",$B6=" "),"",SUMIFS('PP11'!$F$281:$F$290,'PP11'!$B$281:$B$290,$B6))</f>
        <v/>
      </c>
      <c r="N6" s="23" t="str">
        <f>IF(OR($B6="",$B6=" "),"",SUMIFS('PP12'!$F$281:$F$290,'PP12'!$B$281:$B$290,$B6))</f>
        <v/>
      </c>
      <c r="O6" s="23" t="str">
        <f>IF(OR($B6="",$B6=" "),"",SUMIFS('PP13'!$F$281:$F$290,'PP13'!$B$281:$B$290,$B6))</f>
        <v/>
      </c>
      <c r="P6" s="23" t="str">
        <f>IF(OR($B6="",$B6=" "),"",SUMIFS('PP14'!$F$281:$F$290,'PP14'!$B$281:$B$290,$B6))</f>
        <v/>
      </c>
      <c r="Q6" s="23" t="str">
        <f>IF(OR($B6="",$B6=" "),"",SUMIFS('PP15'!$F$281:$F$290,'PP15'!$B$281:$B$290,$B6))</f>
        <v/>
      </c>
      <c r="R6" s="23" t="str">
        <f>IF(OR($B6="",$B6=" "),"",SUMIFS('PP16'!$F$281:$F$290,'PP16'!$B$281:$B$290,$B6))</f>
        <v/>
      </c>
      <c r="S6" s="23" t="str">
        <f>IF(OR($B6="",$B6=" "),"",SUMIFS('PP17'!$F$281:$F$290,'PP17'!$B$281:$B$290,$B6))</f>
        <v/>
      </c>
      <c r="T6" s="23" t="str">
        <f>IF(OR($B6="",$B6=" "),"",SUMIFS('PP18'!$F$281:$F$290,'PP18'!$B$281:$B$290,$B6))</f>
        <v/>
      </c>
      <c r="U6" s="23" t="str">
        <f>IF(OR($B6="",$B6=" "),"",SUMIFS('PP19'!$F$281:$F$290,'PP19'!$B$281:$B$290,$B6))</f>
        <v/>
      </c>
      <c r="V6" s="23" t="str">
        <f>IF(OR($B6="",$B6=" "),"",SUMIFS('PP20'!$F$281:$F$290,'PP20'!$B$281:$B$290,$B6))</f>
        <v/>
      </c>
    </row>
    <row r="7" spans="2:22" ht="15.75" x14ac:dyDescent="0.3">
      <c r="B7" s="245" t="str">
        <f>Hulpblad!V3</f>
        <v xml:space="preserve"> </v>
      </c>
      <c r="C7" s="168" t="str">
        <f>IF(OR($B7="",$B7=" "),"",SUMIFS(Penvoerder!$F$281:$F$290,Penvoerder!$B$281:$B$290,$B7))</f>
        <v/>
      </c>
      <c r="D7" s="23" t="str">
        <f>IF(OR($B7="",$B7=" "),"",SUMIFS('PP2'!$F$281:$F$290,'PP2'!$B$281:$B$290,$B7))</f>
        <v/>
      </c>
      <c r="E7" s="23" t="str">
        <f>IF(OR($B7="",$B7=" "),"",SUMIFS('PP3'!$F$281:$F$290,'PP3'!$B$281:$B$290,$B7))</f>
        <v/>
      </c>
      <c r="F7" s="23" t="str">
        <f>IF(OR($B7="",$B7=" "),"",SUMIFS('PP4'!$F$281:$F$290,'PP4'!$B$281:$B$290,$B7))</f>
        <v/>
      </c>
      <c r="G7" s="23" t="str">
        <f>IF(OR($B7="",$B7=" "),"",SUMIFS('PP5'!$F$281:$F$290,'PP5'!$B$281:$B$290,$B7))</f>
        <v/>
      </c>
      <c r="H7" s="23" t="str">
        <f>IF(OR($B7="",$B7=" "),"",SUMIFS('PP6'!$F$281:$F$290,'PP6'!$B$281:$B$290,$B7))</f>
        <v/>
      </c>
      <c r="I7" s="23" t="str">
        <f>IF(OR($B7="",$B7=" "),"",SUMIFS('PP7'!$F$281:$F$290,'PP7'!$B$281:$B$290,$B7))</f>
        <v/>
      </c>
      <c r="J7" s="23" t="str">
        <f>IF(OR($B7="",$B7=" "),"",SUMIFS('PP8'!$F$281:$F$290,'PP8'!$B$281:$B$290,$B7))</f>
        <v/>
      </c>
      <c r="K7" s="23" t="str">
        <f>IF(OR($B7="",$B7=" "),"",SUMIFS('PP9'!$F$281:$F$290,'PP9'!$B$281:$B$290,$B7))</f>
        <v/>
      </c>
      <c r="L7" s="23" t="str">
        <f>IF(OR($B7="",$B7=" "),"",SUMIFS('PP10'!$F$281:$F$290,'PP10'!$B$281:$B$290,$B7))</f>
        <v/>
      </c>
      <c r="M7" s="23" t="str">
        <f>IF(OR($B7="",$B7=" "),"",SUMIFS('PP11'!$F$281:$F$290,'PP11'!$B$281:$B$290,$B7))</f>
        <v/>
      </c>
      <c r="N7" s="23" t="str">
        <f>IF(OR($B7="",$B7=" "),"",SUMIFS('PP12'!$F$281:$F$290,'PP12'!$B$281:$B$290,$B7))</f>
        <v/>
      </c>
      <c r="O7" s="23" t="str">
        <f>IF(OR($B7="",$B7=" "),"",SUMIFS('PP13'!$F$281:$F$290,'PP13'!$B$281:$B$290,$B7))</f>
        <v/>
      </c>
      <c r="P7" s="23" t="str">
        <f>IF(OR($B7="",$B7=" "),"",SUMIFS('PP14'!$F$281:$F$290,'PP14'!$B$281:$B$290,$B7))</f>
        <v/>
      </c>
      <c r="Q7" s="23" t="str">
        <f>IF(OR($B7="",$B7=" "),"",SUMIFS('PP15'!$F$281:$F$290,'PP15'!$B$281:$B$290,$B7))</f>
        <v/>
      </c>
      <c r="R7" s="23" t="str">
        <f>IF(OR($B7="",$B7=" "),"",SUMIFS('PP16'!$F$281:$F$290,'PP16'!$B$281:$B$290,$B7))</f>
        <v/>
      </c>
      <c r="S7" s="23" t="str">
        <f>IF(OR($B7="",$B7=" "),"",SUMIFS('PP17'!$F$281:$F$290,'PP17'!$B$281:$B$290,$B7))</f>
        <v/>
      </c>
      <c r="T7" s="23" t="str">
        <f>IF(OR($B7="",$B7=" "),"",SUMIFS('PP18'!$F$281:$F$290,'PP18'!$B$281:$B$290,$B7))</f>
        <v/>
      </c>
      <c r="U7" s="23" t="str">
        <f>IF(OR($B7="",$B7=" "),"",SUMIFS('PP19'!$F$281:$F$290,'PP19'!$B$281:$B$290,$B7))</f>
        <v/>
      </c>
      <c r="V7" s="23" t="str">
        <f>IF(OR($B7="",$B7=" "),"",SUMIFS('PP20'!$F$281:$F$290,'PP20'!$B$281:$B$290,$B7))</f>
        <v/>
      </c>
    </row>
    <row r="8" spans="2:22" ht="15.75" x14ac:dyDescent="0.3">
      <c r="B8" s="245" t="str">
        <f>Hulpblad!V4</f>
        <v xml:space="preserve"> </v>
      </c>
      <c r="C8" s="168" t="str">
        <f>IF(OR($B8="",$B8=" "),"",SUMIFS(Penvoerder!$F$281:$F$290,Penvoerder!$B$281:$B$290,$B8))</f>
        <v/>
      </c>
      <c r="D8" s="23" t="str">
        <f>IF(OR($B8="",$B8=" "),"",SUMIFS('PP2'!$F$281:$F$290,'PP2'!$B$281:$B$290,$B8))</f>
        <v/>
      </c>
      <c r="E8" s="23" t="str">
        <f>IF(OR($B8="",$B8=" "),"",SUMIFS('PP3'!$F$281:$F$290,'PP3'!$B$281:$B$290,$B8))</f>
        <v/>
      </c>
      <c r="F8" s="23" t="str">
        <f>IF(OR($B8="",$B8=" "),"",SUMIFS('PP4'!$F$281:$F$290,'PP4'!$B$281:$B$290,$B8))</f>
        <v/>
      </c>
      <c r="G8" s="23" t="str">
        <f>IF(OR($B8="",$B8=" "),"",SUMIFS('PP5'!$F$281:$F$290,'PP5'!$B$281:$B$290,$B8))</f>
        <v/>
      </c>
      <c r="H8" s="23" t="str">
        <f>IF(OR($B8="",$B8=" "),"",SUMIFS('PP6'!$F$281:$F$290,'PP6'!$B$281:$B$290,$B8))</f>
        <v/>
      </c>
      <c r="I8" s="23" t="str">
        <f>IF(OR($B8="",$B8=" "),"",SUMIFS('PP7'!$F$281:$F$290,'PP7'!$B$281:$B$290,$B8))</f>
        <v/>
      </c>
      <c r="J8" s="23" t="str">
        <f>IF(OR($B8="",$B8=" "),"",SUMIFS('PP8'!$F$281:$F$290,'PP8'!$B$281:$B$290,$B8))</f>
        <v/>
      </c>
      <c r="K8" s="23" t="str">
        <f>IF(OR($B8="",$B8=" "),"",SUMIFS('PP9'!$F$281:$F$290,'PP9'!$B$281:$B$290,$B8))</f>
        <v/>
      </c>
      <c r="L8" s="23" t="str">
        <f>IF(OR($B8="",$B8=" "),"",SUMIFS('PP10'!$F$281:$F$290,'PP10'!$B$281:$B$290,$B8))</f>
        <v/>
      </c>
      <c r="M8" s="23" t="str">
        <f>IF(OR($B8="",$B8=" "),"",SUMIFS('PP11'!$F$281:$F$290,'PP11'!$B$281:$B$290,$B8))</f>
        <v/>
      </c>
      <c r="N8" s="23" t="str">
        <f>IF(OR($B8="",$B8=" "),"",SUMIFS('PP12'!$F$281:$F$290,'PP12'!$B$281:$B$290,$B8))</f>
        <v/>
      </c>
      <c r="O8" s="23" t="str">
        <f>IF(OR($B8="",$B8=" "),"",SUMIFS('PP13'!$F$281:$F$290,'PP13'!$B$281:$B$290,$B8))</f>
        <v/>
      </c>
      <c r="P8" s="23" t="str">
        <f>IF(OR($B8="",$B8=" "),"",SUMIFS('PP14'!$F$281:$F$290,'PP14'!$B$281:$B$290,$B8))</f>
        <v/>
      </c>
      <c r="Q8" s="23" t="str">
        <f>IF(OR($B8="",$B8=" "),"",SUMIFS('PP15'!$F$281:$F$290,'PP15'!$B$281:$B$290,$B8))</f>
        <v/>
      </c>
      <c r="R8" s="23" t="str">
        <f>IF(OR($B8="",$B8=" "),"",SUMIFS('PP16'!$F$281:$F$290,'PP16'!$B$281:$B$290,$B8))</f>
        <v/>
      </c>
      <c r="S8" s="23" t="str">
        <f>IF(OR($B8="",$B8=" "),"",SUMIFS('PP17'!$F$281:$F$290,'PP17'!$B$281:$B$290,$B8))</f>
        <v/>
      </c>
      <c r="T8" s="23" t="str">
        <f>IF(OR($B8="",$B8=" "),"",SUMIFS('PP18'!$F$281:$F$290,'PP18'!$B$281:$B$290,$B8))</f>
        <v/>
      </c>
      <c r="U8" s="23" t="str">
        <f>IF(OR($B8="",$B8=" "),"",SUMIFS('PP19'!$F$281:$F$290,'PP19'!$B$281:$B$290,$B8))</f>
        <v/>
      </c>
      <c r="V8" s="23" t="str">
        <f>IF(OR($B8="",$B8=" "),"",SUMIFS('PP20'!$F$281:$F$290,'PP20'!$B$281:$B$290,$B8))</f>
        <v/>
      </c>
    </row>
    <row r="9" spans="2:22" ht="15.75" x14ac:dyDescent="0.3">
      <c r="B9" s="245" t="str">
        <f>Hulpblad!V5</f>
        <v xml:space="preserve"> </v>
      </c>
      <c r="C9" s="168" t="str">
        <f>IF(OR($B9="",$B9=" "),"",SUMIFS(Penvoerder!$F$281:$F$290,Penvoerder!$B$281:$B$290,$B9))</f>
        <v/>
      </c>
      <c r="D9" s="23" t="str">
        <f>IF(OR($B9="",$B9=" "),"",SUMIFS('PP2'!$F$281:$F$290,'PP2'!$B$281:$B$290,$B9))</f>
        <v/>
      </c>
      <c r="E9" s="23" t="str">
        <f>IF(OR($B9="",$B9=" "),"",SUMIFS('PP3'!$F$281:$F$290,'PP3'!$B$281:$B$290,$B9))</f>
        <v/>
      </c>
      <c r="F9" s="23" t="str">
        <f>IF(OR($B9="",$B9=" "),"",SUMIFS('PP4'!$F$281:$F$290,'PP4'!$B$281:$B$290,$B9))</f>
        <v/>
      </c>
      <c r="G9" s="23" t="str">
        <f>IF(OR($B9="",$B9=" "),"",SUMIFS('PP5'!$F$281:$F$290,'PP5'!$B$281:$B$290,$B9))</f>
        <v/>
      </c>
      <c r="H9" s="23" t="str">
        <f>IF(OR($B9="",$B9=" "),"",SUMIFS('PP6'!$F$281:$F$290,'PP6'!$B$281:$B$290,$B9))</f>
        <v/>
      </c>
      <c r="I9" s="23" t="str">
        <f>IF(OR($B9="",$B9=" "),"",SUMIFS('PP7'!$F$281:$F$290,'PP7'!$B$281:$B$290,$B9))</f>
        <v/>
      </c>
      <c r="J9" s="23" t="str">
        <f>IF(OR($B9="",$B9=" "),"",SUMIFS('PP8'!$F$281:$F$290,'PP8'!$B$281:$B$290,$B9))</f>
        <v/>
      </c>
      <c r="K9" s="23" t="str">
        <f>IF(OR($B9="",$B9=" "),"",SUMIFS('PP9'!$F$281:$F$290,'PP9'!$B$281:$B$290,$B9))</f>
        <v/>
      </c>
      <c r="L9" s="23" t="str">
        <f>IF(OR($B9="",$B9=" "),"",SUMIFS('PP10'!$F$281:$F$290,'PP10'!$B$281:$B$290,$B9))</f>
        <v/>
      </c>
      <c r="M9" s="23" t="str">
        <f>IF(OR($B9="",$B9=" "),"",SUMIFS('PP11'!$F$281:$F$290,'PP11'!$B$281:$B$290,$B9))</f>
        <v/>
      </c>
      <c r="N9" s="23" t="str">
        <f>IF(OR($B9="",$B9=" "),"",SUMIFS('PP12'!$F$281:$F$290,'PP12'!$B$281:$B$290,$B9))</f>
        <v/>
      </c>
      <c r="O9" s="23" t="str">
        <f>IF(OR($B9="",$B9=" "),"",SUMIFS('PP13'!$F$281:$F$290,'PP13'!$B$281:$B$290,$B9))</f>
        <v/>
      </c>
      <c r="P9" s="23" t="str">
        <f>IF(OR($B9="",$B9=" "),"",SUMIFS('PP14'!$F$281:$F$290,'PP14'!$B$281:$B$290,$B9))</f>
        <v/>
      </c>
      <c r="Q9" s="23" t="str">
        <f>IF(OR($B9="",$B9=" "),"",SUMIFS('PP15'!$F$281:$F$290,'PP15'!$B$281:$B$290,$B9))</f>
        <v/>
      </c>
      <c r="R9" s="23" t="str">
        <f>IF(OR($B9="",$B9=" "),"",SUMIFS('PP16'!$F$281:$F$290,'PP16'!$B$281:$B$290,$B9))</f>
        <v/>
      </c>
      <c r="S9" s="23" t="str">
        <f>IF(OR($B9="",$B9=" "),"",SUMIFS('PP17'!$F$281:$F$290,'PP17'!$B$281:$B$290,$B9))</f>
        <v/>
      </c>
      <c r="T9" s="23" t="str">
        <f>IF(OR($B9="",$B9=" "),"",SUMIFS('PP18'!$F$281:$F$290,'PP18'!$B$281:$B$290,$B9))</f>
        <v/>
      </c>
      <c r="U9" s="23" t="str">
        <f>IF(OR($B9="",$B9=" "),"",SUMIFS('PP19'!$F$281:$F$290,'PP19'!$B$281:$B$290,$B9))</f>
        <v/>
      </c>
      <c r="V9" s="23" t="str">
        <f>IF(OR($B9="",$B9=" "),"",SUMIFS('PP20'!$F$281:$F$290,'PP20'!$B$281:$B$290,$B9))</f>
        <v/>
      </c>
    </row>
    <row r="10" spans="2:22" ht="15.75" x14ac:dyDescent="0.3">
      <c r="B10" s="245" t="str">
        <f>Hulpblad!V6</f>
        <v xml:space="preserve"> </v>
      </c>
      <c r="C10" s="168" t="str">
        <f>IF(OR($B10="",$B10=" "),"",SUMIFS(Penvoerder!$F$281:$F$290,Penvoerder!$B$281:$B$290,$B10))</f>
        <v/>
      </c>
      <c r="D10" s="23" t="str">
        <f>IF(OR($B10="",$B10=" "),"",SUMIFS('PP2'!$F$281:$F$290,'PP2'!$B$281:$B$290,$B10))</f>
        <v/>
      </c>
      <c r="E10" s="23" t="str">
        <f>IF(OR($B10="",$B10=" "),"",SUMIFS('PP3'!$F$281:$F$290,'PP3'!$B$281:$B$290,$B10))</f>
        <v/>
      </c>
      <c r="F10" s="23" t="str">
        <f>IF(OR($B10="",$B10=" "),"",SUMIFS('PP4'!$F$281:$F$290,'PP4'!$B$281:$B$290,$B10))</f>
        <v/>
      </c>
      <c r="G10" s="23" t="str">
        <f>IF(OR($B10="",$B10=" "),"",SUMIFS('PP5'!$F$281:$F$290,'PP5'!$B$281:$B$290,$B10))</f>
        <v/>
      </c>
      <c r="H10" s="23" t="str">
        <f>IF(OR($B10="",$B10=" "),"",SUMIFS('PP6'!$F$281:$F$290,'PP6'!$B$281:$B$290,$B10))</f>
        <v/>
      </c>
      <c r="I10" s="23" t="str">
        <f>IF(OR($B10="",$B10=" "),"",SUMIFS('PP7'!$F$281:$F$290,'PP7'!$B$281:$B$290,$B10))</f>
        <v/>
      </c>
      <c r="J10" s="23" t="str">
        <f>IF(OR($B10="",$B10=" "),"",SUMIFS('PP8'!$F$281:$F$290,'PP8'!$B$281:$B$290,$B10))</f>
        <v/>
      </c>
      <c r="K10" s="23" t="str">
        <f>IF(OR($B10="",$B10=" "),"",SUMIFS('PP9'!$F$281:$F$290,'PP9'!$B$281:$B$290,$B10))</f>
        <v/>
      </c>
      <c r="L10" s="23" t="str">
        <f>IF(OR($B10="",$B10=" "),"",SUMIFS('PP10'!$F$281:$F$290,'PP10'!$B$281:$B$290,$B10))</f>
        <v/>
      </c>
      <c r="M10" s="23" t="str">
        <f>IF(OR($B10="",$B10=" "),"",SUMIFS('PP11'!$F$281:$F$290,'PP11'!$B$281:$B$290,$B10))</f>
        <v/>
      </c>
      <c r="N10" s="23" t="str">
        <f>IF(OR($B10="",$B10=" "),"",SUMIFS('PP12'!$F$281:$F$290,'PP12'!$B$281:$B$290,$B10))</f>
        <v/>
      </c>
      <c r="O10" s="23" t="str">
        <f>IF(OR($B10="",$B10=" "),"",SUMIFS('PP13'!$F$281:$F$290,'PP13'!$B$281:$B$290,$B10))</f>
        <v/>
      </c>
      <c r="P10" s="23" t="str">
        <f>IF(OR($B10="",$B10=" "),"",SUMIFS('PP14'!$F$281:$F$290,'PP14'!$B$281:$B$290,$B10))</f>
        <v/>
      </c>
      <c r="Q10" s="23" t="str">
        <f>IF(OR($B10="",$B10=" "),"",SUMIFS('PP15'!$F$281:$F$290,'PP15'!$B$281:$B$290,$B10))</f>
        <v/>
      </c>
      <c r="R10" s="23" t="str">
        <f>IF(OR($B10="",$B10=" "),"",SUMIFS('PP16'!$F$281:$F$290,'PP16'!$B$281:$B$290,$B10))</f>
        <v/>
      </c>
      <c r="S10" s="23" t="str">
        <f>IF(OR($B10="",$B10=" "),"",SUMIFS('PP17'!$F$281:$F$290,'PP17'!$B$281:$B$290,$B10))</f>
        <v/>
      </c>
      <c r="T10" s="23" t="str">
        <f>IF(OR($B10="",$B10=" "),"",SUMIFS('PP18'!$F$281:$F$290,'PP18'!$B$281:$B$290,$B10))</f>
        <v/>
      </c>
      <c r="U10" s="23" t="str">
        <f>IF(OR($B10="",$B10=" "),"",SUMIFS('PP19'!$F$281:$F$290,'PP19'!$B$281:$B$290,$B10))</f>
        <v/>
      </c>
      <c r="V10" s="23" t="str">
        <f>IF(OR($B10="",$B10=" "),"",SUMIFS('PP20'!$F$281:$F$290,'PP20'!$B$281:$B$290,$B10))</f>
        <v/>
      </c>
    </row>
    <row r="11" spans="2:22" ht="15.75" x14ac:dyDescent="0.3">
      <c r="B11" s="245" t="str">
        <f>Hulpblad!V7</f>
        <v xml:space="preserve"> </v>
      </c>
      <c r="C11" s="168" t="str">
        <f>IF(OR($B11="",$B11=" "),"",SUMIFS(Penvoerder!$F$281:$F$290,Penvoerder!$B$281:$B$290,$B11))</f>
        <v/>
      </c>
      <c r="D11" s="23" t="str">
        <f>IF(OR($B11="",$B11=" "),"",SUMIFS('PP2'!$F$281:$F$290,'PP2'!$B$281:$B$290,$B11))</f>
        <v/>
      </c>
      <c r="E11" s="23" t="str">
        <f>IF(OR($B11="",$B11=" "),"",SUMIFS('PP3'!$F$281:$F$290,'PP3'!$B$281:$B$290,$B11))</f>
        <v/>
      </c>
      <c r="F11" s="23" t="str">
        <f>IF(OR($B11="",$B11=" "),"",SUMIFS('PP4'!$F$281:$F$290,'PP4'!$B$281:$B$290,$B11))</f>
        <v/>
      </c>
      <c r="G11" s="23" t="str">
        <f>IF(OR($B11="",$B11=" "),"",SUMIFS('PP5'!$F$281:$F$290,'PP5'!$B$281:$B$290,$B11))</f>
        <v/>
      </c>
      <c r="H11" s="23" t="str">
        <f>IF(OR($B11="",$B11=" "),"",SUMIFS('PP6'!$F$281:$F$290,'PP6'!$B$281:$B$290,$B11))</f>
        <v/>
      </c>
      <c r="I11" s="23" t="str">
        <f>IF(OR($B11="",$B11=" "),"",SUMIFS('PP7'!$F$281:$F$290,'PP7'!$B$281:$B$290,$B11))</f>
        <v/>
      </c>
      <c r="J11" s="23" t="str">
        <f>IF(OR($B11="",$B11=" "),"",SUMIFS('PP8'!$F$281:$F$290,'PP8'!$B$281:$B$290,$B11))</f>
        <v/>
      </c>
      <c r="K11" s="23" t="str">
        <f>IF(OR($B11="",$B11=" "),"",SUMIFS('PP9'!$F$281:$F$290,'PP9'!$B$281:$B$290,$B11))</f>
        <v/>
      </c>
      <c r="L11" s="23" t="str">
        <f>IF(OR($B11="",$B11=" "),"",SUMIFS('PP10'!$F$281:$F$290,'PP10'!$B$281:$B$290,$B11))</f>
        <v/>
      </c>
      <c r="M11" s="23" t="str">
        <f>IF(OR($B11="",$B11=" "),"",SUMIFS('PP11'!$F$281:$F$290,'PP11'!$B$281:$B$290,$B11))</f>
        <v/>
      </c>
      <c r="N11" s="23" t="str">
        <f>IF(OR($B11="",$B11=" "),"",SUMIFS('PP12'!$F$281:$F$290,'PP12'!$B$281:$B$290,$B11))</f>
        <v/>
      </c>
      <c r="O11" s="23" t="str">
        <f>IF(OR($B11="",$B11=" "),"",SUMIFS('PP13'!$F$281:$F$290,'PP13'!$B$281:$B$290,$B11))</f>
        <v/>
      </c>
      <c r="P11" s="23" t="str">
        <f>IF(OR($B11="",$B11=" "),"",SUMIFS('PP14'!$F$281:$F$290,'PP14'!$B$281:$B$290,$B11))</f>
        <v/>
      </c>
      <c r="Q11" s="23" t="str">
        <f>IF(OR($B11="",$B11=" "),"",SUMIFS('PP15'!$F$281:$F$290,'PP15'!$B$281:$B$290,$B11))</f>
        <v/>
      </c>
      <c r="R11" s="23" t="str">
        <f>IF(OR($B11="",$B11=" "),"",SUMIFS('PP16'!$F$281:$F$290,'PP16'!$B$281:$B$290,$B11))</f>
        <v/>
      </c>
      <c r="S11" s="23" t="str">
        <f>IF(OR($B11="",$B11=" "),"",SUMIFS('PP17'!$F$281:$F$290,'PP17'!$B$281:$B$290,$B11))</f>
        <v/>
      </c>
      <c r="T11" s="23" t="str">
        <f>IF(OR($B11="",$B11=" "),"",SUMIFS('PP18'!$F$281:$F$290,'PP18'!$B$281:$B$290,$B11))</f>
        <v/>
      </c>
      <c r="U11" s="23" t="str">
        <f>IF(OR($B11="",$B11=" "),"",SUMIFS('PP19'!$F$281:$F$290,'PP19'!$B$281:$B$290,$B11))</f>
        <v/>
      </c>
      <c r="V11" s="23" t="str">
        <f>IF(OR($B11="",$B11=" "),"",SUMIFS('PP20'!$F$281:$F$290,'PP20'!$B$281:$B$290,$B11))</f>
        <v/>
      </c>
    </row>
    <row r="12" spans="2:22" ht="15.75" x14ac:dyDescent="0.3">
      <c r="B12" s="245" t="str">
        <f>Hulpblad!V8</f>
        <v xml:space="preserve"> </v>
      </c>
      <c r="C12" s="168" t="str">
        <f>IF(OR($B12="",$B12=" "),"",SUMIFS(Penvoerder!$F$281:$F$290,Penvoerder!$B$281:$B$290,$B12))</f>
        <v/>
      </c>
      <c r="D12" s="23" t="str">
        <f>IF(OR($B12="",$B12=" "),"",SUMIFS('PP2'!$F$281:$F$290,'PP2'!$B$281:$B$290,$B12))</f>
        <v/>
      </c>
      <c r="E12" s="23" t="str">
        <f>IF(OR($B12="",$B12=" "),"",SUMIFS('PP3'!$F$281:$F$290,'PP3'!$B$281:$B$290,$B12))</f>
        <v/>
      </c>
      <c r="F12" s="23" t="str">
        <f>IF(OR($B12="",$B12=" "),"",SUMIFS('PP4'!$F$281:$F$290,'PP4'!$B$281:$B$290,$B12))</f>
        <v/>
      </c>
      <c r="G12" s="23" t="str">
        <f>IF(OR($B12="",$B12=" "),"",SUMIFS('PP5'!$F$281:$F$290,'PP5'!$B$281:$B$290,$B12))</f>
        <v/>
      </c>
      <c r="H12" s="23" t="str">
        <f>IF(OR($B12="",$B12=" "),"",SUMIFS('PP6'!$F$281:$F$290,'PP6'!$B$281:$B$290,$B12))</f>
        <v/>
      </c>
      <c r="I12" s="23" t="str">
        <f>IF(OR($B12="",$B12=" "),"",SUMIFS('PP7'!$F$281:$F$290,'PP7'!$B$281:$B$290,$B12))</f>
        <v/>
      </c>
      <c r="J12" s="23" t="str">
        <f>IF(OR($B12="",$B12=" "),"",SUMIFS('PP8'!$F$281:$F$290,'PP8'!$B$281:$B$290,$B12))</f>
        <v/>
      </c>
      <c r="K12" s="23" t="str">
        <f>IF(OR($B12="",$B12=" "),"",SUMIFS('PP9'!$F$281:$F$290,'PP9'!$B$281:$B$290,$B12))</f>
        <v/>
      </c>
      <c r="L12" s="23" t="str">
        <f>IF(OR($B12="",$B12=" "),"",SUMIFS('PP10'!$F$281:$F$290,'PP10'!$B$281:$B$290,$B12))</f>
        <v/>
      </c>
      <c r="M12" s="23" t="str">
        <f>IF(OR($B12="",$B12=" "),"",SUMIFS('PP11'!$F$281:$F$290,'PP11'!$B$281:$B$290,$B12))</f>
        <v/>
      </c>
      <c r="N12" s="23" t="str">
        <f>IF(OR($B12="",$B12=" "),"",SUMIFS('PP12'!$F$281:$F$290,'PP12'!$B$281:$B$290,$B12))</f>
        <v/>
      </c>
      <c r="O12" s="23" t="str">
        <f>IF(OR($B12="",$B12=" "),"",SUMIFS('PP13'!$F$281:$F$290,'PP13'!$B$281:$B$290,$B12))</f>
        <v/>
      </c>
      <c r="P12" s="23" t="str">
        <f>IF(OR($B12="",$B12=" "),"",SUMIFS('PP14'!$F$281:$F$290,'PP14'!$B$281:$B$290,$B12))</f>
        <v/>
      </c>
      <c r="Q12" s="23" t="str">
        <f>IF(OR($B12="",$B12=" "),"",SUMIFS('PP15'!$F$281:$F$290,'PP15'!$B$281:$B$290,$B12))</f>
        <v/>
      </c>
      <c r="R12" s="23" t="str">
        <f>IF(OR($B12="",$B12=" "),"",SUMIFS('PP16'!$F$281:$F$290,'PP16'!$B$281:$B$290,$B12))</f>
        <v/>
      </c>
      <c r="S12" s="23" t="str">
        <f>IF(OR($B12="",$B12=" "),"",SUMIFS('PP17'!$F$281:$F$290,'PP17'!$B$281:$B$290,$B12))</f>
        <v/>
      </c>
      <c r="T12" s="23" t="str">
        <f>IF(OR($B12="",$B12=" "),"",SUMIFS('PP18'!$F$281:$F$290,'PP18'!$B$281:$B$290,$B12))</f>
        <v/>
      </c>
      <c r="U12" s="23" t="str">
        <f>IF(OR($B12="",$B12=" "),"",SUMIFS('PP19'!$F$281:$F$290,'PP19'!$B$281:$B$290,$B12))</f>
        <v/>
      </c>
      <c r="V12" s="23" t="str">
        <f>IF(OR($B12="",$B12=" "),"",SUMIFS('PP20'!$F$281:$F$290,'PP20'!$B$281:$B$290,$B12))</f>
        <v/>
      </c>
    </row>
    <row r="13" spans="2:22" ht="15.75" x14ac:dyDescent="0.3">
      <c r="B13" s="245" t="str">
        <f>Hulpblad!V9</f>
        <v xml:space="preserve"> </v>
      </c>
      <c r="C13" s="168" t="str">
        <f>IF(OR($B13="",$B13=" "),"",SUMIFS(Penvoerder!$F$281:$F$290,Penvoerder!$B$281:$B$290,$B13))</f>
        <v/>
      </c>
      <c r="D13" s="23" t="str">
        <f>IF(OR($B13="",$B13=" "),"",SUMIFS('PP2'!$F$281:$F$290,'PP2'!$B$281:$B$290,$B13))</f>
        <v/>
      </c>
      <c r="E13" s="23" t="str">
        <f>IF(OR($B13="",$B13=" "),"",SUMIFS('PP3'!$F$281:$F$290,'PP3'!$B$281:$B$290,$B13))</f>
        <v/>
      </c>
      <c r="F13" s="23" t="str">
        <f>IF(OR($B13="",$B13=" "),"",SUMIFS('PP4'!$F$281:$F$290,'PP4'!$B$281:$B$290,$B13))</f>
        <v/>
      </c>
      <c r="G13" s="23" t="str">
        <f>IF(OR($B13="",$B13=" "),"",SUMIFS('PP5'!$F$281:$F$290,'PP5'!$B$281:$B$290,$B13))</f>
        <v/>
      </c>
      <c r="H13" s="23" t="str">
        <f>IF(OR($B13="",$B13=" "),"",SUMIFS('PP6'!$F$281:$F$290,'PP6'!$B$281:$B$290,$B13))</f>
        <v/>
      </c>
      <c r="I13" s="23" t="str">
        <f>IF(OR($B13="",$B13=" "),"",SUMIFS('PP7'!$F$281:$F$290,'PP7'!$B$281:$B$290,$B13))</f>
        <v/>
      </c>
      <c r="J13" s="23" t="str">
        <f>IF(OR($B13="",$B13=" "),"",SUMIFS('PP8'!$F$281:$F$290,'PP8'!$B$281:$B$290,$B13))</f>
        <v/>
      </c>
      <c r="K13" s="23" t="str">
        <f>IF(OR($B13="",$B13=" "),"",SUMIFS('PP9'!$F$281:$F$290,'PP9'!$B$281:$B$290,$B13))</f>
        <v/>
      </c>
      <c r="L13" s="23" t="str">
        <f>IF(OR($B13="",$B13=" "),"",SUMIFS('PP10'!$F$281:$F$290,'PP10'!$B$281:$B$290,$B13))</f>
        <v/>
      </c>
      <c r="M13" s="23" t="str">
        <f>IF(OR($B13="",$B13=" "),"",SUMIFS('PP11'!$F$281:$F$290,'PP11'!$B$281:$B$290,$B13))</f>
        <v/>
      </c>
      <c r="N13" s="23" t="str">
        <f>IF(OR($B13="",$B13=" "),"",SUMIFS('PP12'!$F$281:$F$290,'PP12'!$B$281:$B$290,$B13))</f>
        <v/>
      </c>
      <c r="O13" s="23" t="str">
        <f>IF(OR($B13="",$B13=" "),"",SUMIFS('PP13'!$F$281:$F$290,'PP13'!$B$281:$B$290,$B13))</f>
        <v/>
      </c>
      <c r="P13" s="23" t="str">
        <f>IF(OR($B13="",$B13=" "),"",SUMIFS('PP14'!$F$281:$F$290,'PP14'!$B$281:$B$290,$B13))</f>
        <v/>
      </c>
      <c r="Q13" s="23" t="str">
        <f>IF(OR($B13="",$B13=" "),"",SUMIFS('PP15'!$F$281:$F$290,'PP15'!$B$281:$B$290,$B13))</f>
        <v/>
      </c>
      <c r="R13" s="23" t="str">
        <f>IF(OR($B13="",$B13=" "),"",SUMIFS('PP16'!$F$281:$F$290,'PP16'!$B$281:$B$290,$B13))</f>
        <v/>
      </c>
      <c r="S13" s="23" t="str">
        <f>IF(OR($B13="",$B13=" "),"",SUMIFS('PP17'!$F$281:$F$290,'PP17'!$B$281:$B$290,$B13))</f>
        <v/>
      </c>
      <c r="T13" s="23" t="str">
        <f>IF(OR($B13="",$B13=" "),"",SUMIFS('PP18'!$F$281:$F$290,'PP18'!$B$281:$B$290,$B13))</f>
        <v/>
      </c>
      <c r="U13" s="23" t="str">
        <f>IF(OR($B13="",$B13=" "),"",SUMIFS('PP19'!$F$281:$F$290,'PP19'!$B$281:$B$290,$B13))</f>
        <v/>
      </c>
      <c r="V13" s="23" t="str">
        <f>IF(OR($B13="",$B13=" "),"",SUMIFS('PP20'!$F$281:$F$290,'PP20'!$B$281:$B$290,$B13))</f>
        <v/>
      </c>
    </row>
    <row r="14" spans="2:22" ht="15.75" x14ac:dyDescent="0.3">
      <c r="B14" s="245" t="str">
        <f>Hulpblad!V10</f>
        <v xml:space="preserve"> </v>
      </c>
      <c r="C14" s="168" t="str">
        <f>IF(OR($B14="",$B14=" "),"",SUMIFS(Penvoerder!$F$281:$F$290,Penvoerder!$B$281:$B$290,$B14))</f>
        <v/>
      </c>
      <c r="D14" s="23" t="str">
        <f>IF(OR($B14="",$B14=" "),"",SUMIFS('PP2'!$F$281:$F$290,'PP2'!$B$281:$B$290,$B14))</f>
        <v/>
      </c>
      <c r="E14" s="23" t="str">
        <f>IF(OR($B14="",$B14=" "),"",SUMIFS('PP3'!$F$281:$F$290,'PP3'!$B$281:$B$290,$B14))</f>
        <v/>
      </c>
      <c r="F14" s="23" t="str">
        <f>IF(OR($B14="",$B14=" "),"",SUMIFS('PP4'!$F$281:$F$290,'PP4'!$B$281:$B$290,$B14))</f>
        <v/>
      </c>
      <c r="G14" s="23" t="str">
        <f>IF(OR($B14="",$B14=" "),"",SUMIFS('PP5'!$F$281:$F$290,'PP5'!$B$281:$B$290,$B14))</f>
        <v/>
      </c>
      <c r="H14" s="23" t="str">
        <f>IF(OR($B14="",$B14=" "),"",SUMIFS('PP6'!$F$281:$F$290,'PP6'!$B$281:$B$290,$B14))</f>
        <v/>
      </c>
      <c r="I14" s="23" t="str">
        <f>IF(OR($B14="",$B14=" "),"",SUMIFS('PP7'!$F$281:$F$290,'PP7'!$B$281:$B$290,$B14))</f>
        <v/>
      </c>
      <c r="J14" s="23" t="str">
        <f>IF(OR($B14="",$B14=" "),"",SUMIFS('PP8'!$F$281:$F$290,'PP8'!$B$281:$B$290,$B14))</f>
        <v/>
      </c>
      <c r="K14" s="23" t="str">
        <f>IF(OR($B14="",$B14=" "),"",SUMIFS('PP9'!$F$281:$F$290,'PP9'!$B$281:$B$290,$B14))</f>
        <v/>
      </c>
      <c r="L14" s="23" t="str">
        <f>IF(OR($B14="",$B14=" "),"",SUMIFS('PP10'!$F$281:$F$290,'PP10'!$B$281:$B$290,$B14))</f>
        <v/>
      </c>
      <c r="M14" s="23" t="str">
        <f>IF(OR($B14="",$B14=" "),"",SUMIFS('PP11'!$F$281:$F$290,'PP11'!$B$281:$B$290,$B14))</f>
        <v/>
      </c>
      <c r="N14" s="23" t="str">
        <f>IF(OR($B14="",$B14=" "),"",SUMIFS('PP12'!$F$281:$F$290,'PP12'!$B$281:$B$290,$B14))</f>
        <v/>
      </c>
      <c r="O14" s="23" t="str">
        <f>IF(OR($B14="",$B14=" "),"",SUMIFS('PP13'!$F$281:$F$290,'PP13'!$B$281:$B$290,$B14))</f>
        <v/>
      </c>
      <c r="P14" s="23" t="str">
        <f>IF(OR($B14="",$B14=" "),"",SUMIFS('PP14'!$F$281:$F$290,'PP14'!$B$281:$B$290,$B14))</f>
        <v/>
      </c>
      <c r="Q14" s="23" t="str">
        <f>IF(OR($B14="",$B14=" "),"",SUMIFS('PP15'!$F$281:$F$290,'PP15'!$B$281:$B$290,$B14))</f>
        <v/>
      </c>
      <c r="R14" s="23" t="str">
        <f>IF(OR($B14="",$B14=" "),"",SUMIFS('PP16'!$F$281:$F$290,'PP16'!$B$281:$B$290,$B14))</f>
        <v/>
      </c>
      <c r="S14" s="23" t="str">
        <f>IF(OR($B14="",$B14=" "),"",SUMIFS('PP17'!$F$281:$F$290,'PP17'!$B$281:$B$290,$B14))</f>
        <v/>
      </c>
      <c r="T14" s="23" t="str">
        <f>IF(OR($B14="",$B14=" "),"",SUMIFS('PP18'!$F$281:$F$290,'PP18'!$B$281:$B$290,$B14))</f>
        <v/>
      </c>
      <c r="U14" s="23" t="str">
        <f>IF(OR($B14="",$B14=" "),"",SUMIFS('PP19'!$F$281:$F$290,'PP19'!$B$281:$B$290,$B14))</f>
        <v/>
      </c>
      <c r="V14" s="23" t="str">
        <f>IF(OR($B14="",$B14=" "),"",SUMIFS('PP20'!$F$281:$F$290,'PP20'!$B$281:$B$290,$B14))</f>
        <v/>
      </c>
    </row>
    <row r="15" spans="2:22" ht="16.5" thickBot="1" x14ac:dyDescent="0.35">
      <c r="B15" s="246" t="str">
        <f>Hulpblad!V11</f>
        <v xml:space="preserve"> </v>
      </c>
      <c r="C15" s="172" t="str">
        <f>IF(OR($B15="",$B15=" "),"",SUMIFS(Penvoerder!$F$281:$F$290,Penvoerder!$B$281:$B$290,$B15))</f>
        <v/>
      </c>
      <c r="D15" s="59" t="str">
        <f>IF(OR($B15="",$B15=" "),"",SUMIFS('PP2'!$F$281:$F$290,'PP2'!$B$281:$B$290,$B15))</f>
        <v/>
      </c>
      <c r="E15" s="59" t="str">
        <f>IF(OR($B15="",$B15=" "),"",SUMIFS('PP3'!$F$281:$F$290,'PP3'!$B$281:$B$290,$B15))</f>
        <v/>
      </c>
      <c r="F15" s="59" t="str">
        <f>IF(OR($B15="",$B15=" "),"",SUMIFS('PP4'!$F$281:$F$290,'PP4'!$B$281:$B$290,$B15))</f>
        <v/>
      </c>
      <c r="G15" s="59" t="str">
        <f>IF(OR($B15="",$B15=" "),"",SUMIFS('PP5'!$F$281:$F$290,'PP5'!$B$281:$B$290,$B15))</f>
        <v/>
      </c>
      <c r="H15" s="59" t="str">
        <f>IF(OR($B15="",$B15=" "),"",SUMIFS('PP6'!$F$281:$F$290,'PP6'!$B$281:$B$290,$B15))</f>
        <v/>
      </c>
      <c r="I15" s="59" t="str">
        <f>IF(OR($B15="",$B15=" "),"",SUMIFS('PP7'!$F$281:$F$290,'PP7'!$B$281:$B$290,$B15))</f>
        <v/>
      </c>
      <c r="J15" s="59" t="str">
        <f>IF(OR($B15="",$B15=" "),"",SUMIFS('PP8'!$F$281:$F$290,'PP8'!$B$281:$B$290,$B15))</f>
        <v/>
      </c>
      <c r="K15" s="59" t="str">
        <f>IF(OR($B15="",$B15=" "),"",SUMIFS('PP9'!$F$281:$F$290,'PP9'!$B$281:$B$290,$B15))</f>
        <v/>
      </c>
      <c r="L15" s="59" t="str">
        <f>IF(OR($B15="",$B15=" "),"",SUMIFS('PP10'!$F$281:$F$290,'PP10'!$B$281:$B$290,$B15))</f>
        <v/>
      </c>
      <c r="M15" s="59" t="str">
        <f>IF(OR($B15="",$B15=" "),"",SUMIFS('PP11'!$F$281:$F$290,'PP11'!$B$281:$B$290,$B15))</f>
        <v/>
      </c>
      <c r="N15" s="59" t="str">
        <f>IF(OR($B15="",$B15=" "),"",SUMIFS('PP12'!$F$281:$F$290,'PP12'!$B$281:$B$290,$B15))</f>
        <v/>
      </c>
      <c r="O15" s="59" t="str">
        <f>IF(OR($B15="",$B15=" "),"",SUMIFS('PP13'!$F$281:$F$290,'PP13'!$B$281:$B$290,$B15))</f>
        <v/>
      </c>
      <c r="P15" s="59" t="str">
        <f>IF(OR($B15="",$B15=" "),"",SUMIFS('PP14'!$F$281:$F$290,'PP14'!$B$281:$B$290,$B15))</f>
        <v/>
      </c>
      <c r="Q15" s="59" t="str">
        <f>IF(OR($B15="",$B15=" "),"",SUMIFS('PP15'!$F$281:$F$290,'PP15'!$B$281:$B$290,$B15))</f>
        <v/>
      </c>
      <c r="R15" s="59" t="str">
        <f>IF(OR($B15="",$B15=" "),"",SUMIFS('PP16'!$F$281:$F$290,'PP16'!$B$281:$B$290,$B15))</f>
        <v/>
      </c>
      <c r="S15" s="59" t="str">
        <f>IF(OR($B15="",$B15=" "),"",SUMIFS('PP17'!$F$281:$F$290,'PP17'!$B$281:$B$290,$B15))</f>
        <v/>
      </c>
      <c r="T15" s="59" t="str">
        <f>IF(OR($B15="",$B15=" "),"",SUMIFS('PP18'!$F$281:$F$290,'PP18'!$B$281:$B$290,$B15))</f>
        <v/>
      </c>
      <c r="U15" s="59" t="str">
        <f>IF(OR($B15="",$B15=" "),"",SUMIFS('PP19'!$F$281:$F$290,'PP19'!$B$281:$B$290,$B15))</f>
        <v/>
      </c>
      <c r="V15" s="59" t="str">
        <f>IF(OR($B15="",$B15=" "),"",SUMIFS('PP20'!$F$281:$F$290,'PP20'!$B$281:$B$290,$B15))</f>
        <v/>
      </c>
    </row>
    <row r="16" spans="2:22" ht="17.25" thickTop="1" thickBot="1" x14ac:dyDescent="0.35">
      <c r="B16" s="56" t="s">
        <v>39</v>
      </c>
      <c r="C16" s="173">
        <f>SUM(C6:C15)</f>
        <v>0</v>
      </c>
      <c r="D16" s="173">
        <f t="shared" ref="D16:V16" si="0">SUM(D6:D15)</f>
        <v>0</v>
      </c>
      <c r="E16" s="173">
        <f t="shared" si="0"/>
        <v>0</v>
      </c>
      <c r="F16" s="173">
        <f t="shared" si="0"/>
        <v>0</v>
      </c>
      <c r="G16" s="173">
        <f t="shared" si="0"/>
        <v>0</v>
      </c>
      <c r="H16" s="173">
        <f t="shared" si="0"/>
        <v>0</v>
      </c>
      <c r="I16" s="173">
        <f t="shared" si="0"/>
        <v>0</v>
      </c>
      <c r="J16" s="173">
        <f t="shared" si="0"/>
        <v>0</v>
      </c>
      <c r="K16" s="173">
        <f t="shared" si="0"/>
        <v>0</v>
      </c>
      <c r="L16" s="173">
        <f t="shared" si="0"/>
        <v>0</v>
      </c>
      <c r="M16" s="173">
        <f t="shared" si="0"/>
        <v>0</v>
      </c>
      <c r="N16" s="173">
        <f t="shared" si="0"/>
        <v>0</v>
      </c>
      <c r="O16" s="173">
        <f t="shared" si="0"/>
        <v>0</v>
      </c>
      <c r="P16" s="173">
        <f t="shared" si="0"/>
        <v>0</v>
      </c>
      <c r="Q16" s="173">
        <f t="shared" si="0"/>
        <v>0</v>
      </c>
      <c r="R16" s="173">
        <f t="shared" si="0"/>
        <v>0</v>
      </c>
      <c r="S16" s="173">
        <f t="shared" si="0"/>
        <v>0</v>
      </c>
      <c r="T16" s="173">
        <f t="shared" si="0"/>
        <v>0</v>
      </c>
      <c r="U16" s="173">
        <f t="shared" si="0"/>
        <v>0</v>
      </c>
      <c r="V16" s="173">
        <f t="shared" si="0"/>
        <v>0</v>
      </c>
    </row>
    <row r="17" spans="2:22" s="27" customFormat="1" ht="17.25" thickTop="1" thickBot="1" x14ac:dyDescent="0.35">
      <c r="B17" s="74" t="s">
        <v>124</v>
      </c>
      <c r="C17" s="176">
        <f>Penvoerder!$C$263+Penvoerder!$C$266</f>
        <v>0</v>
      </c>
      <c r="D17" s="177">
        <f>'PP2'!$C$263+'PP2'!$C$266</f>
        <v>0</v>
      </c>
      <c r="E17" s="177">
        <f>'PP3'!$C$263+'PP3'!$C$266</f>
        <v>0</v>
      </c>
      <c r="F17" s="177">
        <f>'PP4'!$C$263+'PP4'!$C$266</f>
        <v>0</v>
      </c>
      <c r="G17" s="177">
        <f>'PP5'!$C$263+'PP5'!$C$266</f>
        <v>0</v>
      </c>
      <c r="H17" s="177">
        <f>'PP6'!$C$263+'PP6'!$C$266</f>
        <v>0</v>
      </c>
      <c r="I17" s="177">
        <f>'PP7'!$C$263+'PP7'!$C$266</f>
        <v>0</v>
      </c>
      <c r="J17" s="177">
        <f>'PP8'!$C$263+'PP8'!$C$266</f>
        <v>0</v>
      </c>
      <c r="K17" s="177">
        <f>'PP9'!$C$263+'PP9'!$C$266</f>
        <v>0</v>
      </c>
      <c r="L17" s="177">
        <f>'PP10'!$C$263+'PP10'!$C$266</f>
        <v>0</v>
      </c>
      <c r="M17" s="177">
        <f>'PP11'!$C$263+'PP11'!$C$266</f>
        <v>0</v>
      </c>
      <c r="N17" s="177">
        <f>'PP12'!$C$263+'PP12'!$C$266</f>
        <v>0</v>
      </c>
      <c r="O17" s="177">
        <f>'PP13'!$C$263+'PP13'!$C$266</f>
        <v>0</v>
      </c>
      <c r="P17" s="177">
        <f>'PP14'!$C$263+'PP14'!$C$266</f>
        <v>0</v>
      </c>
      <c r="Q17" s="177">
        <f>'PP15'!$C$263+'PP15'!$C$266</f>
        <v>0</v>
      </c>
      <c r="R17" s="177">
        <f>'PP16'!$C$263+'PP16'!$C$266</f>
        <v>0</v>
      </c>
      <c r="S17" s="177">
        <f>'PP17'!$C$263+'PP17'!$C$266</f>
        <v>0</v>
      </c>
      <c r="T17" s="177">
        <f>'PP18'!$C$263+'PP18'!$C$266</f>
        <v>0</v>
      </c>
      <c r="U17" s="177">
        <f>'PP19'!$C$263+'PP19'!$C$266</f>
        <v>0</v>
      </c>
      <c r="V17" s="177">
        <f>'PP20'!$C$263+'PP20'!$C$266</f>
        <v>0</v>
      </c>
    </row>
    <row r="18" spans="2:22" ht="17.25" thickTop="1" thickBot="1" x14ac:dyDescent="0.35">
      <c r="B18" s="56" t="s">
        <v>125</v>
      </c>
      <c r="C18" s="173" t="str">
        <f>IF(ROUND(C16,2)&gt;=ROUND(C17,2),"JA",C16-C17)</f>
        <v>JA</v>
      </c>
      <c r="D18" s="173" t="str">
        <f t="shared" ref="D18:V18" si="1">IF(ROUND(D16,2)&gt;=ROUND(D17,2),"JA",D16-D17)</f>
        <v>JA</v>
      </c>
      <c r="E18" s="173" t="str">
        <f t="shared" si="1"/>
        <v>JA</v>
      </c>
      <c r="F18" s="173" t="str">
        <f t="shared" si="1"/>
        <v>JA</v>
      </c>
      <c r="G18" s="173" t="str">
        <f t="shared" si="1"/>
        <v>JA</v>
      </c>
      <c r="H18" s="173" t="str">
        <f t="shared" si="1"/>
        <v>JA</v>
      </c>
      <c r="I18" s="173" t="str">
        <f t="shared" si="1"/>
        <v>JA</v>
      </c>
      <c r="J18" s="173" t="str">
        <f t="shared" si="1"/>
        <v>JA</v>
      </c>
      <c r="K18" s="173" t="str">
        <f t="shared" si="1"/>
        <v>JA</v>
      </c>
      <c r="L18" s="173" t="str">
        <f t="shared" si="1"/>
        <v>JA</v>
      </c>
      <c r="M18" s="173" t="str">
        <f t="shared" si="1"/>
        <v>JA</v>
      </c>
      <c r="N18" s="173" t="str">
        <f t="shared" si="1"/>
        <v>JA</v>
      </c>
      <c r="O18" s="173" t="str">
        <f t="shared" si="1"/>
        <v>JA</v>
      </c>
      <c r="P18" s="173" t="str">
        <f t="shared" si="1"/>
        <v>JA</v>
      </c>
      <c r="Q18" s="173" t="str">
        <f t="shared" si="1"/>
        <v>JA</v>
      </c>
      <c r="R18" s="173" t="str">
        <f t="shared" si="1"/>
        <v>JA</v>
      </c>
      <c r="S18" s="173" t="str">
        <f t="shared" si="1"/>
        <v>JA</v>
      </c>
      <c r="T18" s="173" t="str">
        <f t="shared" si="1"/>
        <v>JA</v>
      </c>
      <c r="U18" s="173" t="str">
        <f t="shared" si="1"/>
        <v>JA</v>
      </c>
      <c r="V18" s="173" t="str">
        <f t="shared" si="1"/>
        <v>JA</v>
      </c>
    </row>
    <row r="19" spans="2:22" ht="11.25" customHeight="1" thickTop="1" x14ac:dyDescent="0.25"/>
    <row r="20" spans="2:22" x14ac:dyDescent="0.25">
      <c r="B20" s="48" t="s">
        <v>106</v>
      </c>
    </row>
    <row r="21" spans="2:22" x14ac:dyDescent="0.25">
      <c r="B21" s="48" t="s">
        <v>107</v>
      </c>
    </row>
    <row r="22" spans="2:22" x14ac:dyDescent="0.25">
      <c r="B22" s="49" t="s">
        <v>110</v>
      </c>
    </row>
    <row r="24" spans="2:22" s="118" customFormat="1" x14ac:dyDescent="0.25"/>
    <row r="25" spans="2:22" s="118" customFormat="1" x14ac:dyDescent="0.25"/>
    <row r="26" spans="2:22" s="118" customFormat="1" x14ac:dyDescent="0.25"/>
    <row r="27" spans="2:22" s="118" customFormat="1" x14ac:dyDescent="0.25"/>
    <row r="28" spans="2:22" s="118" customFormat="1" x14ac:dyDescent="0.25"/>
    <row r="29" spans="2:22" s="118" customFormat="1" x14ac:dyDescent="0.25"/>
    <row r="30" spans="2:22" s="118" customFormat="1" x14ac:dyDescent="0.25"/>
    <row r="31" spans="2:22" s="118" customFormat="1" x14ac:dyDescent="0.25"/>
    <row r="32" spans="2:22" s="118" customFormat="1" x14ac:dyDescent="0.25"/>
    <row r="33" s="118" customFormat="1" x14ac:dyDescent="0.25"/>
    <row r="34" s="118" customFormat="1" x14ac:dyDescent="0.25"/>
    <row r="35" s="118" customFormat="1" x14ac:dyDescent="0.25"/>
    <row r="36" s="118" customFormat="1" x14ac:dyDescent="0.25"/>
    <row r="37" s="118" customFormat="1" x14ac:dyDescent="0.25"/>
    <row r="38" s="118" customFormat="1" x14ac:dyDescent="0.25"/>
    <row r="39" s="118" customFormat="1" x14ac:dyDescent="0.25"/>
    <row r="40" s="118" customFormat="1" x14ac:dyDescent="0.25"/>
    <row r="41" s="118" customFormat="1" x14ac:dyDescent="0.25"/>
    <row r="42" s="118" customFormat="1" x14ac:dyDescent="0.25"/>
    <row r="43" s="118" customFormat="1" x14ac:dyDescent="0.25"/>
    <row r="44" s="118" customFormat="1" x14ac:dyDescent="0.25"/>
    <row r="45" s="118" customFormat="1" x14ac:dyDescent="0.25"/>
    <row r="46" s="118" customFormat="1" x14ac:dyDescent="0.25"/>
    <row r="47" s="118" customFormat="1" x14ac:dyDescent="0.25"/>
  </sheetData>
  <sheetProtection sheet="1" objects="1" scenarios="1"/>
  <conditionalFormatting sqref="C18:V18">
    <cfRule type="cellIs" dxfId="560" priority="3" operator="notEqual">
      <formula>"JA"</formula>
    </cfRule>
  </conditionalFormatting>
  <pageMargins left="0.7" right="0.7" top="0.75" bottom="0.75" header="0.3" footer="0.3"/>
  <pageSetup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C04D-23B0-4EA5-B94C-4B409AE28588}">
  <sheetPr>
    <tabColor rgb="FF00B050"/>
    <pageSetUpPr fitToPage="1"/>
  </sheetPr>
  <dimension ref="B1:G24"/>
  <sheetViews>
    <sheetView workbookViewId="0">
      <selection activeCell="E14" sqref="E14"/>
    </sheetView>
  </sheetViews>
  <sheetFormatPr defaultColWidth="9.140625" defaultRowHeight="15" x14ac:dyDescent="0.3"/>
  <cols>
    <col min="1" max="1" width="3.5703125" style="114" customWidth="1"/>
    <col min="2" max="2" width="21.42578125" style="114" customWidth="1"/>
    <col min="3" max="3" width="48.42578125" style="114" customWidth="1"/>
    <col min="4" max="4" width="34.28515625" style="114" customWidth="1"/>
    <col min="5" max="5" width="21.28515625" style="114" customWidth="1"/>
    <col min="6" max="6" width="26.140625" style="114" customWidth="1"/>
    <col min="7" max="7" width="18.85546875" style="114" customWidth="1"/>
    <col min="8" max="16384" width="9.140625" style="114"/>
  </cols>
  <sheetData>
    <row r="1" spans="2:7" x14ac:dyDescent="0.3">
      <c r="G1" s="53" t="s">
        <v>31</v>
      </c>
    </row>
    <row r="2" spans="2:7" ht="23.25" customHeight="1" x14ac:dyDescent="0.3">
      <c r="B2" s="37" t="s">
        <v>73</v>
      </c>
      <c r="C2" s="257"/>
      <c r="D2" s="257"/>
      <c r="E2" s="115"/>
      <c r="G2" s="54" t="s">
        <v>30</v>
      </c>
    </row>
    <row r="3" spans="2:7" x14ac:dyDescent="0.3">
      <c r="G3" s="69" t="s">
        <v>32</v>
      </c>
    </row>
    <row r="8" spans="2:7" ht="18" customHeight="1" x14ac:dyDescent="0.3"/>
    <row r="9" spans="2:7" ht="17.25" thickBot="1" x14ac:dyDescent="0.35">
      <c r="B9" s="222" t="s">
        <v>91</v>
      </c>
      <c r="C9" s="222" t="s">
        <v>109</v>
      </c>
    </row>
    <row r="10" spans="2:7" ht="17.25" thickTop="1" x14ac:dyDescent="0.3">
      <c r="B10" s="216"/>
      <c r="C10" s="217"/>
    </row>
    <row r="11" spans="2:7" ht="16.5" x14ac:dyDescent="0.3">
      <c r="B11" s="218"/>
      <c r="C11" s="217"/>
    </row>
    <row r="12" spans="2:7" ht="16.5" x14ac:dyDescent="0.3">
      <c r="B12" s="218"/>
      <c r="C12" s="217"/>
    </row>
    <row r="13" spans="2:7" ht="16.5" x14ac:dyDescent="0.3">
      <c r="B13" s="218"/>
      <c r="C13" s="219"/>
    </row>
    <row r="14" spans="2:7" ht="16.5" x14ac:dyDescent="0.3">
      <c r="B14" s="218"/>
      <c r="C14" s="219"/>
    </row>
    <row r="15" spans="2:7" ht="16.5" x14ac:dyDescent="0.3">
      <c r="B15" s="218"/>
      <c r="C15" s="219"/>
    </row>
    <row r="16" spans="2:7" ht="16.5" x14ac:dyDescent="0.3">
      <c r="B16" s="218"/>
      <c r="C16" s="219"/>
    </row>
    <row r="17" spans="2:6" ht="16.5" x14ac:dyDescent="0.3">
      <c r="B17" s="218"/>
      <c r="C17" s="219"/>
    </row>
    <row r="18" spans="2:6" ht="16.5" x14ac:dyDescent="0.3">
      <c r="B18" s="218"/>
      <c r="C18" s="219"/>
    </row>
    <row r="19" spans="2:6" ht="16.5" x14ac:dyDescent="0.3">
      <c r="B19" s="220"/>
      <c r="C19" s="221"/>
    </row>
    <row r="22" spans="2:6" ht="16.5" x14ac:dyDescent="0.3">
      <c r="B22" s="165" t="str">
        <f>"Wij, projectpartners van het project '"&amp;C2&amp;"', kiezen onderstaande optie voor het begroten en verantwoorden van de projectkosten:"</f>
        <v>Wij, projectpartners van het project '', kiezen onderstaande optie voor het begroten en verantwoorden van de projectkosten:</v>
      </c>
    </row>
    <row r="24" spans="2:6" ht="24.75" customHeight="1" x14ac:dyDescent="0.3">
      <c r="B24" s="258" t="s">
        <v>174</v>
      </c>
      <c r="C24" s="259"/>
      <c r="D24" s="259"/>
      <c r="E24" s="259"/>
      <c r="F24" s="116"/>
    </row>
  </sheetData>
  <sheetProtection sheet="1" objects="1" scenarios="1" insertRows="0" deleteRows="0"/>
  <mergeCells count="2">
    <mergeCell ref="C2:D2"/>
    <mergeCell ref="B24:E24"/>
  </mergeCells>
  <phoneticPr fontId="10" type="noConversion"/>
  <dataValidations count="1">
    <dataValidation type="list" allowBlank="1" showInputMessage="1" showErrorMessage="1" sqref="B24" xr:uid="{F7D2413A-17A1-436A-8C48-45378EC78FF5}">
      <formula1>K_Keuzeopties</formula1>
    </dataValidation>
  </dataValidations>
  <pageMargins left="0.70866141732283472" right="0.70866141732283472" top="0.74803149606299213" bottom="0.74803149606299213" header="0.31496062992125984" footer="0.31496062992125984"/>
  <pageSetup paperSize="9" scale="71" orientation="landscape" r:id="rId1"/>
  <headerFooter>
    <oddFooter>&amp;L&amp;A&amp;C&amp;D&amp;R&amp;P van &amp;N</oddFooter>
  </headerFooter>
  <ignoredErrors>
    <ignoredError sqref="B22" unlockedFormula="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1205B-C8E2-4B91-A68E-F1241DB5FA32}">
  <sheetPr>
    <tabColor rgb="FF92D050"/>
    <pageSetUpPr fitToPage="1"/>
  </sheetPr>
  <dimension ref="A1:L797"/>
  <sheetViews>
    <sheetView showGridLines="0" workbookViewId="0">
      <selection activeCell="C7" sqref="C7"/>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31</v>
      </c>
    </row>
    <row r="2" spans="1:9" ht="18.75" x14ac:dyDescent="0.3">
      <c r="B2" s="30" t="s">
        <v>77</v>
      </c>
      <c r="C2" s="260"/>
      <c r="D2" s="260"/>
      <c r="E2" s="260"/>
      <c r="I2" s="54" t="s">
        <v>30</v>
      </c>
    </row>
    <row r="3" spans="1:9" x14ac:dyDescent="0.3">
      <c r="B3" s="28"/>
      <c r="C3" s="29"/>
      <c r="D3" s="29"/>
      <c r="I3" s="69" t="s">
        <v>32</v>
      </c>
    </row>
    <row r="4" spans="1:9" ht="16.5" x14ac:dyDescent="0.3">
      <c r="B4" s="32" t="s">
        <v>80</v>
      </c>
      <c r="C4" s="90"/>
      <c r="D4"/>
      <c r="H4" s="68"/>
    </row>
    <row r="5" spans="1:9" ht="16.5" x14ac:dyDescent="0.3">
      <c r="B5" s="32" t="s">
        <v>103</v>
      </c>
      <c r="C5" s="91"/>
      <c r="D5"/>
      <c r="H5" s="68"/>
    </row>
    <row r="6" spans="1:9" ht="16.5" x14ac:dyDescent="0.3">
      <c r="B6" s="32" t="s">
        <v>78</v>
      </c>
      <c r="C6" s="264"/>
      <c r="D6" s="264"/>
      <c r="F6"/>
      <c r="G6"/>
      <c r="H6"/>
    </row>
    <row r="7" spans="1:9" ht="16.5" x14ac:dyDescent="0.3">
      <c r="B7" s="32" t="s">
        <v>79</v>
      </c>
      <c r="C7" s="92"/>
      <c r="D7"/>
      <c r="E7"/>
      <c r="F7"/>
      <c r="G7"/>
      <c r="H7"/>
    </row>
    <row r="8" spans="1:9" ht="16.5" x14ac:dyDescent="0.3">
      <c r="B8" s="32"/>
      <c r="C8" s="130"/>
      <c r="D8" s="130"/>
      <c r="E8" s="130"/>
      <c r="F8"/>
      <c r="G8"/>
      <c r="H8"/>
    </row>
    <row r="9" spans="1:9" x14ac:dyDescent="0.3">
      <c r="B9" s="3"/>
      <c r="C9" s="4"/>
      <c r="D9"/>
      <c r="E9"/>
      <c r="F9"/>
      <c r="G9"/>
      <c r="H9"/>
    </row>
    <row r="10" spans="1:9" ht="9" customHeight="1" x14ac:dyDescent="0.3">
      <c r="B10" s="20"/>
      <c r="C10" s="4"/>
      <c r="D10"/>
      <c r="E10"/>
      <c r="F10"/>
      <c r="G10"/>
      <c r="H10"/>
    </row>
    <row r="11" spans="1:9" ht="75" customHeight="1" x14ac:dyDescent="0.25">
      <c r="B11" s="265" t="str">
        <f>IF(COUNTA(C2:D7)&lt;5,"Vul eerst hierboven alle informatie over de penvoerder in.",IF(Projectinformatie!B24="","Er is voor het project nog geen optie gekozen voor het begroten en verantwoorden van de kosten. Kies de optie op tabblad 'Projectinformatie' onder de werkpakketten.",VLOOKUP(Projectinformatie!B24,Hulpblad!R:S,2,FALSE)))</f>
        <v>Vul eerst hierboven alle informatie over de penvoerder in.</v>
      </c>
      <c r="C11" s="265"/>
      <c r="D11" s="265"/>
      <c r="E11" s="265"/>
      <c r="F11" s="265"/>
      <c r="G11" s="265"/>
      <c r="H11" s="265"/>
      <c r="I11" s="265"/>
    </row>
    <row r="12" spans="1:9" ht="15" customHeight="1" thickBot="1" x14ac:dyDescent="0.3">
      <c r="B12" s="36"/>
      <c r="C12" s="36"/>
      <c r="D12" s="36"/>
      <c r="E12" s="36"/>
      <c r="F12" s="36"/>
      <c r="G12" s="36"/>
      <c r="H12" s="36"/>
      <c r="I12" s="36"/>
    </row>
    <row r="13" spans="1:9" ht="6.75" customHeight="1" thickTop="1" x14ac:dyDescent="0.25">
      <c r="B13" s="87"/>
      <c r="C13" s="87"/>
      <c r="D13" s="87"/>
      <c r="E13" s="87"/>
      <c r="F13" s="87"/>
      <c r="G13" s="87"/>
      <c r="H13" s="85"/>
      <c r="I13" s="85"/>
    </row>
    <row r="14" spans="1:9" ht="42.75" customHeight="1" x14ac:dyDescent="0.25">
      <c r="B14" s="262" t="s">
        <v>127</v>
      </c>
      <c r="C14" s="262"/>
      <c r="D14" s="262"/>
      <c r="E14" s="262"/>
      <c r="F14" s="262"/>
      <c r="G14" s="262"/>
      <c r="H14" s="262"/>
      <c r="I14" s="85"/>
    </row>
    <row r="15" spans="1:9" ht="9.75" customHeight="1" thickBot="1" x14ac:dyDescent="0.35">
      <c r="B15" s="88"/>
      <c r="C15" s="89"/>
      <c r="D15" s="85"/>
      <c r="E15" s="85"/>
      <c r="F15" s="85"/>
      <c r="G15" s="85"/>
      <c r="H15" s="85"/>
      <c r="I15" s="85"/>
    </row>
    <row r="16" spans="1:9" ht="18.75" x14ac:dyDescent="0.3">
      <c r="A16" s="143">
        <f>IF(OR(COUNTA(C2:D8)&lt;5,Projectinformatie!B24=""),0,1)</f>
        <v>0</v>
      </c>
      <c r="B16" s="60" t="s">
        <v>58</v>
      </c>
      <c r="C16" s="61"/>
      <c r="D16" s="62" t="s">
        <v>0</v>
      </c>
      <c r="E16" s="85"/>
      <c r="F16" s="60" t="s">
        <v>2</v>
      </c>
      <c r="G16" s="61"/>
      <c r="H16" s="62" t="s">
        <v>0</v>
      </c>
      <c r="I16" s="85"/>
    </row>
    <row r="17" spans="1:12" x14ac:dyDescent="0.25">
      <c r="A17" s="143" t="str">
        <f>IFERROR(HLOOKUP(VLOOKUP(Projectinformatie!$B$24,Keuzeopties[#All],3,FALSE)&amp;IF($C$6="Kennisinstelling","K",""),Keuze_Kostensoort[#All],2,FALSE),0)</f>
        <v>Uurtarief € 60</v>
      </c>
      <c r="B17" s="144" t="str">
        <f>Hulpblad!G2</f>
        <v>Uurtarief € 60</v>
      </c>
      <c r="C17" s="63"/>
      <c r="D17" s="150">
        <f>IF(A17=0,0,SUM($E$38:$E$52))</f>
        <v>0</v>
      </c>
      <c r="E17" s="85"/>
      <c r="F17" s="144" t="str">
        <f>Hulpblad!V2</f>
        <v xml:space="preserve"> </v>
      </c>
      <c r="G17" s="63"/>
      <c r="H17" s="150" t="str">
        <f>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5"/>
    </row>
    <row r="18" spans="1:12" x14ac:dyDescent="0.25">
      <c r="A18" s="143" t="str">
        <f>IFERROR(HLOOKUP(VLOOKUP(Projectinformatie!$B$24,Keuzeopties[#All],3,FALSE)&amp;IF($C$6="Kennisinstelling","K",""),Keuze_Kostensoort[#All],3,FALSE),0)</f>
        <v>Maandbedrag € 8.600</v>
      </c>
      <c r="B18" s="144" t="str">
        <f>Hulpblad!G3</f>
        <v>Maandbedrag € 8.600</v>
      </c>
      <c r="C18" s="63"/>
      <c r="D18" s="150">
        <f>IF(A18=0,0,SUM($F$60:$F$74))</f>
        <v>0</v>
      </c>
      <c r="E18" s="85"/>
      <c r="F18" s="144" t="str">
        <f>Hulpblad!V3</f>
        <v xml:space="preserve"> </v>
      </c>
      <c r="G18" s="63"/>
      <c r="H18" s="150" t="str">
        <f t="shared" ref="H18:H26" si="0">IF(OR(F18="",F18=" "),"",SUMIFS($E$104:$E$118,$B$104:$B$118,F18)+SUMIFS($E$38:$E$52,$B$38:$B$52,F18)+SUMIFS($F$60:$F$74,$B$60:$B$74,F18)+SUMIFS($F$82:$F$96,$B$82:$B$96,F18)+SUMIFS($C$126:$C$135,$B$126:$B$135,F18)+SUMIFS($I$183:$I$190,$B$183:$B$190,F18)+SUMIFS($E$143:$E$151,$B$143:$B$151,F18)+SUMIFS($F$159:$F$175,$B$159:$B$175,F18)+SUMIFS($C$198:$C$207,$B$198:$B$207,F18)+SUMIFS($E$215:$E$230,$B$215:$B$230,F18)+SUMIFS($F$238:$F$252,$B$238:$B$252,F18))</f>
        <v/>
      </c>
      <c r="I18" s="85"/>
    </row>
    <row r="19" spans="1:12" x14ac:dyDescent="0.25">
      <c r="A19" s="143">
        <f>IFERROR(HLOOKUP(VLOOKUP(Projectinformatie!$B$24,Keuzeopties[#All],3,FALSE)&amp;IF($C$6="Kennisinstelling","K",""),Keuze_Kostensoort[#All],4,FALSE),0)</f>
        <v>0</v>
      </c>
      <c r="B19" s="144" t="str">
        <f>Hulpblad!G4</f>
        <v>IKS voor kennisinstellingen</v>
      </c>
      <c r="C19" s="63"/>
      <c r="D19" s="150">
        <f>IF(A19=0,0,SUM($F$82:$F$96))</f>
        <v>0</v>
      </c>
      <c r="E19" s="85"/>
      <c r="F19" s="144" t="str">
        <f>Hulpblad!V4</f>
        <v xml:space="preserve"> </v>
      </c>
      <c r="G19" s="63"/>
      <c r="H19" s="150" t="str">
        <f t="shared" si="0"/>
        <v/>
      </c>
      <c r="I19" s="85"/>
    </row>
    <row r="20" spans="1:12" x14ac:dyDescent="0.25">
      <c r="A20" s="143" t="str">
        <f>IFERROR(HLOOKUP(VLOOKUP(Projectinformatie!$B$24,Keuzeopties[#All],3,FALSE)&amp;IF($C$6="Kennisinstelling","K",""),Keuze_Kostensoort[#All],5,FALSE),0)</f>
        <v>Loonverletkosten</v>
      </c>
      <c r="B20" s="144" t="str">
        <f>Hulpblad!G5</f>
        <v>Loonverletkosten</v>
      </c>
      <c r="C20" s="63"/>
      <c r="D20" s="150">
        <f>IF(A20=0,0,SUM($E$104:$E$118))</f>
        <v>0</v>
      </c>
      <c r="E20" s="85"/>
      <c r="F20" s="144" t="str">
        <f>Hulpblad!V5</f>
        <v xml:space="preserve"> </v>
      </c>
      <c r="G20" s="63"/>
      <c r="H20" s="150" t="str">
        <f t="shared" si="0"/>
        <v/>
      </c>
      <c r="I20" s="85"/>
    </row>
    <row r="21" spans="1:12" x14ac:dyDescent="0.25">
      <c r="A21" s="143">
        <f>IFERROR(HLOOKUP(VLOOKUP(Projectinformatie!$B$24,Keuzeopties[#All],3,FALSE)&amp;IF($C$6="Kennisinstelling","K",""),Keuze_Kostensoort[#All],6,FALSE),0)</f>
        <v>0</v>
      </c>
      <c r="B21" s="144" t="str">
        <f>Hulpblad!G6</f>
        <v>Forfait 23% over overige directe kosten</v>
      </c>
      <c r="C21" s="63"/>
      <c r="D21" s="150">
        <f>IF(A21=0,0,SUM($C$126:$C$135))</f>
        <v>0</v>
      </c>
      <c r="E21" s="85"/>
      <c r="F21" s="144" t="str">
        <f>Hulpblad!V6</f>
        <v xml:space="preserve"> </v>
      </c>
      <c r="G21" s="63"/>
      <c r="H21" s="150" t="str">
        <f t="shared" si="0"/>
        <v/>
      </c>
      <c r="I21" s="85"/>
    </row>
    <row r="22" spans="1:12" x14ac:dyDescent="0.25">
      <c r="A22" s="143" t="str">
        <f>IFERROR(HLOOKUP(VLOOKUP(Projectinformatie!$B$24,Keuzeopties[#All],3,FALSE)&amp;IF($C$6="Kennisinstelling","K",""),Keuze_Kostensoort[#All],7,FALSE),0)</f>
        <v>Afschrijvingskosten</v>
      </c>
      <c r="B22" s="144" t="str">
        <f>Hulpblad!G7</f>
        <v>Afschrijvingskosten</v>
      </c>
      <c r="C22" s="63"/>
      <c r="D22" s="150">
        <f>IF(A22=0,0,SUM($I$183:$I$190))</f>
        <v>0</v>
      </c>
      <c r="E22" s="85"/>
      <c r="F22" s="144" t="str">
        <f>Hulpblad!V7</f>
        <v xml:space="preserve"> </v>
      </c>
      <c r="G22" s="63"/>
      <c r="H22" s="150" t="str">
        <f t="shared" si="0"/>
        <v/>
      </c>
      <c r="I22" s="85"/>
    </row>
    <row r="23" spans="1:12" x14ac:dyDescent="0.25">
      <c r="A23" s="143" t="str">
        <f>IFERROR(HLOOKUP(VLOOKUP(Projectinformatie!$B$24,Keuzeopties[#All],3,FALSE)&amp;IF($C$6="Kennisinstelling","K",""),Keuze_Kostensoort[#All],8,FALSE),0)</f>
        <v>Bijdragen in natura</v>
      </c>
      <c r="B23" s="144" t="str">
        <f>Hulpblad!G8</f>
        <v>Bijdragen in natura</v>
      </c>
      <c r="C23" s="63"/>
      <c r="D23" s="150">
        <f>IF(A23=0,0,SUM($E$143:$E$151))</f>
        <v>0</v>
      </c>
      <c r="E23" s="85"/>
      <c r="F23" s="144" t="str">
        <f>Hulpblad!V8</f>
        <v xml:space="preserve"> </v>
      </c>
      <c r="G23" s="63"/>
      <c r="H23" s="150" t="str">
        <f t="shared" si="0"/>
        <v/>
      </c>
      <c r="I23" s="85"/>
      <c r="L23" s="10"/>
    </row>
    <row r="24" spans="1:12" x14ac:dyDescent="0.25">
      <c r="A24" s="143" t="str">
        <f>IFERROR(HLOOKUP(VLOOKUP(Projectinformatie!$B$24,Keuzeopties[#All],3,FALSE)&amp;IF($C$6="Kennisinstelling","K",""),Keuze_Kostensoort[#All],9,FALSE),0)</f>
        <v>Overige kosten derden</v>
      </c>
      <c r="B24" s="144" t="str">
        <f>Hulpblad!G9</f>
        <v>Overige kosten derden</v>
      </c>
      <c r="C24" s="63"/>
      <c r="D24" s="150">
        <f>IF(A24=0,0,SUM($F$159:$F$175))</f>
        <v>0</v>
      </c>
      <c r="E24" s="85"/>
      <c r="F24" s="144" t="str">
        <f>Hulpblad!V9</f>
        <v xml:space="preserve"> </v>
      </c>
      <c r="G24" s="63"/>
      <c r="H24" s="150" t="str">
        <f t="shared" si="0"/>
        <v/>
      </c>
      <c r="I24" s="85"/>
    </row>
    <row r="25" spans="1:12" x14ac:dyDescent="0.25">
      <c r="A25" s="143" t="str">
        <f>IFERROR(HLOOKUP(VLOOKUP(Projectinformatie!$B$24,Keuzeopties[#All],3,FALSE)&amp;IF(C15="Kennisinstelling","K",""),Keuze_Kostensoort[#All],10,FALSE),0)</f>
        <v>Forfait kleine uitgaven &lt; € 250 (1% Overige kosten derden)</v>
      </c>
      <c r="B25" s="145" t="str">
        <f>Hulpblad!G10</f>
        <v>Forfait kleine uitgaven &lt; € 250 (1% Overige kosten derden)</v>
      </c>
      <c r="C25" s="142"/>
      <c r="D25" s="150">
        <f>IF(A25=0,0,SUM($C$198:$C$207))</f>
        <v>0</v>
      </c>
      <c r="E25" s="85"/>
      <c r="F25" s="148" t="str">
        <f>Hulpblad!V10</f>
        <v xml:space="preserve"> </v>
      </c>
      <c r="G25" s="137"/>
      <c r="H25" s="150" t="str">
        <f t="shared" si="0"/>
        <v/>
      </c>
      <c r="I25" s="85"/>
    </row>
    <row r="26" spans="1:12" x14ac:dyDescent="0.25">
      <c r="A26" s="143">
        <f>IFERROR(HLOOKUP(VLOOKUP(Projectinformatie!$B$24,Keuzeopties[#All],3,FALSE)&amp;IF(C16="Kennisinstelling","K",""),Keuze_Kostensoort[#All],11,FALSE),0)</f>
        <v>0</v>
      </c>
      <c r="B26" s="146" t="str">
        <f>Hulpblad!G11</f>
        <v>Uurtarief € 73</v>
      </c>
      <c r="C26" s="64"/>
      <c r="D26" s="150">
        <f>IF(A26=0,0,SUM($E$215:$E$230))</f>
        <v>0</v>
      </c>
      <c r="E26" s="85"/>
      <c r="F26" s="146" t="str">
        <f>Hulpblad!V11</f>
        <v xml:space="preserve"> </v>
      </c>
      <c r="G26" s="64"/>
      <c r="H26" s="150" t="str">
        <f t="shared" si="0"/>
        <v/>
      </c>
      <c r="I26" s="85"/>
    </row>
    <row r="27" spans="1:12" ht="16.5" thickBot="1" x14ac:dyDescent="0.3">
      <c r="A27" s="143">
        <f>IFERROR(HLOOKUP(VLOOKUP(Projectinformatie!$B$24,Keuzeopties[#All],3,FALSE)&amp;IF(C17="Kennisinstelling","K",""),Keuze_Kostensoort[#All],12,FALSE),0)</f>
        <v>0</v>
      </c>
      <c r="B27" s="147" t="str">
        <f>Hulpblad!G12</f>
        <v>Maandbedrag € 10.400</v>
      </c>
      <c r="C27" s="65"/>
      <c r="D27" s="151">
        <f>IF(A27=0,0,SUM($F$238:$F$252))</f>
        <v>0</v>
      </c>
      <c r="E27" s="85"/>
      <c r="F27" s="149"/>
      <c r="G27" s="65"/>
      <c r="H27" s="151"/>
      <c r="I27" s="85"/>
    </row>
    <row r="28" spans="1:12" ht="20.25" thickTop="1" thickBot="1" x14ac:dyDescent="0.35">
      <c r="B28" s="66" t="s">
        <v>90</v>
      </c>
      <c r="C28" s="67"/>
      <c r="D28" s="152">
        <f>SUM(D17:D27)</f>
        <v>0</v>
      </c>
      <c r="E28" s="85"/>
      <c r="F28" s="66" t="s">
        <v>90</v>
      </c>
      <c r="G28" s="67"/>
      <c r="H28" s="152">
        <f>SUM(H17:H27)</f>
        <v>0</v>
      </c>
      <c r="I28" s="85"/>
    </row>
    <row r="29" spans="1:12" ht="9" customHeight="1" x14ac:dyDescent="0.3">
      <c r="B29" s="82"/>
      <c r="C29" s="83"/>
      <c r="D29" s="84"/>
      <c r="E29" s="85"/>
      <c r="F29" s="82"/>
      <c r="G29" s="83"/>
      <c r="H29" s="84"/>
      <c r="I29" s="85"/>
    </row>
    <row r="30" spans="1:12" ht="49.5" customHeight="1" thickBot="1" x14ac:dyDescent="0.3">
      <c r="B30" s="86" t="s">
        <v>100</v>
      </c>
      <c r="C30" s="263"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3"/>
      <c r="E30" s="263"/>
      <c r="F30" s="263"/>
      <c r="G30" s="263"/>
      <c r="H30" s="263"/>
      <c r="I30" s="140"/>
    </row>
    <row r="31" spans="1:12" ht="13.5" customHeight="1" thickTop="1" x14ac:dyDescent="0.25">
      <c r="B31" s="38"/>
      <c r="C31" s="38"/>
      <c r="D31" s="38"/>
      <c r="E31" s="38"/>
      <c r="F31" s="38"/>
      <c r="G31" s="38"/>
      <c r="H31" s="38"/>
    </row>
    <row r="32" spans="1:12" ht="25.5" customHeight="1" x14ac:dyDescent="0.25">
      <c r="B32" s="266" t="s">
        <v>101</v>
      </c>
      <c r="C32" s="266"/>
      <c r="D32" s="266"/>
      <c r="E32" s="266"/>
      <c r="F32" s="266"/>
      <c r="G32" s="266"/>
      <c r="H32" s="266"/>
    </row>
    <row r="33" spans="1:8" ht="18.75" x14ac:dyDescent="0.3">
      <c r="B33" s="33"/>
      <c r="C33" s="34"/>
      <c r="D33" s="35"/>
      <c r="E33"/>
      <c r="F33" s="33"/>
      <c r="G33" s="34"/>
      <c r="H33" s="35"/>
    </row>
    <row r="34" spans="1:8" ht="21" x14ac:dyDescent="0.35">
      <c r="A34" s="143" t="str">
        <f>IF($A$16=0,"",IF(COUNTIFS($A$17:$A$27,B34)=1,1,"nvt"))</f>
        <v/>
      </c>
      <c r="B34" s="153" t="str">
        <f>B17</f>
        <v>Uurtarief € 60</v>
      </c>
      <c r="C34" s="50"/>
      <c r="D34"/>
      <c r="E34"/>
      <c r="F34"/>
      <c r="G34"/>
      <c r="H34"/>
    </row>
    <row r="35" spans="1:8" ht="15" customHeight="1" x14ac:dyDescent="0.25">
      <c r="B35" s="261" t="str">
        <f>IF(A34="nvt",VLOOKUP(A34,Alle_Kostensoorten[],2,FALSE),VLOOKUP(B34,Alle_Kostensoorten[],2,FALSE))</f>
        <v>Toelichting: Geen bijzonderheden</v>
      </c>
      <c r="C35" s="261"/>
      <c r="D35" s="261"/>
      <c r="E35" s="261"/>
      <c r="F35"/>
      <c r="G35"/>
      <c r="H35"/>
    </row>
    <row r="36" spans="1:8" ht="7.5" customHeight="1" x14ac:dyDescent="0.3">
      <c r="B36" s="3"/>
      <c r="C36" s="4"/>
      <c r="D36"/>
      <c r="E36"/>
      <c r="F36"/>
      <c r="G36"/>
      <c r="H36"/>
    </row>
    <row r="37" spans="1:8" ht="31.5" customHeight="1" thickBot="1" x14ac:dyDescent="0.35">
      <c r="B37" s="186" t="s">
        <v>2</v>
      </c>
      <c r="C37" s="133" t="s">
        <v>111</v>
      </c>
      <c r="D37" s="133" t="s">
        <v>72</v>
      </c>
      <c r="E37" s="184" t="s">
        <v>0</v>
      </c>
      <c r="F37"/>
      <c r="G37" s="10"/>
      <c r="H37"/>
    </row>
    <row r="38" spans="1:8" ht="15.75" customHeight="1" thickTop="1" x14ac:dyDescent="0.3">
      <c r="B38" s="241"/>
      <c r="C38" s="224"/>
      <c r="D38" s="227"/>
      <c r="E38" s="192">
        <f>IF($A$34=1,$D38*60,0)</f>
        <v>0</v>
      </c>
      <c r="F38"/>
      <c r="G38"/>
      <c r="H38"/>
    </row>
    <row r="39" spans="1:8" ht="15.75" customHeight="1" x14ac:dyDescent="0.3">
      <c r="B39" s="210"/>
      <c r="C39" s="107"/>
      <c r="D39" s="200"/>
      <c r="E39" s="195">
        <f>IF($A$34=1,$D39*60,0)</f>
        <v>0</v>
      </c>
      <c r="F39"/>
      <c r="G39"/>
      <c r="H39"/>
    </row>
    <row r="40" spans="1:8" ht="15.75" customHeight="1" x14ac:dyDescent="0.3">
      <c r="B40" s="210"/>
      <c r="C40" s="107"/>
      <c r="D40" s="200"/>
      <c r="E40" s="195">
        <f>IF($A$34=1,$D40*60,0)</f>
        <v>0</v>
      </c>
      <c r="F40"/>
      <c r="G40"/>
      <c r="H40"/>
    </row>
    <row r="41" spans="1:8" ht="15.75" customHeight="1" x14ac:dyDescent="0.3">
      <c r="B41" s="210"/>
      <c r="C41" s="107"/>
      <c r="D41" s="200"/>
      <c r="E41" s="195">
        <f>IF($A$34=1,$D41*60,0)</f>
        <v>0</v>
      </c>
      <c r="F41"/>
      <c r="G41"/>
      <c r="H41"/>
    </row>
    <row r="42" spans="1:8" ht="15.75" customHeight="1" x14ac:dyDescent="0.3">
      <c r="B42" s="210"/>
      <c r="C42" s="107"/>
      <c r="D42" s="200"/>
      <c r="E42" s="195">
        <f>IF($A$34=1,$D42*60,0)</f>
        <v>0</v>
      </c>
      <c r="F42"/>
      <c r="G42"/>
      <c r="H42"/>
    </row>
    <row r="43" spans="1:8" ht="15.75" customHeight="1" x14ac:dyDescent="0.3">
      <c r="B43" s="210"/>
      <c r="C43" s="107"/>
      <c r="D43" s="200"/>
      <c r="E43" s="195">
        <f>IF($A$34=1,$D43*60,0)</f>
        <v>0</v>
      </c>
      <c r="F43"/>
      <c r="G43"/>
      <c r="H43"/>
    </row>
    <row r="44" spans="1:8" ht="15.75" customHeight="1" x14ac:dyDescent="0.3">
      <c r="B44" s="210"/>
      <c r="C44" s="107"/>
      <c r="D44" s="200"/>
      <c r="E44" s="195">
        <f>IF($A$34=1,$D44*60,0)</f>
        <v>0</v>
      </c>
      <c r="F44"/>
      <c r="G44"/>
      <c r="H44"/>
    </row>
    <row r="45" spans="1:8" ht="15.75" customHeight="1" x14ac:dyDescent="0.3">
      <c r="B45" s="210"/>
      <c r="C45" s="107"/>
      <c r="D45" s="200"/>
      <c r="E45" s="195">
        <f>IF($A$34=1,$D45*60,0)</f>
        <v>0</v>
      </c>
      <c r="F45"/>
      <c r="G45"/>
      <c r="H45"/>
    </row>
    <row r="46" spans="1:8" ht="15.75" customHeight="1" x14ac:dyDescent="0.3">
      <c r="B46" s="210"/>
      <c r="C46" s="107"/>
      <c r="D46" s="200"/>
      <c r="E46" s="195">
        <f>IF($A$34=1,$D46*60,0)</f>
        <v>0</v>
      </c>
      <c r="F46"/>
      <c r="G46"/>
      <c r="H46"/>
    </row>
    <row r="47" spans="1:8" ht="15.75" customHeight="1" x14ac:dyDescent="0.3">
      <c r="B47" s="210"/>
      <c r="C47" s="107"/>
      <c r="D47" s="200"/>
      <c r="E47" s="195">
        <f>IF($A$34=1,$D47*60,0)</f>
        <v>0</v>
      </c>
      <c r="F47"/>
      <c r="G47"/>
      <c r="H47"/>
    </row>
    <row r="48" spans="1:8" ht="15.75" customHeight="1" x14ac:dyDescent="0.3">
      <c r="B48" s="210"/>
      <c r="C48" s="107"/>
      <c r="D48" s="200"/>
      <c r="E48" s="195">
        <f>IF($A$34=1,$D48*60,0)</f>
        <v>0</v>
      </c>
      <c r="F48"/>
      <c r="G48"/>
      <c r="H48"/>
    </row>
    <row r="49" spans="1:8" ht="15.75" customHeight="1" x14ac:dyDescent="0.3">
      <c r="B49" s="210"/>
      <c r="C49" s="107"/>
      <c r="D49" s="200"/>
      <c r="E49" s="195">
        <f>IF($A$34=1,$D49*60,0)</f>
        <v>0</v>
      </c>
      <c r="F49"/>
      <c r="G49"/>
      <c r="H49"/>
    </row>
    <row r="50" spans="1:8" ht="15.75" customHeight="1" x14ac:dyDescent="0.3">
      <c r="B50" s="210"/>
      <c r="C50" s="107"/>
      <c r="D50" s="200"/>
      <c r="E50" s="195">
        <f>IF($A$34=1,$D50*60,0)</f>
        <v>0</v>
      </c>
      <c r="F50"/>
      <c r="G50"/>
      <c r="H50"/>
    </row>
    <row r="51" spans="1:8" ht="15.75" customHeight="1" x14ac:dyDescent="0.3">
      <c r="B51" s="210"/>
      <c r="C51" s="107"/>
      <c r="D51" s="200"/>
      <c r="E51" s="195">
        <f>IF($A$34=1,$D51*60,0)</f>
        <v>0</v>
      </c>
      <c r="F51"/>
      <c r="G51"/>
      <c r="H51"/>
    </row>
    <row r="52" spans="1:8" ht="15.75" customHeight="1" thickBot="1" x14ac:dyDescent="0.35">
      <c r="B52" s="93"/>
      <c r="C52" s="94"/>
      <c r="D52" s="141"/>
      <c r="E52" s="155">
        <f>IF($A$34=1,$D52*60,0)</f>
        <v>0</v>
      </c>
      <c r="F52"/>
      <c r="G52"/>
      <c r="H52"/>
    </row>
    <row r="53" spans="1:8" ht="16.5" thickTop="1" x14ac:dyDescent="0.3">
      <c r="B53" s="76" t="s">
        <v>90</v>
      </c>
      <c r="C53" s="76"/>
      <c r="D53" s="214"/>
      <c r="E53" s="163">
        <f>SUM(E38:E52)</f>
        <v>0</v>
      </c>
      <c r="F53" s="8"/>
      <c r="G53"/>
      <c r="H53"/>
    </row>
    <row r="54" spans="1:8" x14ac:dyDescent="0.3">
      <c r="B54" s="1"/>
      <c r="C54" s="1"/>
      <c r="D54" s="1"/>
      <c r="E54" s="1"/>
      <c r="F54" s="7"/>
      <c r="G54" s="8"/>
      <c r="H54"/>
    </row>
    <row r="55" spans="1:8" x14ac:dyDescent="0.3">
      <c r="B55" s="1"/>
      <c r="C55" s="1"/>
      <c r="D55" s="1"/>
      <c r="E55" s="1"/>
      <c r="F55" s="7"/>
      <c r="G55" s="8"/>
      <c r="H55"/>
    </row>
    <row r="56" spans="1:8" ht="21" x14ac:dyDescent="0.35">
      <c r="A56" s="143" t="str">
        <f>IF($A$16=0,"",IF(COUNTIFS($A$17:$A$27,B56)=1,1,"nvt"))</f>
        <v/>
      </c>
      <c r="B56" s="153" t="str">
        <f>B18</f>
        <v>Maandbedrag € 8.600</v>
      </c>
      <c r="C56" s="50"/>
      <c r="D56" s="1"/>
      <c r="E56" s="1"/>
      <c r="F56" s="7"/>
      <c r="G56" s="8"/>
      <c r="H56"/>
    </row>
    <row r="57" spans="1:8" ht="15" customHeight="1" x14ac:dyDescent="0.25">
      <c r="B57" s="261" t="str">
        <f>IF(A56="nvt",VLOOKUP(A56,Alle_Kostensoorten[],2,FALSE),VLOOKUP(B56,Alle_Kostensoorten[],2,FALSE))</f>
        <v>Toelichting: Geen bijzonderheden</v>
      </c>
      <c r="C57" s="261"/>
      <c r="D57" s="261"/>
      <c r="E57" s="261"/>
      <c r="F57" s="261"/>
      <c r="G57"/>
      <c r="H57"/>
    </row>
    <row r="58" spans="1:8" ht="9" customHeight="1" x14ac:dyDescent="0.3">
      <c r="B58" s="1"/>
      <c r="C58" s="1"/>
      <c r="D58" s="1"/>
      <c r="E58" s="1"/>
      <c r="F58" s="7"/>
      <c r="G58" s="8"/>
      <c r="H58"/>
    </row>
    <row r="59" spans="1:8" ht="45.75" thickBot="1" x14ac:dyDescent="0.35">
      <c r="B59" s="186" t="s">
        <v>2</v>
      </c>
      <c r="C59" s="133" t="s">
        <v>111</v>
      </c>
      <c r="D59" s="133" t="s">
        <v>132</v>
      </c>
      <c r="E59" s="133" t="s">
        <v>175</v>
      </c>
      <c r="F59" s="184" t="s">
        <v>0</v>
      </c>
      <c r="G59"/>
      <c r="H59"/>
    </row>
    <row r="60" spans="1:8" ht="15.75" customHeight="1" thickTop="1" x14ac:dyDescent="0.3">
      <c r="B60" s="223"/>
      <c r="C60" s="224"/>
      <c r="D60" s="227"/>
      <c r="E60" s="232"/>
      <c r="F60" s="192">
        <f>IF($A$56=1,$D60*$E60*8600,0)</f>
        <v>0</v>
      </c>
      <c r="G60"/>
      <c r="H60"/>
    </row>
    <row r="61" spans="1:8" ht="15.75" customHeight="1" x14ac:dyDescent="0.3">
      <c r="B61" s="197"/>
      <c r="C61" s="107"/>
      <c r="D61" s="200"/>
      <c r="E61" s="201"/>
      <c r="F61" s="195">
        <f>IF($A$56=1,$D61*$E61*8600,0)</f>
        <v>0</v>
      </c>
      <c r="G61"/>
      <c r="H61"/>
    </row>
    <row r="62" spans="1:8" ht="15.75" customHeight="1" x14ac:dyDescent="0.3">
      <c r="B62" s="197"/>
      <c r="C62" s="107"/>
      <c r="D62" s="200"/>
      <c r="E62" s="201"/>
      <c r="F62" s="195">
        <f>IF($A$56=1,$D62*$E62*8600,0)</f>
        <v>0</v>
      </c>
      <c r="G62"/>
      <c r="H62"/>
    </row>
    <row r="63" spans="1:8" ht="15.75" customHeight="1" x14ac:dyDescent="0.3">
      <c r="B63" s="197"/>
      <c r="C63" s="107"/>
      <c r="D63" s="200"/>
      <c r="E63" s="201"/>
      <c r="F63" s="195">
        <f>IF($A$56=1,$D63*$E63*8600,0)</f>
        <v>0</v>
      </c>
      <c r="G63"/>
      <c r="H63"/>
    </row>
    <row r="64" spans="1:8" ht="15.75" customHeight="1" x14ac:dyDescent="0.3">
      <c r="B64" s="197"/>
      <c r="C64" s="107"/>
      <c r="D64" s="200"/>
      <c r="E64" s="201"/>
      <c r="F64" s="195">
        <f>IF($A$56=1,$D64*$E64*8600,0)</f>
        <v>0</v>
      </c>
      <c r="G64"/>
      <c r="H64"/>
    </row>
    <row r="65" spans="1:8" ht="15.75" customHeight="1" x14ac:dyDescent="0.3">
      <c r="B65" s="197"/>
      <c r="C65" s="107"/>
      <c r="D65" s="200"/>
      <c r="E65" s="201"/>
      <c r="F65" s="195">
        <f>IF($A$56=1,$D65*$E65*8600,0)</f>
        <v>0</v>
      </c>
      <c r="G65"/>
      <c r="H65"/>
    </row>
    <row r="66" spans="1:8" ht="15.75" customHeight="1" x14ac:dyDescent="0.3">
      <c r="B66" s="197"/>
      <c r="C66" s="107"/>
      <c r="D66" s="200"/>
      <c r="E66" s="201"/>
      <c r="F66" s="195">
        <f>IF($A$56=1,$D66*$E66*8600,0)</f>
        <v>0</v>
      </c>
      <c r="G66"/>
      <c r="H66"/>
    </row>
    <row r="67" spans="1:8" ht="15.75" customHeight="1" x14ac:dyDescent="0.3">
      <c r="B67" s="197"/>
      <c r="C67" s="107"/>
      <c r="D67" s="200"/>
      <c r="E67" s="201"/>
      <c r="F67" s="195">
        <f>IF($A$56=1,$D67*$E67*8600,0)</f>
        <v>0</v>
      </c>
      <c r="G67"/>
      <c r="H67"/>
    </row>
    <row r="68" spans="1:8" ht="15.75" customHeight="1" x14ac:dyDescent="0.3">
      <c r="B68" s="197"/>
      <c r="C68" s="107"/>
      <c r="D68" s="200"/>
      <c r="E68" s="201"/>
      <c r="F68" s="195">
        <f>IF($A$56=1,$D68*$E68*8600,0)</f>
        <v>0</v>
      </c>
      <c r="G68"/>
      <c r="H68"/>
    </row>
    <row r="69" spans="1:8" ht="15.75" customHeight="1" x14ac:dyDescent="0.3">
      <c r="B69" s="197"/>
      <c r="C69" s="107"/>
      <c r="D69" s="200"/>
      <c r="E69" s="201"/>
      <c r="F69" s="195">
        <f>IF($A$56=1,$D69*$E69*8600,0)</f>
        <v>0</v>
      </c>
      <c r="G69"/>
      <c r="H69"/>
    </row>
    <row r="70" spans="1:8" ht="15.75" customHeight="1" x14ac:dyDescent="0.3">
      <c r="B70" s="197"/>
      <c r="C70" s="107"/>
      <c r="D70" s="200"/>
      <c r="E70" s="201"/>
      <c r="F70" s="195">
        <f>IF($A$56=1,$D70*$E70*8600,0)</f>
        <v>0</v>
      </c>
      <c r="G70"/>
      <c r="H70"/>
    </row>
    <row r="71" spans="1:8" ht="15.75" customHeight="1" x14ac:dyDescent="0.3">
      <c r="B71" s="197"/>
      <c r="C71" s="107"/>
      <c r="D71" s="200"/>
      <c r="E71" s="201"/>
      <c r="F71" s="195">
        <f>IF($A$56=1,$D71*$E71*8600,0)</f>
        <v>0</v>
      </c>
      <c r="G71"/>
      <c r="H71"/>
    </row>
    <row r="72" spans="1:8" ht="15.75" customHeight="1" x14ac:dyDescent="0.3">
      <c r="B72" s="197"/>
      <c r="C72" s="107"/>
      <c r="D72" s="200"/>
      <c r="E72" s="201"/>
      <c r="F72" s="195">
        <f>IF($A$56=1,$D72*$E72*8600,0)</f>
        <v>0</v>
      </c>
      <c r="G72"/>
      <c r="H72"/>
    </row>
    <row r="73" spans="1:8" ht="15.75" customHeight="1" x14ac:dyDescent="0.3">
      <c r="B73" s="197"/>
      <c r="C73" s="107"/>
      <c r="D73" s="200"/>
      <c r="E73" s="201"/>
      <c r="F73" s="195">
        <f>IF($A$56=1,$D73*$E73*8600,0)</f>
        <v>0</v>
      </c>
      <c r="G73"/>
      <c r="H73"/>
    </row>
    <row r="74" spans="1:8" ht="15.75" customHeight="1" thickBot="1" x14ac:dyDescent="0.35">
      <c r="B74" s="95"/>
      <c r="C74" s="207"/>
      <c r="D74" s="208"/>
      <c r="E74" s="209"/>
      <c r="F74" s="155">
        <f>IF($A$56=1,$D74*$E74*8600,0)</f>
        <v>0</v>
      </c>
      <c r="G74"/>
      <c r="H74"/>
    </row>
    <row r="75" spans="1:8" ht="16.5" thickTop="1" x14ac:dyDescent="0.3">
      <c r="B75" s="76" t="s">
        <v>90</v>
      </c>
      <c r="C75" s="76"/>
      <c r="D75" s="214"/>
      <c r="E75" s="215"/>
      <c r="F75" s="163">
        <f>SUM(F60:F74)</f>
        <v>0</v>
      </c>
      <c r="G75"/>
      <c r="H75"/>
    </row>
    <row r="76" spans="1:8" x14ac:dyDescent="0.3">
      <c r="B76" s="6"/>
      <c r="C76" s="6"/>
      <c r="D76" s="6"/>
      <c r="E76" s="19"/>
      <c r="F76" s="19"/>
      <c r="G76" s="19"/>
      <c r="H76"/>
    </row>
    <row r="77" spans="1:8" x14ac:dyDescent="0.3">
      <c r="B77" s="1"/>
      <c r="C77" s="1"/>
      <c r="D77" s="1"/>
      <c r="E77" s="1"/>
      <c r="F77" s="7"/>
      <c r="G77" s="8"/>
      <c r="H77"/>
    </row>
    <row r="78" spans="1:8" ht="21" x14ac:dyDescent="0.35">
      <c r="A78" s="143" t="str">
        <f>IF($A$16=0,"",IF(COUNTIFS($A$17:$A$27,B78)=1,1,"nvt"))</f>
        <v/>
      </c>
      <c r="B78" s="153" t="str">
        <f>B19</f>
        <v>IKS voor kennisinstellingen</v>
      </c>
      <c r="C78" s="50"/>
      <c r="D78" s="1"/>
      <c r="E78" s="1"/>
      <c r="F78" s="7"/>
      <c r="G78" s="8"/>
      <c r="H78"/>
    </row>
    <row r="79" spans="1:8" ht="15" customHeight="1" x14ac:dyDescent="0.25">
      <c r="B79" s="261" t="e">
        <f>IF(A78=1,VLOOKUP(B78,Alle_Kostensoorten[],2,FALSE),VLOOKUP(A78,Alle_Kostensoorten[],2,FALSE))</f>
        <v>#N/A</v>
      </c>
      <c r="C79" s="261"/>
      <c r="D79" s="261"/>
      <c r="E79" s="261"/>
      <c r="F79" s="261"/>
      <c r="G79"/>
      <c r="H79"/>
    </row>
    <row r="80" spans="1:8" ht="11.25" customHeight="1" x14ac:dyDescent="0.3">
      <c r="B80" s="1"/>
      <c r="C80" s="1"/>
      <c r="D80" s="1"/>
      <c r="E80" s="1"/>
      <c r="F80" s="7"/>
      <c r="G80" s="8"/>
      <c r="H80"/>
    </row>
    <row r="81" spans="2:8" s="5" customFormat="1" ht="30.75" thickBot="1" x14ac:dyDescent="0.35">
      <c r="B81" s="186" t="s">
        <v>2</v>
      </c>
      <c r="C81" s="133" t="s">
        <v>176</v>
      </c>
      <c r="D81" s="133" t="s">
        <v>72</v>
      </c>
      <c r="E81" s="133" t="s">
        <v>53</v>
      </c>
      <c r="F81" s="184" t="s">
        <v>0</v>
      </c>
    </row>
    <row r="82" spans="2:8" ht="15.75" customHeight="1" thickTop="1" x14ac:dyDescent="0.3">
      <c r="B82" s="223"/>
      <c r="C82" s="224"/>
      <c r="D82" s="227"/>
      <c r="E82" s="242"/>
      <c r="F82" s="192">
        <f t="shared" ref="F82:F96" si="1">IF($A$78=1,$D82*$E82,0)</f>
        <v>0</v>
      </c>
      <c r="G82"/>
      <c r="H82"/>
    </row>
    <row r="83" spans="2:8" ht="15.75" customHeight="1" x14ac:dyDescent="0.3">
      <c r="B83" s="197"/>
      <c r="C83" s="107"/>
      <c r="D83" s="200"/>
      <c r="E83" s="242"/>
      <c r="F83" s="195">
        <f t="shared" si="1"/>
        <v>0</v>
      </c>
      <c r="G83"/>
      <c r="H83"/>
    </row>
    <row r="84" spans="2:8" ht="15.75" customHeight="1" x14ac:dyDescent="0.3">
      <c r="B84" s="197"/>
      <c r="C84" s="107"/>
      <c r="D84" s="200"/>
      <c r="E84" s="242"/>
      <c r="F84" s="195">
        <f t="shared" si="1"/>
        <v>0</v>
      </c>
      <c r="G84"/>
      <c r="H84"/>
    </row>
    <row r="85" spans="2:8" ht="15.75" customHeight="1" x14ac:dyDescent="0.3">
      <c r="B85" s="197"/>
      <c r="C85" s="107"/>
      <c r="D85" s="200"/>
      <c r="E85" s="242"/>
      <c r="F85" s="195">
        <f t="shared" si="1"/>
        <v>0</v>
      </c>
      <c r="G85"/>
      <c r="H85"/>
    </row>
    <row r="86" spans="2:8" ht="15.75" customHeight="1" x14ac:dyDescent="0.3">
      <c r="B86" s="197"/>
      <c r="C86" s="107"/>
      <c r="D86" s="200"/>
      <c r="E86" s="243"/>
      <c r="F86" s="195">
        <f t="shared" si="1"/>
        <v>0</v>
      </c>
      <c r="G86"/>
      <c r="H86"/>
    </row>
    <row r="87" spans="2:8" ht="15.75" customHeight="1" x14ac:dyDescent="0.3">
      <c r="B87" s="197"/>
      <c r="C87" s="107"/>
      <c r="D87" s="200"/>
      <c r="E87" s="243"/>
      <c r="F87" s="195">
        <f t="shared" si="1"/>
        <v>0</v>
      </c>
      <c r="G87"/>
      <c r="H87"/>
    </row>
    <row r="88" spans="2:8" ht="15.75" customHeight="1" x14ac:dyDescent="0.3">
      <c r="B88" s="197"/>
      <c r="C88" s="107"/>
      <c r="D88" s="200"/>
      <c r="E88" s="243"/>
      <c r="F88" s="195">
        <f t="shared" si="1"/>
        <v>0</v>
      </c>
      <c r="G88"/>
      <c r="H88"/>
    </row>
    <row r="89" spans="2:8" ht="15.75" customHeight="1" x14ac:dyDescent="0.3">
      <c r="B89" s="197"/>
      <c r="C89" s="107"/>
      <c r="D89" s="200"/>
      <c r="E89" s="243"/>
      <c r="F89" s="195">
        <f t="shared" si="1"/>
        <v>0</v>
      </c>
      <c r="G89"/>
      <c r="H89"/>
    </row>
    <row r="90" spans="2:8" ht="15.75" customHeight="1" x14ac:dyDescent="0.3">
      <c r="B90" s="197"/>
      <c r="C90" s="107"/>
      <c r="D90" s="200"/>
      <c r="E90" s="243"/>
      <c r="F90" s="195">
        <f t="shared" si="1"/>
        <v>0</v>
      </c>
      <c r="G90"/>
      <c r="H90"/>
    </row>
    <row r="91" spans="2:8" ht="15.75" customHeight="1" x14ac:dyDescent="0.3">
      <c r="B91" s="197"/>
      <c r="C91" s="107"/>
      <c r="D91" s="200"/>
      <c r="E91" s="243"/>
      <c r="F91" s="195">
        <f t="shared" si="1"/>
        <v>0</v>
      </c>
      <c r="G91"/>
      <c r="H91"/>
    </row>
    <row r="92" spans="2:8" ht="15.75" customHeight="1" x14ac:dyDescent="0.3">
      <c r="B92" s="197"/>
      <c r="C92" s="107"/>
      <c r="D92" s="200"/>
      <c r="E92" s="243"/>
      <c r="F92" s="195">
        <f t="shared" si="1"/>
        <v>0</v>
      </c>
      <c r="G92"/>
      <c r="H92"/>
    </row>
    <row r="93" spans="2:8" ht="15.75" customHeight="1" x14ac:dyDescent="0.3">
      <c r="B93" s="197"/>
      <c r="C93" s="107"/>
      <c r="D93" s="200"/>
      <c r="E93" s="243"/>
      <c r="F93" s="195">
        <f t="shared" si="1"/>
        <v>0</v>
      </c>
      <c r="G93"/>
      <c r="H93"/>
    </row>
    <row r="94" spans="2:8" ht="15.75" customHeight="1" x14ac:dyDescent="0.3">
      <c r="B94" s="197"/>
      <c r="C94" s="107"/>
      <c r="D94" s="200"/>
      <c r="E94" s="243"/>
      <c r="F94" s="195">
        <f t="shared" si="1"/>
        <v>0</v>
      </c>
      <c r="G94"/>
      <c r="H94"/>
    </row>
    <row r="95" spans="2:8" ht="15.75" customHeight="1" x14ac:dyDescent="0.3">
      <c r="B95" s="197"/>
      <c r="C95" s="107"/>
      <c r="D95" s="200"/>
      <c r="E95" s="243"/>
      <c r="F95" s="195">
        <f t="shared" si="1"/>
        <v>0</v>
      </c>
      <c r="G95"/>
      <c r="H95"/>
    </row>
    <row r="96" spans="2:8" ht="15.75" customHeight="1" thickBot="1" x14ac:dyDescent="0.35">
      <c r="B96" s="95"/>
      <c r="C96" s="207"/>
      <c r="D96" s="208"/>
      <c r="E96" s="96"/>
      <c r="F96" s="155">
        <f t="shared" si="1"/>
        <v>0</v>
      </c>
      <c r="G96"/>
      <c r="H96"/>
    </row>
    <row r="97" spans="1:8" ht="16.5" thickTop="1" x14ac:dyDescent="0.3">
      <c r="B97" s="76" t="s">
        <v>90</v>
      </c>
      <c r="C97" s="76"/>
      <c r="D97" s="214"/>
      <c r="E97" s="76"/>
      <c r="F97" s="163">
        <f>SUM(F82:F96)</f>
        <v>0</v>
      </c>
      <c r="G97"/>
      <c r="H97"/>
    </row>
    <row r="98" spans="1:8" x14ac:dyDescent="0.3">
      <c r="B98" s="1"/>
      <c r="C98" s="1"/>
      <c r="D98" s="1"/>
      <c r="E98" s="1"/>
      <c r="F98" s="7"/>
      <c r="G98" s="8"/>
      <c r="H98"/>
    </row>
    <row r="99" spans="1:8" x14ac:dyDescent="0.3">
      <c r="B99" s="1"/>
      <c r="C99" s="1"/>
      <c r="D99" s="1"/>
      <c r="E99" s="1"/>
      <c r="F99" s="7"/>
      <c r="G99" s="8"/>
      <c r="H99"/>
    </row>
    <row r="100" spans="1:8" ht="21" x14ac:dyDescent="0.35">
      <c r="A100" s="143" t="str">
        <f>IF($A$16=0,"",IF(COUNTIFS($A$17:$A$27,B100)=1,1,"nvt"))</f>
        <v/>
      </c>
      <c r="B100" s="247" t="str">
        <f>B20</f>
        <v>Loonverletkosten</v>
      </c>
      <c r="C100" s="50"/>
      <c r="D100"/>
      <c r="E100"/>
      <c r="F100" s="7"/>
      <c r="G100" s="8"/>
      <c r="H100"/>
    </row>
    <row r="101" spans="1:8" x14ac:dyDescent="0.3">
      <c r="B101" s="261" t="str">
        <f>IF(A100="nvt",VLOOKUP(A100,Alle_Kostensoorten[],2,FALSE),VLOOKUP(B100,Alle_Kostensoorten[],2,FALSE))</f>
        <v>Toelichting: Geen bijzonderheden.</v>
      </c>
      <c r="C101" s="261"/>
      <c r="D101" s="261"/>
      <c r="E101" s="261"/>
      <c r="F101" s="7"/>
      <c r="G101" s="8"/>
      <c r="H101"/>
    </row>
    <row r="102" spans="1:8" x14ac:dyDescent="0.3">
      <c r="B102" s="3"/>
      <c r="C102" s="4"/>
      <c r="D102"/>
      <c r="E102"/>
      <c r="F102" s="7"/>
      <c r="G102" s="8"/>
      <c r="H102"/>
    </row>
    <row r="103" spans="1:8" ht="16.5" thickBot="1" x14ac:dyDescent="0.35">
      <c r="B103" s="186" t="s">
        <v>2</v>
      </c>
      <c r="C103" s="133" t="s">
        <v>111</v>
      </c>
      <c r="D103" s="133" t="s">
        <v>72</v>
      </c>
      <c r="E103" s="184" t="s">
        <v>0</v>
      </c>
      <c r="F103" s="7"/>
      <c r="G103" s="8"/>
      <c r="H103"/>
    </row>
    <row r="104" spans="1:8" ht="16.5" thickTop="1" x14ac:dyDescent="0.3">
      <c r="B104" s="241"/>
      <c r="C104" s="224"/>
      <c r="D104" s="227"/>
      <c r="E104" s="192">
        <f>IF($A$100=1,$D104*23.91,0)</f>
        <v>0</v>
      </c>
      <c r="F104" s="7"/>
      <c r="G104" s="8"/>
      <c r="H104"/>
    </row>
    <row r="105" spans="1:8" x14ac:dyDescent="0.3">
      <c r="B105" s="210"/>
      <c r="C105" s="107"/>
      <c r="D105" s="200"/>
      <c r="E105" s="195">
        <f t="shared" ref="E105:E118" si="2">IF($A$100=1,$D105*23.91,0)</f>
        <v>0</v>
      </c>
      <c r="F105" s="7"/>
      <c r="G105" s="8"/>
      <c r="H105"/>
    </row>
    <row r="106" spans="1:8" x14ac:dyDescent="0.3">
      <c r="B106" s="210"/>
      <c r="C106" s="107"/>
      <c r="D106" s="200"/>
      <c r="E106" s="195">
        <f t="shared" si="2"/>
        <v>0</v>
      </c>
      <c r="F106" s="7"/>
      <c r="G106" s="8"/>
      <c r="H106"/>
    </row>
    <row r="107" spans="1:8" x14ac:dyDescent="0.3">
      <c r="B107" s="210"/>
      <c r="C107" s="107"/>
      <c r="D107" s="200"/>
      <c r="E107" s="195">
        <f t="shared" si="2"/>
        <v>0</v>
      </c>
      <c r="F107" s="7"/>
      <c r="G107" s="8"/>
      <c r="H107"/>
    </row>
    <row r="108" spans="1:8" x14ac:dyDescent="0.3">
      <c r="B108" s="210"/>
      <c r="C108" s="107"/>
      <c r="D108" s="200"/>
      <c r="E108" s="195">
        <f t="shared" si="2"/>
        <v>0</v>
      </c>
      <c r="F108" s="7"/>
      <c r="G108" s="8"/>
      <c r="H108"/>
    </row>
    <row r="109" spans="1:8" x14ac:dyDescent="0.3">
      <c r="B109" s="210"/>
      <c r="C109" s="107"/>
      <c r="D109" s="200"/>
      <c r="E109" s="195">
        <f t="shared" si="2"/>
        <v>0</v>
      </c>
      <c r="F109" s="7"/>
      <c r="G109" s="8"/>
      <c r="H109"/>
    </row>
    <row r="110" spans="1:8" x14ac:dyDescent="0.3">
      <c r="B110" s="210"/>
      <c r="C110" s="107"/>
      <c r="D110" s="200"/>
      <c r="E110" s="195">
        <f t="shared" si="2"/>
        <v>0</v>
      </c>
      <c r="F110" s="7"/>
      <c r="G110" s="8"/>
      <c r="H110"/>
    </row>
    <row r="111" spans="1:8" x14ac:dyDescent="0.3">
      <c r="B111" s="210"/>
      <c r="C111" s="107"/>
      <c r="D111" s="200"/>
      <c r="E111" s="195">
        <f t="shared" si="2"/>
        <v>0</v>
      </c>
      <c r="F111" s="7"/>
      <c r="G111" s="8"/>
      <c r="H111"/>
    </row>
    <row r="112" spans="1:8" x14ac:dyDescent="0.3">
      <c r="B112" s="210"/>
      <c r="C112" s="107"/>
      <c r="D112" s="200"/>
      <c r="E112" s="195">
        <f t="shared" si="2"/>
        <v>0</v>
      </c>
      <c r="F112" s="7"/>
      <c r="G112" s="8"/>
      <c r="H112"/>
    </row>
    <row r="113" spans="1:8" x14ac:dyDescent="0.3">
      <c r="B113" s="210"/>
      <c r="C113" s="107"/>
      <c r="D113" s="200"/>
      <c r="E113" s="195">
        <f t="shared" si="2"/>
        <v>0</v>
      </c>
      <c r="F113" s="7"/>
      <c r="G113" s="8"/>
      <c r="H113"/>
    </row>
    <row r="114" spans="1:8" x14ac:dyDescent="0.3">
      <c r="B114" s="210"/>
      <c r="C114" s="107"/>
      <c r="D114" s="200"/>
      <c r="E114" s="195">
        <f t="shared" si="2"/>
        <v>0</v>
      </c>
      <c r="F114" s="7"/>
      <c r="G114" s="8"/>
      <c r="H114"/>
    </row>
    <row r="115" spans="1:8" x14ac:dyDescent="0.3">
      <c r="B115" s="210"/>
      <c r="C115" s="107"/>
      <c r="D115" s="200"/>
      <c r="E115" s="195">
        <f t="shared" si="2"/>
        <v>0</v>
      </c>
      <c r="F115" s="7"/>
      <c r="G115" s="8"/>
      <c r="H115"/>
    </row>
    <row r="116" spans="1:8" x14ac:dyDescent="0.3">
      <c r="B116" s="210"/>
      <c r="C116" s="107"/>
      <c r="D116" s="200"/>
      <c r="E116" s="195">
        <f t="shared" si="2"/>
        <v>0</v>
      </c>
      <c r="F116" s="7"/>
      <c r="G116" s="8"/>
      <c r="H116"/>
    </row>
    <row r="117" spans="1:8" x14ac:dyDescent="0.3">
      <c r="B117" s="210"/>
      <c r="C117" s="107"/>
      <c r="D117" s="200"/>
      <c r="E117" s="195">
        <f t="shared" si="2"/>
        <v>0</v>
      </c>
      <c r="F117" s="7"/>
      <c r="G117" s="8"/>
      <c r="H117"/>
    </row>
    <row r="118" spans="1:8" ht="16.5" thickBot="1" x14ac:dyDescent="0.35">
      <c r="B118" s="93"/>
      <c r="C118" s="94"/>
      <c r="D118" s="141"/>
      <c r="E118" s="155">
        <f t="shared" si="2"/>
        <v>0</v>
      </c>
      <c r="F118" s="7"/>
      <c r="G118" s="8"/>
      <c r="H118"/>
    </row>
    <row r="119" spans="1:8" ht="16.5" thickTop="1" x14ac:dyDescent="0.3">
      <c r="B119" s="76" t="s">
        <v>90</v>
      </c>
      <c r="C119" s="76"/>
      <c r="D119" s="214"/>
      <c r="E119" s="163">
        <f>SUM(E104:E118)</f>
        <v>0</v>
      </c>
      <c r="F119" s="7"/>
      <c r="G119" s="8"/>
      <c r="H119"/>
    </row>
    <row r="120" spans="1:8" x14ac:dyDescent="0.3">
      <c r="B120" s="1"/>
      <c r="C120" s="1"/>
      <c r="D120" s="1"/>
      <c r="E120" s="1"/>
      <c r="F120" s="7"/>
      <c r="G120" s="8"/>
      <c r="H120"/>
    </row>
    <row r="121" spans="1:8" x14ac:dyDescent="0.3">
      <c r="B121" s="1"/>
      <c r="C121" s="1"/>
      <c r="D121" s="1"/>
      <c r="E121" s="1"/>
      <c r="F121" s="7"/>
      <c r="G121" s="8"/>
      <c r="H121"/>
    </row>
    <row r="122" spans="1:8" ht="21" x14ac:dyDescent="0.35">
      <c r="A122" s="143" t="str">
        <f>IF($A$16=0,"",IF(COUNTIFS($A$17:$A$27,B122)=1,1,"nvt"))</f>
        <v/>
      </c>
      <c r="B122" s="153" t="str">
        <f>B21</f>
        <v>Forfait 23% over overige directe kosten</v>
      </c>
      <c r="C122" s="50"/>
      <c r="D122" s="1"/>
      <c r="E122" s="1"/>
      <c r="F122" s="7"/>
      <c r="G122" s="8"/>
      <c r="H122"/>
    </row>
    <row r="123" spans="1:8" ht="15" x14ac:dyDescent="0.25">
      <c r="B123" s="261" t="e">
        <f>IF(A122=1,VLOOKUP(B122,Alle_Kostensoorten[],2,FALSE),VLOOKUP(A122,Alle_Kostensoorten[],2,FALSE))</f>
        <v>#N/A</v>
      </c>
      <c r="C123" s="261"/>
      <c r="D123" s="261"/>
      <c r="E123" s="261"/>
      <c r="F123" s="261"/>
      <c r="G123" s="261"/>
      <c r="H123"/>
    </row>
    <row r="124" spans="1:8" ht="9.75" customHeight="1" x14ac:dyDescent="0.3">
      <c r="B124" s="1"/>
      <c r="C124" s="1"/>
      <c r="D124" s="1"/>
      <c r="E124" s="1"/>
      <c r="F124" s="7"/>
      <c r="G124" s="8"/>
      <c r="H124"/>
    </row>
    <row r="125" spans="1:8" ht="16.5" thickBot="1" x14ac:dyDescent="0.35">
      <c r="B125" s="70" t="s">
        <v>2</v>
      </c>
      <c r="C125" s="71" t="s">
        <v>0</v>
      </c>
      <c r="D125" s="1"/>
      <c r="E125" s="7"/>
      <c r="F125" s="8"/>
      <c r="G125"/>
      <c r="H125"/>
    </row>
    <row r="126" spans="1:8" ht="15.75" customHeight="1" thickTop="1" x14ac:dyDescent="0.3">
      <c r="B126" s="156" t="str">
        <f>Hulpblad!V2</f>
        <v xml:space="preserve"> </v>
      </c>
      <c r="C126" s="154">
        <f t="shared" ref="C126:C135" si="3">IF(AND($A$122=1,$B126&lt;&gt;"",$B126&lt;&gt;" "),(SUMIFS($E$143:$E$151,$B$143:$B$151,$B126)+SUMIFS($F$159:$F$175,$B$159:$B$175,$B126)+SUMIFS($I$183:$I$190,$B$183:$B$190,$B126)+SUMIFS($C$198:$C$207,$B$198:$B$207,$B126))*0.23,0)</f>
        <v>0</v>
      </c>
      <c r="D126" s="1"/>
      <c r="E126" s="7"/>
      <c r="F126" s="8"/>
      <c r="G126"/>
      <c r="H126"/>
    </row>
    <row r="127" spans="1:8" ht="15.75" customHeight="1" x14ac:dyDescent="0.3">
      <c r="B127" s="157" t="str">
        <f>Hulpblad!V3</f>
        <v xml:space="preserve"> </v>
      </c>
      <c r="C127" s="155">
        <f>IF(AND($A$122=1,$B127&lt;&gt;"",$B127&lt;&gt;" "),(SUMIFS($E$143:$E$151,$B$143:$B$151,$B127)+SUMIFS($F$159:$F$175,$B$159:$B$175,$B127)+SUMIFS($I$183:$I$190,$B$183:$B$190,$B127)+SUMIFS($C$198:$C$207,$B$198:$B$207,$B127))*0.23,0)</f>
        <v>0</v>
      </c>
      <c r="D127" s="1"/>
      <c r="E127" s="7"/>
      <c r="F127" s="8"/>
      <c r="G127"/>
      <c r="H127"/>
    </row>
    <row r="128" spans="1:8" ht="15.75" customHeight="1" x14ac:dyDescent="0.3">
      <c r="B128" s="157" t="str">
        <f>Hulpblad!V4</f>
        <v xml:space="preserve"> </v>
      </c>
      <c r="C128" s="155">
        <f t="shared" si="3"/>
        <v>0</v>
      </c>
      <c r="D128" s="1"/>
      <c r="E128" s="7"/>
      <c r="F128" s="8"/>
      <c r="G128"/>
      <c r="H128"/>
    </row>
    <row r="129" spans="1:9" ht="15.75" customHeight="1" x14ac:dyDescent="0.3">
      <c r="B129" s="157" t="str">
        <f>Hulpblad!V5</f>
        <v xml:space="preserve"> </v>
      </c>
      <c r="C129" s="155">
        <f t="shared" si="3"/>
        <v>0</v>
      </c>
      <c r="D129" s="1"/>
      <c r="E129" s="7"/>
      <c r="F129" s="8"/>
      <c r="G129"/>
      <c r="H129"/>
    </row>
    <row r="130" spans="1:9" ht="15.75" customHeight="1" x14ac:dyDescent="0.3">
      <c r="B130" s="157" t="str">
        <f>Hulpblad!V6</f>
        <v xml:space="preserve"> </v>
      </c>
      <c r="C130" s="155">
        <f t="shared" si="3"/>
        <v>0</v>
      </c>
      <c r="D130" s="1"/>
      <c r="E130" s="7"/>
      <c r="F130" s="8"/>
      <c r="G130"/>
      <c r="H130"/>
    </row>
    <row r="131" spans="1:9" ht="15.75" customHeight="1" x14ac:dyDescent="0.3">
      <c r="B131" s="157" t="str">
        <f>Hulpblad!V7</f>
        <v xml:space="preserve"> </v>
      </c>
      <c r="C131" s="155">
        <f t="shared" si="3"/>
        <v>0</v>
      </c>
      <c r="D131" s="1"/>
      <c r="E131" s="7"/>
      <c r="F131" s="8"/>
      <c r="G131"/>
      <c r="H131"/>
    </row>
    <row r="132" spans="1:9" ht="15.75" customHeight="1" x14ac:dyDescent="0.3">
      <c r="B132" s="157" t="str">
        <f>Hulpblad!V8</f>
        <v xml:space="preserve"> </v>
      </c>
      <c r="C132" s="155">
        <f t="shared" si="3"/>
        <v>0</v>
      </c>
      <c r="D132" s="1"/>
      <c r="E132" s="7"/>
      <c r="F132" s="8"/>
      <c r="G132"/>
      <c r="H132"/>
    </row>
    <row r="133" spans="1:9" ht="15.75" customHeight="1" x14ac:dyDescent="0.3">
      <c r="B133" s="157" t="str">
        <f>Hulpblad!V9</f>
        <v xml:space="preserve"> </v>
      </c>
      <c r="C133" s="155">
        <f t="shared" si="3"/>
        <v>0</v>
      </c>
      <c r="D133" s="1"/>
      <c r="E133" s="7"/>
      <c r="F133" s="8"/>
      <c r="G133"/>
      <c r="H133"/>
    </row>
    <row r="134" spans="1:9" ht="15.75" customHeight="1" x14ac:dyDescent="0.3">
      <c r="B134" s="157" t="str">
        <f>Hulpblad!V10</f>
        <v xml:space="preserve"> </v>
      </c>
      <c r="C134" s="155">
        <f t="shared" si="3"/>
        <v>0</v>
      </c>
      <c r="D134" s="1"/>
      <c r="E134" s="7"/>
      <c r="F134" s="8"/>
      <c r="G134"/>
      <c r="H134"/>
    </row>
    <row r="135" spans="1:9" ht="15.75" customHeight="1" thickBot="1" x14ac:dyDescent="0.35">
      <c r="B135" s="157" t="str">
        <f>Hulpblad!V11</f>
        <v xml:space="preserve"> </v>
      </c>
      <c r="C135" s="155">
        <f t="shared" si="3"/>
        <v>0</v>
      </c>
      <c r="D135" s="1"/>
      <c r="E135" s="7"/>
      <c r="F135" s="8"/>
      <c r="G135"/>
      <c r="H135"/>
    </row>
    <row r="136" spans="1:9" ht="16.5" thickTop="1" x14ac:dyDescent="0.3">
      <c r="B136" s="76" t="s">
        <v>90</v>
      </c>
      <c r="C136" s="163">
        <f>SUM(C126:C135)</f>
        <v>0</v>
      </c>
      <c r="D136" s="1"/>
      <c r="E136" s="1"/>
      <c r="F136" s="7"/>
      <c r="G136" s="8"/>
      <c r="H136"/>
    </row>
    <row r="137" spans="1:9" x14ac:dyDescent="0.3">
      <c r="B137" s="1"/>
      <c r="C137" s="1"/>
      <c r="D137" s="1"/>
      <c r="E137" s="1"/>
      <c r="F137" s="7"/>
      <c r="G137" s="8"/>
      <c r="H137"/>
    </row>
    <row r="138" spans="1:9" x14ac:dyDescent="0.3">
      <c r="B138" s="1"/>
      <c r="C138" s="1"/>
      <c r="D138" s="1"/>
      <c r="E138" s="1"/>
      <c r="F138" s="7"/>
      <c r="G138" s="8"/>
      <c r="H138"/>
    </row>
    <row r="139" spans="1:9" ht="21" x14ac:dyDescent="0.35">
      <c r="A139" s="143" t="str">
        <f>IF($A$16=0,"",IF(COUNTIFS($A$17:$A$27,B139)=1,1,"nvt"))</f>
        <v/>
      </c>
      <c r="B139" s="153" t="str">
        <f>B23</f>
        <v>Bijdragen in natura</v>
      </c>
      <c r="C139" s="50"/>
      <c r="D139" s="12"/>
      <c r="E139" s="12"/>
      <c r="F139" s="9"/>
      <c r="G139"/>
      <c r="H139"/>
    </row>
    <row r="140" spans="1:9" ht="18" customHeight="1" x14ac:dyDescent="0.25">
      <c r="B140" s="261"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c r="G141"/>
      <c r="H141"/>
    </row>
    <row r="142" spans="1:9" ht="16.5" customHeight="1" thickBot="1" x14ac:dyDescent="0.35">
      <c r="B142" s="237" t="s">
        <v>2</v>
      </c>
      <c r="C142" s="238" t="s">
        <v>114</v>
      </c>
      <c r="D142" s="238" t="s">
        <v>6</v>
      </c>
      <c r="E142" s="239" t="s">
        <v>0</v>
      </c>
      <c r="F142" s="239" t="s">
        <v>48</v>
      </c>
      <c r="G142" s="240"/>
      <c r="H142" s="240"/>
      <c r="I142" s="240"/>
    </row>
    <row r="143" spans="1:9" ht="15.75" customHeight="1" thickTop="1" x14ac:dyDescent="0.3">
      <c r="B143" s="223"/>
      <c r="C143" s="224"/>
      <c r="D143" s="225"/>
      <c r="E143" s="192">
        <f t="shared" ref="E143:E151" si="4">IF($A$139=1,$D143,0)</f>
        <v>0</v>
      </c>
      <c r="F143" s="224"/>
      <c r="G143" s="226"/>
      <c r="H143" s="226"/>
      <c r="I143" s="226"/>
    </row>
    <row r="144" spans="1:9" ht="15.75" customHeight="1" x14ac:dyDescent="0.3">
      <c r="B144" s="197"/>
      <c r="C144" s="107"/>
      <c r="D144" s="225"/>
      <c r="E144" s="195">
        <f t="shared" si="4"/>
        <v>0</v>
      </c>
      <c r="F144" s="205"/>
      <c r="G144" s="206"/>
      <c r="H144" s="206"/>
      <c r="I144" s="206"/>
    </row>
    <row r="145" spans="1:9" ht="15.75" customHeight="1" x14ac:dyDescent="0.3">
      <c r="B145" s="197"/>
      <c r="C145" s="107"/>
      <c r="D145" s="225"/>
      <c r="E145" s="195">
        <f t="shared" si="4"/>
        <v>0</v>
      </c>
      <c r="F145" s="205"/>
      <c r="G145" s="206"/>
      <c r="H145" s="206"/>
      <c r="I145" s="206"/>
    </row>
    <row r="146" spans="1:9" ht="15.75" customHeight="1" x14ac:dyDescent="0.3">
      <c r="B146" s="197"/>
      <c r="C146" s="107"/>
      <c r="D146" s="225"/>
      <c r="E146" s="195">
        <f t="shared" si="4"/>
        <v>0</v>
      </c>
      <c r="F146" s="205"/>
      <c r="G146" s="206"/>
      <c r="H146" s="206"/>
      <c r="I146" s="206"/>
    </row>
    <row r="147" spans="1:9" ht="15.75" customHeight="1" x14ac:dyDescent="0.3">
      <c r="B147" s="197"/>
      <c r="C147" s="107"/>
      <c r="D147" s="225"/>
      <c r="E147" s="195">
        <f t="shared" si="4"/>
        <v>0</v>
      </c>
      <c r="F147" s="205"/>
      <c r="G147" s="206"/>
      <c r="H147" s="206"/>
      <c r="I147" s="206"/>
    </row>
    <row r="148" spans="1:9" ht="15.75" customHeight="1" x14ac:dyDescent="0.3">
      <c r="B148" s="197"/>
      <c r="C148" s="107"/>
      <c r="D148" s="202"/>
      <c r="E148" s="195">
        <f t="shared" si="4"/>
        <v>0</v>
      </c>
      <c r="F148" s="205"/>
      <c r="G148" s="206"/>
      <c r="H148" s="206"/>
      <c r="I148" s="206"/>
    </row>
    <row r="149" spans="1:9" ht="15.75" customHeight="1" x14ac:dyDescent="0.3">
      <c r="B149" s="197"/>
      <c r="C149" s="107"/>
      <c r="D149" s="202"/>
      <c r="E149" s="195">
        <f t="shared" si="4"/>
        <v>0</v>
      </c>
      <c r="F149" s="205"/>
      <c r="G149" s="206"/>
      <c r="H149" s="206"/>
      <c r="I149" s="206"/>
    </row>
    <row r="150" spans="1:9" ht="15.75" customHeight="1" x14ac:dyDescent="0.3">
      <c r="B150" s="197"/>
      <c r="C150" s="107"/>
      <c r="D150" s="202"/>
      <c r="E150" s="195">
        <f t="shared" si="4"/>
        <v>0</v>
      </c>
      <c r="F150" s="205"/>
      <c r="G150" s="206"/>
      <c r="H150" s="206"/>
      <c r="I150" s="206"/>
    </row>
    <row r="151" spans="1:9" ht="15.75" customHeight="1" thickBot="1" x14ac:dyDescent="0.35">
      <c r="B151" s="95"/>
      <c r="C151" s="94"/>
      <c r="D151" s="97"/>
      <c r="E151" s="155">
        <f t="shared" si="4"/>
        <v>0</v>
      </c>
      <c r="F151" s="98"/>
      <c r="G151" s="99"/>
      <c r="H151" s="99"/>
      <c r="I151" s="99"/>
    </row>
    <row r="152" spans="1:9" ht="16.5" thickTop="1" x14ac:dyDescent="0.3">
      <c r="B152" s="76" t="s">
        <v>90</v>
      </c>
      <c r="C152" s="76"/>
      <c r="D152" s="76"/>
      <c r="E152" s="163">
        <f>SUM(E143:E151)</f>
        <v>0</v>
      </c>
      <c r="F152" s="213"/>
      <c r="G152" s="213"/>
      <c r="H152" s="213"/>
      <c r="I152" s="213"/>
    </row>
    <row r="153" spans="1:9" x14ac:dyDescent="0.3">
      <c r="B153" s="6"/>
      <c r="C153" s="6"/>
      <c r="D153" s="6"/>
      <c r="E153" s="19"/>
      <c r="F153" s="19"/>
      <c r="G153" s="10"/>
      <c r="H153"/>
    </row>
    <row r="154" spans="1:9" x14ac:dyDescent="0.3">
      <c r="B154" s="1"/>
      <c r="C154" s="1"/>
      <c r="D154" s="1"/>
      <c r="E154" s="1"/>
      <c r="F154" s="9"/>
      <c r="G154" s="10"/>
      <c r="H154"/>
    </row>
    <row r="155" spans="1:9" ht="21" x14ac:dyDescent="0.35">
      <c r="A155" s="143" t="str">
        <f>IF($A$16=0,"",IF(COUNTIFS($A$17:$A$27,B155)=1,1,"nvt"))</f>
        <v/>
      </c>
      <c r="B155" s="153" t="str">
        <f>B24</f>
        <v>Overige kosten derden</v>
      </c>
      <c r="C155" s="50"/>
      <c r="D155" s="1"/>
      <c r="E155" s="1"/>
      <c r="F155" s="9"/>
      <c r="G155" s="10"/>
      <c r="H155"/>
    </row>
    <row r="156" spans="1:9" ht="18" customHeight="1" x14ac:dyDescent="0.25">
      <c r="B156" s="261"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c r="H157"/>
    </row>
    <row r="158" spans="1:9" ht="16.5" customHeight="1" thickBot="1" x14ac:dyDescent="0.35">
      <c r="B158" s="233" t="s">
        <v>2</v>
      </c>
      <c r="C158" s="235" t="s">
        <v>114</v>
      </c>
      <c r="D158" s="235" t="s">
        <v>177</v>
      </c>
      <c r="E158" s="234" t="s">
        <v>148</v>
      </c>
      <c r="F158" s="235" t="s">
        <v>0</v>
      </c>
      <c r="G158" s="234" t="s">
        <v>34</v>
      </c>
      <c r="H158" s="236"/>
      <c r="I158" s="236"/>
    </row>
    <row r="159" spans="1:9" ht="15.75" customHeight="1" thickTop="1" x14ac:dyDescent="0.3">
      <c r="B159" s="223"/>
      <c r="C159" s="224"/>
      <c r="D159" s="227"/>
      <c r="E159" s="225"/>
      <c r="F159" s="192">
        <f>IF($A$155=1,$D159*$E159,0)</f>
        <v>0</v>
      </c>
      <c r="G159" s="228"/>
      <c r="H159" s="229"/>
      <c r="I159" s="229"/>
    </row>
    <row r="160" spans="1:9" ht="15.75" customHeight="1" x14ac:dyDescent="0.3">
      <c r="B160" s="197"/>
      <c r="C160" s="107"/>
      <c r="D160" s="200"/>
      <c r="E160" s="202"/>
      <c r="F160" s="195">
        <f t="shared" ref="F160:F175" si="5">IF($A$155=1,$D160*$E160,0)</f>
        <v>0</v>
      </c>
      <c r="G160" s="203"/>
      <c r="H160" s="204"/>
      <c r="I160" s="204"/>
    </row>
    <row r="161" spans="2:9" ht="15.75" customHeight="1" x14ac:dyDescent="0.3">
      <c r="B161" s="197"/>
      <c r="C161" s="107"/>
      <c r="D161" s="200"/>
      <c r="E161" s="202"/>
      <c r="F161" s="195">
        <f t="shared" si="5"/>
        <v>0</v>
      </c>
      <c r="G161" s="203"/>
      <c r="H161" s="204"/>
      <c r="I161" s="204"/>
    </row>
    <row r="162" spans="2:9" ht="15.75" customHeight="1" x14ac:dyDescent="0.3">
      <c r="B162" s="197"/>
      <c r="C162" s="107"/>
      <c r="D162" s="200"/>
      <c r="E162" s="202"/>
      <c r="F162" s="195">
        <f t="shared" si="5"/>
        <v>0</v>
      </c>
      <c r="G162" s="203"/>
      <c r="H162" s="204"/>
      <c r="I162" s="204"/>
    </row>
    <row r="163" spans="2:9" ht="15.75" customHeight="1" x14ac:dyDescent="0.3">
      <c r="B163" s="197"/>
      <c r="C163" s="107"/>
      <c r="D163" s="200"/>
      <c r="E163" s="202"/>
      <c r="F163" s="195">
        <f t="shared" si="5"/>
        <v>0</v>
      </c>
      <c r="G163" s="203"/>
      <c r="H163" s="204"/>
      <c r="I163" s="204"/>
    </row>
    <row r="164" spans="2:9" ht="15.75" customHeight="1" x14ac:dyDescent="0.3">
      <c r="B164" s="197"/>
      <c r="C164" s="107"/>
      <c r="D164" s="200"/>
      <c r="E164" s="202"/>
      <c r="F164" s="195">
        <f t="shared" si="5"/>
        <v>0</v>
      </c>
      <c r="G164" s="203"/>
      <c r="H164" s="204"/>
      <c r="I164" s="204"/>
    </row>
    <row r="165" spans="2:9" ht="15.75" customHeight="1" x14ac:dyDescent="0.3">
      <c r="B165" s="197"/>
      <c r="C165" s="107"/>
      <c r="D165" s="200"/>
      <c r="E165" s="202"/>
      <c r="F165" s="195">
        <f t="shared" si="5"/>
        <v>0</v>
      </c>
      <c r="G165" s="203"/>
      <c r="H165" s="204"/>
      <c r="I165" s="204"/>
    </row>
    <row r="166" spans="2:9" ht="15.75" customHeight="1" x14ac:dyDescent="0.3">
      <c r="B166" s="197"/>
      <c r="C166" s="107"/>
      <c r="D166" s="200"/>
      <c r="E166" s="202"/>
      <c r="F166" s="195">
        <f t="shared" si="5"/>
        <v>0</v>
      </c>
      <c r="G166" s="203"/>
      <c r="H166" s="204"/>
      <c r="I166" s="204"/>
    </row>
    <row r="167" spans="2:9" ht="15.75" customHeight="1" x14ac:dyDescent="0.3">
      <c r="B167" s="197"/>
      <c r="C167" s="107"/>
      <c r="D167" s="200"/>
      <c r="E167" s="202"/>
      <c r="F167" s="195">
        <f t="shared" si="5"/>
        <v>0</v>
      </c>
      <c r="G167" s="203"/>
      <c r="H167" s="204"/>
      <c r="I167" s="204"/>
    </row>
    <row r="168" spans="2:9" ht="15.75" customHeight="1" x14ac:dyDescent="0.3">
      <c r="B168" s="197"/>
      <c r="C168" s="107"/>
      <c r="D168" s="200"/>
      <c r="E168" s="202"/>
      <c r="F168" s="195">
        <f t="shared" si="5"/>
        <v>0</v>
      </c>
      <c r="G168" s="203"/>
      <c r="H168" s="204"/>
      <c r="I168" s="204"/>
    </row>
    <row r="169" spans="2:9" ht="15.75" customHeight="1" x14ac:dyDescent="0.3">
      <c r="B169" s="197"/>
      <c r="C169" s="107"/>
      <c r="D169" s="200"/>
      <c r="E169" s="202"/>
      <c r="F169" s="195">
        <f t="shared" si="5"/>
        <v>0</v>
      </c>
      <c r="G169" s="203"/>
      <c r="H169" s="204"/>
      <c r="I169" s="204"/>
    </row>
    <row r="170" spans="2:9" ht="15.75" customHeight="1" x14ac:dyDescent="0.3">
      <c r="B170" s="197"/>
      <c r="C170" s="107"/>
      <c r="D170" s="200"/>
      <c r="E170" s="202"/>
      <c r="F170" s="195">
        <f t="shared" si="5"/>
        <v>0</v>
      </c>
      <c r="G170" s="203"/>
      <c r="H170" s="204"/>
      <c r="I170" s="204"/>
    </row>
    <row r="171" spans="2:9" ht="15.75" customHeight="1" x14ac:dyDescent="0.3">
      <c r="B171" s="197"/>
      <c r="C171" s="107"/>
      <c r="D171" s="200"/>
      <c r="E171" s="202"/>
      <c r="F171" s="195">
        <f t="shared" si="5"/>
        <v>0</v>
      </c>
      <c r="G171" s="203"/>
      <c r="H171" s="204"/>
      <c r="I171" s="204"/>
    </row>
    <row r="172" spans="2:9" ht="15.75" customHeight="1" x14ac:dyDescent="0.3">
      <c r="B172" s="197"/>
      <c r="C172" s="107"/>
      <c r="D172" s="200"/>
      <c r="E172" s="202"/>
      <c r="F172" s="195">
        <f t="shared" si="5"/>
        <v>0</v>
      </c>
      <c r="G172" s="203"/>
      <c r="H172" s="204"/>
      <c r="I172" s="204"/>
    </row>
    <row r="173" spans="2:9" ht="15.75" customHeight="1" x14ac:dyDescent="0.3">
      <c r="B173" s="197"/>
      <c r="C173" s="107"/>
      <c r="D173" s="200"/>
      <c r="E173" s="202"/>
      <c r="F173" s="195">
        <f t="shared" si="5"/>
        <v>0</v>
      </c>
      <c r="G173" s="203"/>
      <c r="H173" s="204"/>
      <c r="I173" s="204"/>
    </row>
    <row r="174" spans="2:9" ht="15.75" customHeight="1" x14ac:dyDescent="0.3">
      <c r="B174" s="197"/>
      <c r="C174" s="107"/>
      <c r="D174" s="200"/>
      <c r="E174" s="202"/>
      <c r="F174" s="195">
        <f t="shared" si="5"/>
        <v>0</v>
      </c>
      <c r="G174" s="203"/>
      <c r="H174" s="204"/>
      <c r="I174" s="204"/>
    </row>
    <row r="175" spans="2:9" ht="15.75" customHeight="1" thickBot="1" x14ac:dyDescent="0.35">
      <c r="B175" s="95"/>
      <c r="C175" s="94"/>
      <c r="D175" s="141"/>
      <c r="E175" s="97"/>
      <c r="F175" s="155">
        <f t="shared" si="5"/>
        <v>0</v>
      </c>
      <c r="G175" s="135"/>
      <c r="H175" s="136"/>
      <c r="I175" s="136"/>
    </row>
    <row r="176" spans="2:9" ht="16.149999999999999" customHeight="1" thickTop="1" x14ac:dyDescent="0.3">
      <c r="B176" s="76" t="s">
        <v>90</v>
      </c>
      <c r="C176" s="76"/>
      <c r="D176" s="76"/>
      <c r="E176" s="76"/>
      <c r="F176" s="163">
        <f>SUM(F159:F175)</f>
        <v>0</v>
      </c>
      <c r="G176" s="213"/>
      <c r="H176" s="213"/>
      <c r="I176" s="213"/>
    </row>
    <row r="177" spans="1:9" ht="16.149999999999999" customHeight="1" x14ac:dyDescent="0.3">
      <c r="B177" s="1"/>
      <c r="C177" s="4"/>
      <c r="D177" s="7"/>
      <c r="E177" s="7"/>
      <c r="F177" s="11"/>
      <c r="G177"/>
      <c r="H177"/>
    </row>
    <row r="178" spans="1:9" x14ac:dyDescent="0.3">
      <c r="B178" s="1"/>
      <c r="C178" s="1"/>
      <c r="D178" s="4"/>
      <c r="E178" s="13"/>
      <c r="F178" s="13"/>
      <c r="G178" s="9"/>
      <c r="H178"/>
    </row>
    <row r="179" spans="1:9" ht="21" x14ac:dyDescent="0.35">
      <c r="A179" s="143" t="str">
        <f>IF($A$16=0,"",IF(COUNTIFS($A$17:$A$27,B179)=1,1,"nvt"))</f>
        <v/>
      </c>
      <c r="B179" s="50" t="s">
        <v>22</v>
      </c>
      <c r="C179" s="50"/>
      <c r="D179" s="1"/>
      <c r="E179" s="1"/>
      <c r="F179" s="9"/>
      <c r="G179" s="8"/>
      <c r="H179"/>
    </row>
    <row r="180" spans="1:9" ht="15" customHeight="1" x14ac:dyDescent="0.25">
      <c r="B180" s="261"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c r="H181"/>
    </row>
    <row r="182" spans="1:9" ht="48.75" customHeight="1" thickBot="1" x14ac:dyDescent="0.35">
      <c r="B182" s="233" t="s">
        <v>2</v>
      </c>
      <c r="C182" s="234" t="s">
        <v>108</v>
      </c>
      <c r="D182" s="234" t="s">
        <v>3</v>
      </c>
      <c r="E182" s="234" t="s">
        <v>149</v>
      </c>
      <c r="F182" s="234" t="s">
        <v>4</v>
      </c>
      <c r="G182" s="234" t="s">
        <v>133</v>
      </c>
      <c r="H182" s="234" t="s">
        <v>5</v>
      </c>
      <c r="I182" s="234" t="s">
        <v>0</v>
      </c>
    </row>
    <row r="183" spans="1:9" ht="15.75" customHeight="1" thickTop="1" x14ac:dyDescent="0.3">
      <c r="B183" s="223"/>
      <c r="C183" s="230"/>
      <c r="D183" s="231"/>
      <c r="E183" s="231"/>
      <c r="F183" s="227"/>
      <c r="G183" s="227"/>
      <c r="H183" s="232"/>
      <c r="I183" s="192">
        <f>IFERROR(IF($A$179=1,(D183-E183)*(G183/F183)*H183,0),0)</f>
        <v>0</v>
      </c>
    </row>
    <row r="184" spans="1:9" ht="15.75" customHeight="1" x14ac:dyDescent="0.3">
      <c r="B184" s="197"/>
      <c r="C184" s="198"/>
      <c r="D184" s="199"/>
      <c r="E184" s="199"/>
      <c r="F184" s="200"/>
      <c r="G184" s="200"/>
      <c r="H184" s="201"/>
      <c r="I184" s="195">
        <f t="shared" ref="I184:I190" si="6">IFERROR(IF($A$179=1,(D184-E184)*(G184/F184)*H184,0),0)</f>
        <v>0</v>
      </c>
    </row>
    <row r="185" spans="1:9" ht="15.75" customHeight="1" x14ac:dyDescent="0.3">
      <c r="B185" s="197"/>
      <c r="C185" s="198"/>
      <c r="D185" s="199"/>
      <c r="E185" s="199"/>
      <c r="F185" s="200"/>
      <c r="G185" s="200"/>
      <c r="H185" s="201"/>
      <c r="I185" s="195">
        <f t="shared" si="6"/>
        <v>0</v>
      </c>
    </row>
    <row r="186" spans="1:9" ht="15.75" customHeight="1" x14ac:dyDescent="0.3">
      <c r="B186" s="197"/>
      <c r="C186" s="198"/>
      <c r="D186" s="199"/>
      <c r="E186" s="199"/>
      <c r="F186" s="200"/>
      <c r="G186" s="200"/>
      <c r="H186" s="201"/>
      <c r="I186" s="195">
        <f t="shared" si="6"/>
        <v>0</v>
      </c>
    </row>
    <row r="187" spans="1:9" ht="15.75" customHeight="1" x14ac:dyDescent="0.3">
      <c r="B187" s="197"/>
      <c r="C187" s="198"/>
      <c r="D187" s="199"/>
      <c r="E187" s="199"/>
      <c r="F187" s="200"/>
      <c r="G187" s="200"/>
      <c r="H187" s="201"/>
      <c r="I187" s="195">
        <f t="shared" si="6"/>
        <v>0</v>
      </c>
    </row>
    <row r="188" spans="1:9" ht="15.75" customHeight="1" x14ac:dyDescent="0.3">
      <c r="B188" s="197"/>
      <c r="C188" s="198"/>
      <c r="D188" s="199"/>
      <c r="E188" s="199"/>
      <c r="F188" s="200"/>
      <c r="G188" s="200"/>
      <c r="H188" s="201"/>
      <c r="I188" s="195">
        <f t="shared" si="6"/>
        <v>0</v>
      </c>
    </row>
    <row r="189" spans="1:9" ht="15.75" customHeight="1" x14ac:dyDescent="0.3">
      <c r="B189" s="197"/>
      <c r="C189" s="198"/>
      <c r="D189" s="199"/>
      <c r="E189" s="199"/>
      <c r="F189" s="200"/>
      <c r="G189" s="200"/>
      <c r="H189" s="201"/>
      <c r="I189" s="195">
        <f t="shared" si="6"/>
        <v>0</v>
      </c>
    </row>
    <row r="190" spans="1:9" ht="15.75" customHeight="1" thickBot="1" x14ac:dyDescent="0.35">
      <c r="B190" s="95"/>
      <c r="C190" s="100"/>
      <c r="D190" s="101"/>
      <c r="E190" s="101"/>
      <c r="F190" s="141"/>
      <c r="G190" s="141"/>
      <c r="H190" s="132"/>
      <c r="I190" s="155">
        <f t="shared" si="6"/>
        <v>0</v>
      </c>
    </row>
    <row r="191" spans="1:9" ht="16.5" thickTop="1" x14ac:dyDescent="0.3">
      <c r="B191" s="76" t="s">
        <v>90</v>
      </c>
      <c r="C191" s="76"/>
      <c r="D191" s="76"/>
      <c r="E191" s="76"/>
      <c r="F191" s="76"/>
      <c r="G191" s="76"/>
      <c r="H191" s="213"/>
      <c r="I191" s="163">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x14ac:dyDescent="0.35">
      <c r="A194" s="143" t="str">
        <f>IF($A$16=0,"",IF(COUNTIFS($A$17:$A$27,B194)=1,1,"nvt"))</f>
        <v/>
      </c>
      <c r="B194" s="153" t="str">
        <f>B25</f>
        <v>Forfait kleine uitgaven &lt; € 250 (1% Overige kosten derden)</v>
      </c>
      <c r="C194" s="50"/>
      <c r="D194" s="50"/>
      <c r="E194" s="50"/>
      <c r="F194" s="9"/>
      <c r="G194"/>
      <c r="H194"/>
    </row>
    <row r="195" spans="1:8" ht="15" customHeight="1" x14ac:dyDescent="0.25">
      <c r="B195" s="261" t="e">
        <f>IF(A194=1,VLOOKUP(B194,Alle_Kostensoorten[],2,FALSE),VLOOKUP(A194,Alle_Kostensoorten[],2,FALSE))</f>
        <v>#N/A</v>
      </c>
      <c r="C195" s="261"/>
      <c r="D195" s="261"/>
      <c r="E195" s="261"/>
      <c r="F195" s="261"/>
      <c r="G195" s="261"/>
      <c r="H195"/>
    </row>
    <row r="196" spans="1:8" ht="9.75" customHeight="1" x14ac:dyDescent="0.3">
      <c r="B196" s="3"/>
      <c r="C196" s="4"/>
      <c r="D196" s="12"/>
      <c r="E196" s="12"/>
      <c r="F196" s="9"/>
      <c r="G196"/>
      <c r="H196"/>
    </row>
    <row r="197" spans="1:8" ht="31.9" customHeight="1" thickBot="1" x14ac:dyDescent="0.35">
      <c r="B197" s="70" t="s">
        <v>2</v>
      </c>
      <c r="C197" s="72" t="s">
        <v>0</v>
      </c>
      <c r="D197"/>
      <c r="E197"/>
      <c r="F197"/>
      <c r="G197"/>
      <c r="H197"/>
    </row>
    <row r="198" spans="1:8" ht="15.75" customHeight="1" thickTop="1" x14ac:dyDescent="0.3">
      <c r="B198" s="156" t="str">
        <f>Hulpblad!V2</f>
        <v xml:space="preserve"> </v>
      </c>
      <c r="C198" s="154">
        <f t="shared" ref="C198:C207" si="7">IF(AND($A$194=1,B198&lt;&gt;"",B198&lt;&gt;" "),SUMIFS($F$159:$F$175,$B$159:$B$175,$B198)*0.01,0)</f>
        <v>0</v>
      </c>
      <c r="D198"/>
      <c r="E198"/>
      <c r="F198"/>
      <c r="G198"/>
      <c r="H198"/>
    </row>
    <row r="199" spans="1:8" ht="15.75" customHeight="1" x14ac:dyDescent="0.3">
      <c r="B199" s="157" t="str">
        <f>Hulpblad!V3</f>
        <v xml:space="preserve"> </v>
      </c>
      <c r="C199" s="155">
        <f t="shared" si="7"/>
        <v>0</v>
      </c>
      <c r="D199"/>
      <c r="E199"/>
      <c r="F199"/>
      <c r="G199"/>
      <c r="H199"/>
    </row>
    <row r="200" spans="1:8" ht="15.75" customHeight="1" x14ac:dyDescent="0.3">
      <c r="B200" s="157" t="str">
        <f>Hulpblad!V4</f>
        <v xml:space="preserve"> </v>
      </c>
      <c r="C200" s="155">
        <f t="shared" si="7"/>
        <v>0</v>
      </c>
      <c r="D200"/>
      <c r="E200"/>
      <c r="F200"/>
      <c r="G200"/>
      <c r="H200"/>
    </row>
    <row r="201" spans="1:8" ht="15.75" customHeight="1" x14ac:dyDescent="0.3">
      <c r="B201" s="157" t="str">
        <f>Hulpblad!V5</f>
        <v xml:space="preserve"> </v>
      </c>
      <c r="C201" s="155">
        <f t="shared" si="7"/>
        <v>0</v>
      </c>
      <c r="D201"/>
      <c r="E201"/>
      <c r="F201"/>
      <c r="G201"/>
      <c r="H201"/>
    </row>
    <row r="202" spans="1:8" ht="15.75" customHeight="1" x14ac:dyDescent="0.3">
      <c r="B202" s="157" t="str">
        <f>Hulpblad!V6</f>
        <v xml:space="preserve"> </v>
      </c>
      <c r="C202" s="155">
        <f t="shared" si="7"/>
        <v>0</v>
      </c>
      <c r="D202"/>
      <c r="E202"/>
      <c r="F202"/>
      <c r="G202"/>
      <c r="H202"/>
    </row>
    <row r="203" spans="1:8" ht="15.75" customHeight="1" x14ac:dyDescent="0.3">
      <c r="B203" s="157" t="str">
        <f>Hulpblad!V7</f>
        <v xml:space="preserve"> </v>
      </c>
      <c r="C203" s="155">
        <f t="shared" si="7"/>
        <v>0</v>
      </c>
      <c r="D203"/>
      <c r="E203"/>
      <c r="F203"/>
      <c r="G203"/>
      <c r="H203"/>
    </row>
    <row r="204" spans="1:8" ht="15.75" customHeight="1" x14ac:dyDescent="0.3">
      <c r="B204" s="157" t="str">
        <f>Hulpblad!V8</f>
        <v xml:space="preserve"> </v>
      </c>
      <c r="C204" s="155">
        <f t="shared" si="7"/>
        <v>0</v>
      </c>
      <c r="D204"/>
      <c r="E204"/>
      <c r="F204"/>
      <c r="G204"/>
      <c r="H204"/>
    </row>
    <row r="205" spans="1:8" ht="15.75" customHeight="1" x14ac:dyDescent="0.3">
      <c r="B205" s="157" t="str">
        <f>Hulpblad!V9</f>
        <v xml:space="preserve"> </v>
      </c>
      <c r="C205" s="155">
        <f t="shared" si="7"/>
        <v>0</v>
      </c>
      <c r="D205"/>
      <c r="E205"/>
      <c r="F205"/>
      <c r="G205"/>
      <c r="H205"/>
    </row>
    <row r="206" spans="1:8" ht="15.75" customHeight="1" x14ac:dyDescent="0.3">
      <c r="B206" s="157" t="str">
        <f>Hulpblad!V10</f>
        <v xml:space="preserve"> </v>
      </c>
      <c r="C206" s="155">
        <f t="shared" si="7"/>
        <v>0</v>
      </c>
      <c r="D206"/>
      <c r="E206"/>
      <c r="F206"/>
      <c r="G206"/>
      <c r="H206"/>
    </row>
    <row r="207" spans="1:8" ht="15.75" customHeight="1" thickBot="1" x14ac:dyDescent="0.35">
      <c r="B207" s="157" t="str">
        <f>Hulpblad!V11</f>
        <v xml:space="preserve"> </v>
      </c>
      <c r="C207" s="155">
        <f t="shared" si="7"/>
        <v>0</v>
      </c>
      <c r="D207"/>
      <c r="E207"/>
      <c r="F207"/>
      <c r="G207"/>
      <c r="H207"/>
    </row>
    <row r="208" spans="1:8" ht="16.5" thickTop="1" x14ac:dyDescent="0.3">
      <c r="B208" s="76" t="s">
        <v>90</v>
      </c>
      <c r="C208" s="163">
        <f>SUM(C198:C207)</f>
        <v>0</v>
      </c>
      <c r="D208" s="1"/>
      <c r="E208" s="1"/>
      <c r="F208" s="9"/>
      <c r="G208" s="10"/>
      <c r="H208"/>
    </row>
    <row r="209" spans="1:8" x14ac:dyDescent="0.3">
      <c r="B209" s="3"/>
      <c r="C209" s="1"/>
      <c r="D209" s="1"/>
      <c r="E209" s="1"/>
      <c r="F209" s="9"/>
      <c r="G209" s="10"/>
      <c r="H209"/>
    </row>
    <row r="210" spans="1:8" x14ac:dyDescent="0.3">
      <c r="B210" s="3"/>
      <c r="C210" s="1"/>
      <c r="D210" s="1"/>
      <c r="E210" s="1"/>
      <c r="F210" s="9"/>
      <c r="G210" s="10"/>
      <c r="H210"/>
    </row>
    <row r="211" spans="1:8" ht="21" x14ac:dyDescent="0.35">
      <c r="A211" s="143" t="str">
        <f>IF($A$16=0,"",IF(COUNTIFS($A$17:$A$27,B211)=1,1,"nvt"))</f>
        <v/>
      </c>
      <c r="B211" s="153" t="str">
        <f>B26</f>
        <v>Uurtarief € 73</v>
      </c>
      <c r="C211" s="50"/>
      <c r="D211"/>
      <c r="E211"/>
      <c r="F211"/>
      <c r="G211"/>
      <c r="H211"/>
    </row>
    <row r="212" spans="1:8" ht="14.25" customHeight="1" x14ac:dyDescent="0.25">
      <c r="B212" s="261" t="str">
        <f>IF(A211="nvt",VLOOKUP(A211,Alle_Kostensoorten[],2,FALSE),VLOOKUP(B211,Alle_Kostensoorten[],2,FALSE))</f>
        <v>Toelichting: Geen bijzonderheden</v>
      </c>
      <c r="C212" s="261"/>
      <c r="D212" s="261"/>
      <c r="E212" s="261"/>
      <c r="F212"/>
      <c r="G212"/>
      <c r="H212"/>
    </row>
    <row r="213" spans="1:8" ht="9" customHeight="1" x14ac:dyDescent="0.3">
      <c r="B213" s="3"/>
      <c r="C213" s="4"/>
      <c r="D213"/>
      <c r="E213"/>
      <c r="F213"/>
      <c r="G213"/>
      <c r="H213"/>
    </row>
    <row r="214" spans="1:8" ht="16.5" thickBot="1" x14ac:dyDescent="0.35">
      <c r="B214" s="186" t="s">
        <v>2</v>
      </c>
      <c r="C214" s="133" t="s">
        <v>111</v>
      </c>
      <c r="D214" s="133" t="s">
        <v>72</v>
      </c>
      <c r="E214" s="184" t="s">
        <v>0</v>
      </c>
      <c r="F214"/>
      <c r="G214"/>
      <c r="H214"/>
    </row>
    <row r="215" spans="1:8" ht="15.75" customHeight="1" thickTop="1" x14ac:dyDescent="0.3">
      <c r="B215" s="241"/>
      <c r="C215" s="224"/>
      <c r="D215" s="227"/>
      <c r="E215" s="192">
        <f>IF($A$211=1,$D215*73,0)</f>
        <v>0</v>
      </c>
      <c r="F215"/>
      <c r="G215"/>
      <c r="H215"/>
    </row>
    <row r="216" spans="1:8" ht="15.75" customHeight="1" x14ac:dyDescent="0.3">
      <c r="B216" s="210"/>
      <c r="C216" s="107"/>
      <c r="D216" s="227"/>
      <c r="E216" s="195">
        <f>IF($A$211=1,$D216*73,0)</f>
        <v>0</v>
      </c>
      <c r="F216"/>
      <c r="G216"/>
      <c r="H216"/>
    </row>
    <row r="217" spans="1:8" ht="15.75" customHeight="1" x14ac:dyDescent="0.3">
      <c r="B217" s="210"/>
      <c r="C217" s="107"/>
      <c r="D217" s="227"/>
      <c r="E217" s="195">
        <f>IF($A$211=1,$D217*73,0)</f>
        <v>0</v>
      </c>
      <c r="F217"/>
      <c r="G217"/>
      <c r="H217"/>
    </row>
    <row r="218" spans="1:8" ht="15.75" customHeight="1" x14ac:dyDescent="0.3">
      <c r="B218" s="210"/>
      <c r="C218" s="107"/>
      <c r="D218" s="227"/>
      <c r="E218" s="195">
        <f>IF($A$211=1,$D218*73,0)</f>
        <v>0</v>
      </c>
      <c r="F218"/>
      <c r="G218"/>
      <c r="H218"/>
    </row>
    <row r="219" spans="1:8" ht="15.75" customHeight="1" x14ac:dyDescent="0.3">
      <c r="B219" s="210"/>
      <c r="C219" s="107"/>
      <c r="D219" s="227"/>
      <c r="E219" s="195">
        <f>IF($A$211=1,$D219*73,0)</f>
        <v>0</v>
      </c>
      <c r="F219"/>
      <c r="G219"/>
      <c r="H219"/>
    </row>
    <row r="220" spans="1:8" ht="15.75" customHeight="1" x14ac:dyDescent="0.3">
      <c r="B220" s="210"/>
      <c r="C220" s="107"/>
      <c r="D220" s="227"/>
      <c r="E220" s="195">
        <f>IF($A$211=1,$D220*73,0)</f>
        <v>0</v>
      </c>
      <c r="F220"/>
      <c r="G220"/>
      <c r="H220"/>
    </row>
    <row r="221" spans="1:8" ht="15.75" customHeight="1" x14ac:dyDescent="0.3">
      <c r="B221" s="210"/>
      <c r="C221" s="107"/>
      <c r="D221" s="200"/>
      <c r="E221" s="195">
        <f>IF($A$211=1,$D221*73,0)</f>
        <v>0</v>
      </c>
      <c r="F221"/>
      <c r="G221"/>
      <c r="H221"/>
    </row>
    <row r="222" spans="1:8" ht="15.75" customHeight="1" x14ac:dyDescent="0.3">
      <c r="B222" s="210"/>
      <c r="C222" s="107"/>
      <c r="D222" s="200"/>
      <c r="E222" s="195">
        <f>IF($A$211=1,$D222*73,0)</f>
        <v>0</v>
      </c>
      <c r="F222"/>
      <c r="G222"/>
      <c r="H222"/>
    </row>
    <row r="223" spans="1:8" ht="15.75" customHeight="1" x14ac:dyDescent="0.3">
      <c r="B223" s="210"/>
      <c r="C223" s="107"/>
      <c r="D223" s="200"/>
      <c r="E223" s="195">
        <f>IF($A$211=1,$D223*73,0)</f>
        <v>0</v>
      </c>
      <c r="F223"/>
      <c r="G223"/>
      <c r="H223"/>
    </row>
    <row r="224" spans="1:8" ht="15.75" customHeight="1" x14ac:dyDescent="0.3">
      <c r="B224" s="210"/>
      <c r="C224" s="107"/>
      <c r="D224" s="200"/>
      <c r="E224" s="195">
        <f>IF($A$211=1,$D224*73,0)</f>
        <v>0</v>
      </c>
      <c r="F224"/>
      <c r="G224"/>
      <c r="H224"/>
    </row>
    <row r="225" spans="1:8" ht="15.75" customHeight="1" x14ac:dyDescent="0.3">
      <c r="B225" s="210"/>
      <c r="C225" s="107"/>
      <c r="D225" s="200"/>
      <c r="E225" s="195">
        <f>IF($A$211=1,$D225*73,0)</f>
        <v>0</v>
      </c>
      <c r="F225"/>
      <c r="G225"/>
      <c r="H225"/>
    </row>
    <row r="226" spans="1:8" ht="15.75" customHeight="1" x14ac:dyDescent="0.3">
      <c r="B226" s="210"/>
      <c r="C226" s="107"/>
      <c r="D226" s="200"/>
      <c r="E226" s="195">
        <f>IF($A$211=1,$D226*73,0)</f>
        <v>0</v>
      </c>
      <c r="F226"/>
      <c r="G226"/>
      <c r="H226"/>
    </row>
    <row r="227" spans="1:8" ht="15.75" customHeight="1" x14ac:dyDescent="0.3">
      <c r="B227" s="210"/>
      <c r="C227" s="107"/>
      <c r="D227" s="200"/>
      <c r="E227" s="195">
        <f>IF($A$211=1,$D227*73,0)</f>
        <v>0</v>
      </c>
      <c r="F227"/>
      <c r="G227"/>
      <c r="H227"/>
    </row>
    <row r="228" spans="1:8" ht="15.75" customHeight="1" x14ac:dyDescent="0.3">
      <c r="B228" s="210"/>
      <c r="C228" s="107"/>
      <c r="D228" s="200"/>
      <c r="E228" s="195">
        <f>IF($A$211=1,$D228*73,0)</f>
        <v>0</v>
      </c>
      <c r="F228"/>
      <c r="G228"/>
      <c r="H228"/>
    </row>
    <row r="229" spans="1:8" ht="15.75" customHeight="1" x14ac:dyDescent="0.3">
      <c r="B229" s="210"/>
      <c r="C229" s="107"/>
      <c r="D229" s="200"/>
      <c r="E229" s="195">
        <f>IF($A$211=1,$D229*73,0)</f>
        <v>0</v>
      </c>
      <c r="F229"/>
      <c r="G229"/>
      <c r="H229"/>
    </row>
    <row r="230" spans="1:8" ht="15.75" customHeight="1" thickBot="1" x14ac:dyDescent="0.35">
      <c r="B230" s="93"/>
      <c r="C230" s="94"/>
      <c r="D230" s="141"/>
      <c r="E230" s="155">
        <f>IF($A$211=1,$D230*73,0)</f>
        <v>0</v>
      </c>
      <c r="F230"/>
      <c r="G230"/>
      <c r="H230"/>
    </row>
    <row r="231" spans="1:8" ht="16.5" thickTop="1" x14ac:dyDescent="0.3">
      <c r="B231" s="211" t="s">
        <v>90</v>
      </c>
      <c r="C231" s="211"/>
      <c r="D231" s="212"/>
      <c r="E231" s="163">
        <f>SUM(E215:E230)</f>
        <v>0</v>
      </c>
      <c r="F231" s="8"/>
      <c r="G231"/>
      <c r="H231"/>
    </row>
    <row r="232" spans="1:8" x14ac:dyDescent="0.3">
      <c r="B232" s="1"/>
      <c r="C232" s="1"/>
      <c r="D232" s="1"/>
      <c r="E232" s="1"/>
      <c r="F232" s="7"/>
      <c r="G232" s="8"/>
      <c r="H232"/>
    </row>
    <row r="233" spans="1:8" x14ac:dyDescent="0.3">
      <c r="B233" s="1"/>
      <c r="C233" s="1"/>
      <c r="D233" s="1"/>
      <c r="E233" s="1"/>
      <c r="F233" s="7"/>
      <c r="G233" s="8"/>
      <c r="H233"/>
    </row>
    <row r="234" spans="1:8" ht="21" x14ac:dyDescent="0.35">
      <c r="A234" s="143" t="str">
        <f>IF($A$16=0,"",IF(COUNTIFS($A$17:$A$27,B234)=1,1,"nvt"))</f>
        <v/>
      </c>
      <c r="B234" s="153" t="str">
        <f>B27</f>
        <v>Maandbedrag € 10.400</v>
      </c>
      <c r="C234" s="50"/>
      <c r="D234" s="1"/>
      <c r="E234" s="1"/>
      <c r="F234" s="7"/>
      <c r="G234" s="8"/>
      <c r="H234"/>
    </row>
    <row r="235" spans="1:8" ht="14.25" customHeight="1" x14ac:dyDescent="0.25">
      <c r="B235" s="261" t="str">
        <f>IF(A234="nvt",VLOOKUP(A234,Alle_Kostensoorten[],2,FALSE),VLOOKUP(B234,Alle_Kostensoorten[],2,FALSE))</f>
        <v>Toelichting: Geen bijzonderheden</v>
      </c>
      <c r="C235" s="261"/>
      <c r="D235" s="261"/>
      <c r="E235" s="261"/>
      <c r="F235" s="261"/>
      <c r="G235"/>
      <c r="H235"/>
    </row>
    <row r="236" spans="1:8" ht="9.75" customHeight="1" x14ac:dyDescent="0.3">
      <c r="B236" s="1"/>
      <c r="C236" s="1"/>
      <c r="D236" s="1"/>
      <c r="E236" s="1"/>
      <c r="F236" s="7"/>
      <c r="G236" s="8"/>
      <c r="H236"/>
    </row>
    <row r="237" spans="1:8" ht="45.75" thickBot="1" x14ac:dyDescent="0.35">
      <c r="B237" s="186" t="s">
        <v>2</v>
      </c>
      <c r="C237" s="133" t="s">
        <v>111</v>
      </c>
      <c r="D237" s="133" t="s">
        <v>132</v>
      </c>
      <c r="E237" s="133" t="s">
        <v>175</v>
      </c>
      <c r="F237" s="184" t="s">
        <v>0</v>
      </c>
      <c r="G237"/>
      <c r="H237"/>
    </row>
    <row r="238" spans="1:8" ht="15.75" customHeight="1" thickTop="1" x14ac:dyDescent="0.3">
      <c r="B238" s="223"/>
      <c r="C238" s="224"/>
      <c r="D238" s="227"/>
      <c r="E238" s="232"/>
      <c r="F238" s="192">
        <f>IF($A$234=1,$D238*$E238*10400,0)</f>
        <v>0</v>
      </c>
      <c r="G238"/>
      <c r="H238"/>
    </row>
    <row r="239" spans="1:8" ht="15.75" customHeight="1" x14ac:dyDescent="0.3">
      <c r="B239" s="197"/>
      <c r="C239" s="107"/>
      <c r="D239" s="227"/>
      <c r="E239" s="201"/>
      <c r="F239" s="195">
        <f>IF($A$234=1,$D239*$E239*10400,0)</f>
        <v>0</v>
      </c>
      <c r="G239"/>
      <c r="H239"/>
    </row>
    <row r="240" spans="1:8" ht="15.75" customHeight="1" x14ac:dyDescent="0.3">
      <c r="B240" s="197"/>
      <c r="C240" s="107"/>
      <c r="D240" s="227"/>
      <c r="E240" s="201"/>
      <c r="F240" s="195">
        <f>IF($A$234=1,$D240*$E240*10400,0)</f>
        <v>0</v>
      </c>
      <c r="G240"/>
      <c r="H240"/>
    </row>
    <row r="241" spans="2:9" ht="15.75" customHeight="1" x14ac:dyDescent="0.3">
      <c r="B241" s="197"/>
      <c r="C241" s="107"/>
      <c r="D241" s="227"/>
      <c r="E241" s="201"/>
      <c r="F241" s="195">
        <f>IF($A$234=1,$D241*$E241*10400,0)</f>
        <v>0</v>
      </c>
      <c r="G241"/>
      <c r="H241"/>
    </row>
    <row r="242" spans="2:9" ht="15.75" customHeight="1" x14ac:dyDescent="0.3">
      <c r="B242" s="197"/>
      <c r="C242" s="107"/>
      <c r="D242" s="227"/>
      <c r="E242" s="201"/>
      <c r="F242" s="195">
        <f>IF($A$234=1,$D242*$E242*10400,0)</f>
        <v>0</v>
      </c>
      <c r="G242"/>
      <c r="H242"/>
    </row>
    <row r="243" spans="2:9" ht="15.75" customHeight="1" x14ac:dyDescent="0.3">
      <c r="B243" s="197"/>
      <c r="C243" s="107"/>
      <c r="D243" s="200"/>
      <c r="E243" s="201"/>
      <c r="F243" s="195">
        <f>IF($A$234=1,$D243*$E243*10400,0)</f>
        <v>0</v>
      </c>
      <c r="G243"/>
      <c r="H243"/>
    </row>
    <row r="244" spans="2:9" ht="15.75" customHeight="1" x14ac:dyDescent="0.3">
      <c r="B244" s="197"/>
      <c r="C244" s="107"/>
      <c r="D244" s="200"/>
      <c r="E244" s="201"/>
      <c r="F244" s="195">
        <f>IF($A$234=1,$D244*$E244*10400,0)</f>
        <v>0</v>
      </c>
      <c r="G244"/>
      <c r="H244"/>
    </row>
    <row r="245" spans="2:9" ht="15.75" customHeight="1" x14ac:dyDescent="0.3">
      <c r="B245" s="197"/>
      <c r="C245" s="107"/>
      <c r="D245" s="200"/>
      <c r="E245" s="201"/>
      <c r="F245" s="195">
        <f>IF($A$234=1,$D245*$E245*10400,0)</f>
        <v>0</v>
      </c>
      <c r="G245"/>
      <c r="H245"/>
    </row>
    <row r="246" spans="2:9" ht="15.75" customHeight="1" x14ac:dyDescent="0.3">
      <c r="B246" s="197"/>
      <c r="C246" s="107"/>
      <c r="D246" s="200"/>
      <c r="E246" s="201"/>
      <c r="F246" s="195">
        <f>IF($A$234=1,$D246*$E246*10400,0)</f>
        <v>0</v>
      </c>
      <c r="G246"/>
      <c r="H246"/>
    </row>
    <row r="247" spans="2:9" ht="15.75" customHeight="1" x14ac:dyDescent="0.3">
      <c r="B247" s="197"/>
      <c r="C247" s="107"/>
      <c r="D247" s="200"/>
      <c r="E247" s="201"/>
      <c r="F247" s="195">
        <f>IF($A$234=1,$D247*$E247*10400,0)</f>
        <v>0</v>
      </c>
      <c r="G247"/>
      <c r="H247"/>
    </row>
    <row r="248" spans="2:9" ht="15.75" customHeight="1" x14ac:dyDescent="0.3">
      <c r="B248" s="197"/>
      <c r="C248" s="107"/>
      <c r="D248" s="200"/>
      <c r="E248" s="201"/>
      <c r="F248" s="195">
        <f>IF($A$234=1,$D248*$E248*10400,0)</f>
        <v>0</v>
      </c>
      <c r="G248"/>
      <c r="H248"/>
    </row>
    <row r="249" spans="2:9" ht="15.75" customHeight="1" x14ac:dyDescent="0.3">
      <c r="B249" s="197"/>
      <c r="C249" s="107"/>
      <c r="D249" s="200"/>
      <c r="E249" s="201"/>
      <c r="F249" s="195">
        <f>IF($A$234=1,$D249*$E249*10400,0)</f>
        <v>0</v>
      </c>
      <c r="G249"/>
      <c r="H249"/>
    </row>
    <row r="250" spans="2:9" ht="15.75" customHeight="1" x14ac:dyDescent="0.3">
      <c r="B250" s="197"/>
      <c r="C250" s="107"/>
      <c r="D250" s="200"/>
      <c r="E250" s="201"/>
      <c r="F250" s="195">
        <f>IF($A$234=1,$D250*$E250*10400,0)</f>
        <v>0</v>
      </c>
      <c r="G250"/>
      <c r="H250"/>
    </row>
    <row r="251" spans="2:9" ht="15.75" customHeight="1" x14ac:dyDescent="0.3">
      <c r="B251" s="197"/>
      <c r="C251" s="107"/>
      <c r="D251" s="200"/>
      <c r="E251" s="201"/>
      <c r="F251" s="195">
        <f>IF($A$234=1,$D251*$E251*10400,0)</f>
        <v>0</v>
      </c>
      <c r="G251"/>
      <c r="H251"/>
    </row>
    <row r="252" spans="2:9" ht="15.75" customHeight="1" thickBot="1" x14ac:dyDescent="0.35">
      <c r="B252" s="95"/>
      <c r="C252" s="207"/>
      <c r="D252" s="208"/>
      <c r="E252" s="209"/>
      <c r="F252" s="155">
        <f>IF($A$234=1,$D252*$E252*10400,0)</f>
        <v>0</v>
      </c>
      <c r="G252"/>
      <c r="H252"/>
    </row>
    <row r="253" spans="2:9" ht="16.5" thickTop="1" x14ac:dyDescent="0.3">
      <c r="B253" s="211" t="s">
        <v>90</v>
      </c>
      <c r="C253" s="211"/>
      <c r="D253" s="212"/>
      <c r="E253" s="211"/>
      <c r="F253" s="163">
        <f>SUM(F238:F252)</f>
        <v>0</v>
      </c>
      <c r="G253"/>
      <c r="H253"/>
    </row>
    <row r="254" spans="2:9" x14ac:dyDescent="0.3">
      <c r="B254" s="3"/>
      <c r="C254" s="1"/>
      <c r="D254" s="1"/>
      <c r="E254" s="1"/>
      <c r="F254" s="9"/>
      <c r="G254" s="10"/>
      <c r="H254"/>
    </row>
    <row r="255" spans="2:9" ht="16.5" thickBot="1" x14ac:dyDescent="0.35">
      <c r="B255" s="39"/>
      <c r="C255" s="40"/>
      <c r="D255" s="40"/>
      <c r="E255" s="40"/>
      <c r="F255" s="41"/>
      <c r="G255" s="42"/>
      <c r="H255" s="42"/>
      <c r="I255" s="42"/>
    </row>
    <row r="256" spans="2:9" ht="7.5" customHeight="1" thickTop="1" x14ac:dyDescent="0.3">
      <c r="B256" s="3"/>
      <c r="C256" s="1"/>
      <c r="D256" s="1"/>
      <c r="E256" s="1"/>
      <c r="F256" s="9"/>
      <c r="G256" s="10"/>
      <c r="H256"/>
    </row>
    <row r="257" spans="2:9" ht="23.25" x14ac:dyDescent="0.25">
      <c r="B257" s="266" t="s">
        <v>55</v>
      </c>
      <c r="C257" s="266"/>
      <c r="D257" s="266"/>
      <c r="E257" s="266"/>
      <c r="F257" s="266"/>
      <c r="G257" s="266"/>
      <c r="H257" s="266"/>
    </row>
    <row r="258" spans="2:9" x14ac:dyDescent="0.3">
      <c r="B258" s="3"/>
      <c r="C258" s="1"/>
      <c r="D258" s="1"/>
      <c r="E258" s="1"/>
      <c r="F258" s="9"/>
      <c r="G258" s="10"/>
      <c r="H258"/>
    </row>
    <row r="259" spans="2:9" ht="21" x14ac:dyDescent="0.35">
      <c r="B259" s="50" t="s">
        <v>43</v>
      </c>
      <c r="C259" s="10"/>
      <c r="D259" s="10"/>
      <c r="E259" s="10"/>
      <c r="F259" s="9"/>
      <c r="G259" s="10"/>
      <c r="H259"/>
    </row>
    <row r="260" spans="2:9" ht="153.75" customHeight="1" x14ac:dyDescent="0.25">
      <c r="B260" s="267" t="s">
        <v>134</v>
      </c>
      <c r="C260" s="267"/>
      <c r="D260" s="267"/>
      <c r="E260" s="267"/>
      <c r="F260" s="267"/>
      <c r="G260" s="267"/>
      <c r="H260" s="267"/>
      <c r="I260" s="267"/>
    </row>
    <row r="261" spans="2:9" x14ac:dyDescent="0.3">
      <c r="B261" s="3"/>
      <c r="C261" s="10"/>
      <c r="D261" s="10"/>
      <c r="E261" s="10"/>
      <c r="F261" s="9"/>
      <c r="G261" s="10"/>
      <c r="H261"/>
    </row>
    <row r="262" spans="2:9" ht="15.6" customHeight="1" thickBot="1" x14ac:dyDescent="0.35">
      <c r="B262" s="51" t="s">
        <v>44</v>
      </c>
      <c r="C262" s="52" t="s">
        <v>6</v>
      </c>
      <c r="D262" s="52" t="s">
        <v>41</v>
      </c>
      <c r="E262" s="139" t="s">
        <v>56</v>
      </c>
      <c r="F262" s="138"/>
      <c r="G262" s="138"/>
      <c r="H262" s="138"/>
      <c r="I262" s="138"/>
    </row>
    <row r="263" spans="2:9" ht="15.75" customHeight="1" thickTop="1" x14ac:dyDescent="0.3">
      <c r="B263" s="57" t="s">
        <v>51</v>
      </c>
      <c r="C263" s="102"/>
      <c r="D263" s="158">
        <f>IFERROR(C263/$C$270,0)</f>
        <v>0</v>
      </c>
      <c r="E263" s="104"/>
      <c r="F263" s="105"/>
      <c r="G263" s="105"/>
      <c r="H263" s="105"/>
      <c r="I263" s="106"/>
    </row>
    <row r="264" spans="2:9" ht="15.75" customHeight="1" x14ac:dyDescent="0.3">
      <c r="B264" s="57" t="s">
        <v>104</v>
      </c>
      <c r="C264" s="102"/>
      <c r="D264" s="158">
        <f t="shared" ref="D264:D268" si="8">IFERROR(C264/$C$270,0)</f>
        <v>0</v>
      </c>
      <c r="E264" s="107"/>
      <c r="F264" s="108"/>
      <c r="G264" s="108"/>
      <c r="H264" s="108"/>
      <c r="I264" s="109"/>
    </row>
    <row r="265" spans="2:9" ht="15.75" customHeight="1" x14ac:dyDescent="0.3">
      <c r="B265" s="57" t="s">
        <v>105</v>
      </c>
      <c r="C265" s="102"/>
      <c r="D265" s="158">
        <f t="shared" si="8"/>
        <v>0</v>
      </c>
      <c r="E265" s="107"/>
      <c r="F265" s="108"/>
      <c r="G265" s="108"/>
      <c r="H265" s="108"/>
      <c r="I265" s="109"/>
    </row>
    <row r="266" spans="2:9" ht="15.75" customHeight="1" x14ac:dyDescent="0.3">
      <c r="B266" s="57" t="s">
        <v>45</v>
      </c>
      <c r="C266" s="102"/>
      <c r="D266" s="158">
        <f t="shared" si="8"/>
        <v>0</v>
      </c>
      <c r="E266" s="107"/>
      <c r="F266" s="108"/>
      <c r="G266" s="108"/>
      <c r="H266" s="108"/>
      <c r="I266" s="109"/>
    </row>
    <row r="267" spans="2:9" ht="15.75" customHeight="1" thickBot="1" x14ac:dyDescent="0.35">
      <c r="B267" s="58" t="s">
        <v>46</v>
      </c>
      <c r="C267" s="103"/>
      <c r="D267" s="159">
        <f t="shared" si="8"/>
        <v>0</v>
      </c>
      <c r="E267" s="110"/>
      <c r="F267" s="111"/>
      <c r="G267" s="111"/>
      <c r="H267" s="111"/>
      <c r="I267" s="112"/>
    </row>
    <row r="268" spans="2:9" ht="17.25" thickTop="1" thickBot="1" x14ac:dyDescent="0.35">
      <c r="B268" s="77" t="s">
        <v>1</v>
      </c>
      <c r="C268" s="160">
        <f>SUM(C263:C267)</f>
        <v>0</v>
      </c>
      <c r="D268" s="161">
        <f t="shared" si="8"/>
        <v>0</v>
      </c>
      <c r="E268" s="80"/>
      <c r="F268" s="80"/>
      <c r="G268" s="80"/>
      <c r="H268" s="77"/>
      <c r="I268" s="81"/>
    </row>
    <row r="269" spans="2:9" ht="13.5" customHeight="1" thickTop="1" x14ac:dyDescent="0.3">
      <c r="B269" s="10"/>
      <c r="C269" s="10"/>
      <c r="D269" s="10"/>
      <c r="E269" s="10"/>
      <c r="F269" s="9"/>
      <c r="G269" s="10"/>
      <c r="H269"/>
    </row>
    <row r="270" spans="2:9" ht="16.5" thickBot="1" x14ac:dyDescent="0.35">
      <c r="B270" s="51" t="s">
        <v>0</v>
      </c>
      <c r="C270" s="162">
        <f>D28</f>
        <v>0</v>
      </c>
      <c r="D270" s="10"/>
      <c r="E270" s="10"/>
      <c r="F270" s="9"/>
      <c r="G270" s="10"/>
      <c r="H270"/>
    </row>
    <row r="271" spans="2:9" ht="16.5" thickTop="1" x14ac:dyDescent="0.3">
      <c r="B271" s="3"/>
      <c r="C271" s="1"/>
      <c r="D271" s="1"/>
      <c r="E271" s="1"/>
      <c r="F271" s="9"/>
      <c r="G271" s="10"/>
      <c r="H271"/>
    </row>
    <row r="272" spans="2:9" ht="16.5" thickBot="1" x14ac:dyDescent="0.35">
      <c r="B272" s="51" t="s">
        <v>92</v>
      </c>
      <c r="C272" s="162" t="str">
        <f>IF(ROUND(C268,2)-ROUND(C270,2)=0,"JA",C268-C270)</f>
        <v>JA</v>
      </c>
      <c r="D272" s="1"/>
      <c r="E272" s="1"/>
      <c r="F272" s="9"/>
      <c r="G272" s="10"/>
      <c r="H272"/>
    </row>
    <row r="273" spans="2:9" ht="17.25" thickTop="1" thickBot="1" x14ac:dyDescent="0.35">
      <c r="B273" s="43"/>
      <c r="C273" s="44"/>
      <c r="D273" s="45"/>
      <c r="E273" s="45"/>
      <c r="F273" s="45"/>
      <c r="G273" s="45"/>
      <c r="H273" s="45"/>
      <c r="I273" s="45"/>
    </row>
    <row r="274" spans="2:9" ht="6.75" customHeight="1" thickTop="1" x14ac:dyDescent="0.3">
      <c r="B274" s="15"/>
      <c r="C274" s="16"/>
      <c r="D274"/>
      <c r="E274"/>
      <c r="F274"/>
      <c r="G274"/>
      <c r="H274"/>
    </row>
    <row r="275" spans="2:9" ht="23.25" x14ac:dyDescent="0.25">
      <c r="B275" s="266" t="s">
        <v>54</v>
      </c>
      <c r="C275" s="266"/>
      <c r="D275" s="266"/>
      <c r="E275" s="266"/>
      <c r="F275" s="266"/>
      <c r="G275" s="266"/>
      <c r="H275" s="266"/>
    </row>
    <row r="276" spans="2:9" ht="15" x14ac:dyDescent="0.25">
      <c r="B276" s="10"/>
      <c r="C276"/>
      <c r="D276"/>
      <c r="E276"/>
      <c r="F276"/>
      <c r="G276" s="10"/>
      <c r="H276"/>
    </row>
    <row r="277" spans="2:9" ht="21" x14ac:dyDescent="0.35">
      <c r="B277" s="50" t="s">
        <v>99</v>
      </c>
      <c r="C277" s="50"/>
      <c r="D277"/>
      <c r="E277"/>
      <c r="F277"/>
      <c r="G277" s="10"/>
      <c r="H277"/>
    </row>
    <row r="278" spans="2:9" ht="154.5" customHeight="1" x14ac:dyDescent="0.25">
      <c r="B278" s="267" t="s">
        <v>182</v>
      </c>
      <c r="C278" s="267"/>
      <c r="D278" s="267"/>
      <c r="E278" s="267"/>
      <c r="F278" s="267"/>
      <c r="G278" s="267"/>
      <c r="H278" s="267"/>
      <c r="I278" s="267"/>
    </row>
    <row r="279" spans="2:9" ht="15" x14ac:dyDescent="0.25">
      <c r="B279" s="10"/>
      <c r="C279"/>
      <c r="D279"/>
      <c r="E279"/>
      <c r="F279"/>
      <c r="G279" s="10"/>
      <c r="H279"/>
    </row>
    <row r="280" spans="2:9" ht="16.5" thickBot="1" x14ac:dyDescent="0.35">
      <c r="B280" s="134" t="s">
        <v>2</v>
      </c>
      <c r="C280" s="184" t="s">
        <v>37</v>
      </c>
      <c r="D280" s="184" t="s">
        <v>112</v>
      </c>
      <c r="E280" s="133" t="s">
        <v>0</v>
      </c>
      <c r="F280" s="185" t="s">
        <v>38</v>
      </c>
      <c r="G280" s="184" t="s">
        <v>56</v>
      </c>
      <c r="H280" s="186"/>
      <c r="I280" s="186"/>
    </row>
    <row r="281" spans="2:9" ht="15.75" customHeight="1" thickTop="1" x14ac:dyDescent="0.3">
      <c r="B281" s="187" t="str">
        <f>Hulpblad!V2</f>
        <v xml:space="preserve"> </v>
      </c>
      <c r="C281" s="248"/>
      <c r="D281" s="191"/>
      <c r="E281" s="192">
        <f>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92">
        <f t="shared" ref="F281:F290" si="9">E281*D281</f>
        <v>0</v>
      </c>
      <c r="G281" s="193"/>
      <c r="H281" s="188"/>
      <c r="I281" s="188"/>
    </row>
    <row r="282" spans="2:9" ht="15.75" customHeight="1" x14ac:dyDescent="0.3">
      <c r="B282" s="189" t="str">
        <f>Hulpblad!V3</f>
        <v xml:space="preserve"> </v>
      </c>
      <c r="C282" s="249"/>
      <c r="D282" s="194"/>
      <c r="E282" s="195">
        <f t="shared" ref="E282:E290" si="10">IF(OR(B282="",B282=" "),0,SUMIFS($E$104:$E$118,$B$104:$B$118,$B282)+SUMIFS($E$38:$E$52,$B$38:$B$52,$B282)+SUMIFS($F$60:$F$74,$B$60:$B$74,$B282)+SUMIFS($F$82:$F$96,$B$82:$B$96,$B282)+SUMIFS($C$126:$C$135,$B$126:$B$135,$B282)+SUMIFS($I$183:$I$190,$B$183:$B$190,$B282)+SUMIFS($E$143:$E$151,$B$143:$B$151,$B282)+SUMIFS($F$159:$F$175,$B$159:$B$175,$B282)+SUMIFS($C$198:$C$207,$B$198:$B$207,$B282)+SUMIFS($E$215:$E$230,$B$215:$B$230,$B282)+SUMIFS($F$238:$F$252,$B$238:$B$252,$B282))</f>
        <v>0</v>
      </c>
      <c r="F282" s="195">
        <f t="shared" si="9"/>
        <v>0</v>
      </c>
      <c r="G282" s="196"/>
      <c r="H282" s="190"/>
      <c r="I282" s="190"/>
    </row>
    <row r="283" spans="2:9" ht="15.75" customHeight="1" x14ac:dyDescent="0.3">
      <c r="B283" s="189" t="str">
        <f>Hulpblad!V4</f>
        <v xml:space="preserve"> </v>
      </c>
      <c r="C283" s="250"/>
      <c r="D283" s="194"/>
      <c r="E283" s="195">
        <f t="shared" si="10"/>
        <v>0</v>
      </c>
      <c r="F283" s="195">
        <f t="shared" si="9"/>
        <v>0</v>
      </c>
      <c r="G283" s="196"/>
      <c r="H283" s="190"/>
      <c r="I283" s="190"/>
    </row>
    <row r="284" spans="2:9" ht="15.75" customHeight="1" x14ac:dyDescent="0.3">
      <c r="B284" s="189" t="str">
        <f>Hulpblad!V5</f>
        <v xml:space="preserve"> </v>
      </c>
      <c r="C284" s="250"/>
      <c r="D284" s="194"/>
      <c r="E284" s="195">
        <f t="shared" si="10"/>
        <v>0</v>
      </c>
      <c r="F284" s="195">
        <f t="shared" si="9"/>
        <v>0</v>
      </c>
      <c r="G284" s="196"/>
      <c r="H284" s="190"/>
      <c r="I284" s="190"/>
    </row>
    <row r="285" spans="2:9" ht="15.75" customHeight="1" x14ac:dyDescent="0.3">
      <c r="B285" s="189" t="str">
        <f>Hulpblad!V6</f>
        <v xml:space="preserve"> </v>
      </c>
      <c r="C285" s="249"/>
      <c r="D285" s="194"/>
      <c r="E285" s="195">
        <f t="shared" si="10"/>
        <v>0</v>
      </c>
      <c r="F285" s="195">
        <f t="shared" si="9"/>
        <v>0</v>
      </c>
      <c r="G285" s="196"/>
      <c r="H285" s="190"/>
      <c r="I285" s="190"/>
    </row>
    <row r="286" spans="2:9" ht="15.75" customHeight="1" x14ac:dyDescent="0.3">
      <c r="B286" s="189" t="str">
        <f>Hulpblad!V7</f>
        <v xml:space="preserve"> </v>
      </c>
      <c r="C286" s="249"/>
      <c r="D286" s="194"/>
      <c r="E286" s="195">
        <f t="shared" si="10"/>
        <v>0</v>
      </c>
      <c r="F286" s="195">
        <f t="shared" si="9"/>
        <v>0</v>
      </c>
      <c r="G286" s="196"/>
      <c r="H286" s="190"/>
      <c r="I286" s="190"/>
    </row>
    <row r="287" spans="2:9" ht="15.75" customHeight="1" x14ac:dyDescent="0.3">
      <c r="B287" s="189" t="str">
        <f>Hulpblad!V8</f>
        <v xml:space="preserve"> </v>
      </c>
      <c r="C287" s="249"/>
      <c r="D287" s="194"/>
      <c r="E287" s="195">
        <f t="shared" si="10"/>
        <v>0</v>
      </c>
      <c r="F287" s="195">
        <f t="shared" si="9"/>
        <v>0</v>
      </c>
      <c r="G287" s="196"/>
      <c r="H287" s="190"/>
      <c r="I287" s="190"/>
    </row>
    <row r="288" spans="2:9" ht="15.75" customHeight="1" x14ac:dyDescent="0.3">
      <c r="B288" s="189" t="str">
        <f>Hulpblad!V9</f>
        <v xml:space="preserve"> </v>
      </c>
      <c r="C288" s="250"/>
      <c r="D288" s="194"/>
      <c r="E288" s="195">
        <f t="shared" si="10"/>
        <v>0</v>
      </c>
      <c r="F288" s="195">
        <f t="shared" si="9"/>
        <v>0</v>
      </c>
      <c r="G288" s="196"/>
      <c r="H288" s="190"/>
      <c r="I288" s="190"/>
    </row>
    <row r="289" spans="2:9" ht="15.75" customHeight="1" x14ac:dyDescent="0.3">
      <c r="B289" s="189" t="str">
        <f>Hulpblad!V10</f>
        <v xml:space="preserve"> </v>
      </c>
      <c r="C289" s="250"/>
      <c r="D289" s="194"/>
      <c r="E289" s="195">
        <f t="shared" si="10"/>
        <v>0</v>
      </c>
      <c r="F289" s="195">
        <f t="shared" si="9"/>
        <v>0</v>
      </c>
      <c r="G289" s="196"/>
      <c r="H289" s="190"/>
      <c r="I289" s="190"/>
    </row>
    <row r="290" spans="2:9" ht="15.75" customHeight="1" thickBot="1" x14ac:dyDescent="0.35">
      <c r="B290" s="164" t="str">
        <f>Hulpblad!V11</f>
        <v xml:space="preserve"> </v>
      </c>
      <c r="C290" s="251"/>
      <c r="D290" s="178"/>
      <c r="E290" s="155">
        <f t="shared" si="10"/>
        <v>0</v>
      </c>
      <c r="F290" s="155">
        <f t="shared" si="9"/>
        <v>0</v>
      </c>
      <c r="G290" s="113"/>
      <c r="H290" s="113"/>
      <c r="I290" s="113"/>
    </row>
    <row r="291" spans="2:9" ht="16.5" thickTop="1" x14ac:dyDescent="0.3">
      <c r="B291" s="76" t="s">
        <v>90</v>
      </c>
      <c r="C291" s="78"/>
      <c r="D291" s="78"/>
      <c r="E291" s="163">
        <f>SUBTOTAL(109,$E$281:$E$290)</f>
        <v>0</v>
      </c>
      <c r="F291" s="163">
        <f>SUBTOTAL(109,$F$281:$F$290)</f>
        <v>0</v>
      </c>
      <c r="G291" s="79"/>
      <c r="H291" s="79"/>
      <c r="I291" s="79"/>
    </row>
    <row r="292" spans="2:9" x14ac:dyDescent="0.3">
      <c r="B292" s="15"/>
      <c r="C292" s="16"/>
      <c r="D292" s="10"/>
      <c r="E292" s="18"/>
      <c r="F292" s="18"/>
      <c r="G292" s="18"/>
      <c r="H292" s="10"/>
    </row>
    <row r="293" spans="2:9" ht="16.5" thickBot="1" x14ac:dyDescent="0.35">
      <c r="B293" s="51" t="s">
        <v>115</v>
      </c>
      <c r="C293" s="162">
        <f>C263+C266</f>
        <v>0</v>
      </c>
      <c r="D293" s="10"/>
      <c r="E293" s="10"/>
      <c r="F293" s="10"/>
      <c r="G293" s="10"/>
      <c r="H293" s="10"/>
    </row>
    <row r="294" spans="2:9" thickTop="1" x14ac:dyDescent="0.25">
      <c r="B294" s="10"/>
      <c r="C294" s="10"/>
      <c r="D294" s="10"/>
      <c r="E294" s="10"/>
      <c r="F294" s="10"/>
      <c r="G294" s="10"/>
      <c r="H294" s="10"/>
    </row>
    <row r="295" spans="2:9" ht="16.5" thickBot="1" x14ac:dyDescent="0.35">
      <c r="B295" s="51" t="s">
        <v>116</v>
      </c>
      <c r="C295" s="162" t="str">
        <f>IF(ROUND($F$291,2)&gt;=ROUND(C263+C266,2),"JA",$F$291-C263-C266)</f>
        <v>JA</v>
      </c>
      <c r="D295" s="10"/>
      <c r="E295" s="10"/>
      <c r="F295" s="10"/>
      <c r="G295" s="10"/>
      <c r="H295" s="10"/>
    </row>
    <row r="296" spans="2:9" thickTop="1" x14ac:dyDescent="0.25">
      <c r="B296" s="10"/>
      <c r="C296" s="10"/>
      <c r="D296" s="10"/>
      <c r="E296" s="10"/>
      <c r="F296" s="10"/>
      <c r="G296" s="10"/>
      <c r="H296" s="10"/>
    </row>
    <row r="297" spans="2:9" ht="15" x14ac:dyDescent="0.25">
      <c r="B297" s="10"/>
      <c r="C297" s="10"/>
      <c r="D297" s="10"/>
      <c r="E297" s="10"/>
      <c r="F297" s="10"/>
      <c r="G297" s="10"/>
      <c r="H297" s="10"/>
    </row>
    <row r="298" spans="2:9" ht="15" x14ac:dyDescent="0.25">
      <c r="B298" s="10"/>
      <c r="C298" s="10"/>
      <c r="D298" s="10"/>
      <c r="E298" s="10"/>
      <c r="F298" s="10"/>
      <c r="G298" s="10"/>
      <c r="H298" s="10"/>
    </row>
    <row r="299" spans="2:9" ht="15" x14ac:dyDescent="0.25">
      <c r="B299" s="10"/>
      <c r="C299" s="10"/>
      <c r="D299" s="10"/>
      <c r="E299" s="10"/>
      <c r="F299" s="10"/>
      <c r="G299" s="10"/>
      <c r="H299" s="10"/>
    </row>
    <row r="300" spans="2:9" ht="15" x14ac:dyDescent="0.25">
      <c r="B300" s="10"/>
      <c r="C300" s="10"/>
      <c r="D300" s="10"/>
      <c r="E300" s="10"/>
      <c r="F300" s="10"/>
      <c r="G300" s="10"/>
      <c r="H300" s="10"/>
    </row>
    <row r="301" spans="2:9" ht="15" x14ac:dyDescent="0.25">
      <c r="B301" s="10"/>
      <c r="C301" s="10"/>
      <c r="D301" s="10"/>
      <c r="E301" s="10"/>
      <c r="F301" s="10"/>
      <c r="G301" s="10"/>
      <c r="H301" s="10"/>
    </row>
    <row r="302" spans="2:9" ht="15" x14ac:dyDescent="0.25">
      <c r="B302" s="10"/>
      <c r="C302" s="10"/>
      <c r="D302" s="10"/>
      <c r="E302" s="10"/>
      <c r="F302" s="10"/>
      <c r="G302" s="10"/>
      <c r="H302" s="10"/>
    </row>
    <row r="303" spans="2:9" ht="15" x14ac:dyDescent="0.25">
      <c r="B303" s="10"/>
      <c r="C303" s="10"/>
      <c r="D303" s="10"/>
      <c r="E303" s="10"/>
      <c r="F303" s="10"/>
      <c r="G303" s="10"/>
      <c r="H303" s="10"/>
    </row>
    <row r="304" spans="2:9"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ht="15" x14ac:dyDescent="0.25">
      <c r="B463" s="10"/>
      <c r="C463" s="10"/>
      <c r="D463" s="10"/>
      <c r="E463" s="10"/>
      <c r="F463" s="10"/>
      <c r="G463" s="10"/>
      <c r="H463" s="10"/>
    </row>
    <row r="464" spans="2:8" ht="15" x14ac:dyDescent="0.25">
      <c r="B464" s="10"/>
      <c r="C464" s="10"/>
      <c r="D464" s="10"/>
      <c r="E464" s="10"/>
      <c r="F464" s="10"/>
      <c r="G464" s="10"/>
      <c r="H464" s="10"/>
    </row>
    <row r="465" spans="2:8" ht="15" x14ac:dyDescent="0.25">
      <c r="B465" s="10"/>
      <c r="C465" s="10"/>
      <c r="D465" s="10"/>
      <c r="E465" s="10"/>
      <c r="F465" s="10"/>
      <c r="G465" s="10"/>
      <c r="H465" s="10"/>
    </row>
    <row r="466" spans="2:8" ht="15" x14ac:dyDescent="0.25">
      <c r="B466" s="10"/>
      <c r="C466" s="10"/>
      <c r="D466" s="10"/>
      <c r="E466" s="10"/>
      <c r="F466" s="10"/>
      <c r="G466" s="10"/>
      <c r="H466" s="10"/>
    </row>
    <row r="467" spans="2:8" ht="15" x14ac:dyDescent="0.25">
      <c r="B467" s="10"/>
      <c r="C467" s="10"/>
      <c r="D467" s="10"/>
      <c r="E467" s="10"/>
      <c r="F467" s="10"/>
      <c r="G467" s="10"/>
      <c r="H467" s="10"/>
    </row>
    <row r="468" spans="2:8" ht="15" x14ac:dyDescent="0.25">
      <c r="B468" s="10"/>
      <c r="C468" s="10"/>
      <c r="D468" s="10"/>
      <c r="E468" s="10"/>
      <c r="F468" s="10"/>
      <c r="G468" s="10"/>
      <c r="H468" s="10"/>
    </row>
    <row r="469" spans="2:8" ht="15" x14ac:dyDescent="0.25">
      <c r="B469" s="10"/>
      <c r="C469" s="10"/>
      <c r="D469" s="10"/>
      <c r="E469" s="10"/>
      <c r="F469" s="10"/>
      <c r="G469" s="10"/>
      <c r="H469" s="10"/>
    </row>
    <row r="470" spans="2:8" ht="15" x14ac:dyDescent="0.25">
      <c r="B470" s="10"/>
      <c r="C470" s="10"/>
      <c r="D470" s="10"/>
      <c r="E470" s="10"/>
      <c r="F470" s="10"/>
      <c r="G470" s="10"/>
      <c r="H470" s="10"/>
    </row>
    <row r="471" spans="2:8" ht="15" x14ac:dyDescent="0.25">
      <c r="B471" s="10"/>
      <c r="C471" s="10"/>
      <c r="D471" s="10"/>
      <c r="E471" s="10"/>
      <c r="F471" s="10"/>
      <c r="G471" s="10"/>
      <c r="H471" s="10"/>
    </row>
    <row r="472" spans="2:8" ht="15" x14ac:dyDescent="0.25">
      <c r="B472" s="10"/>
      <c r="C472" s="10"/>
      <c r="D472" s="10"/>
      <c r="E472" s="10"/>
      <c r="F472" s="10"/>
      <c r="G472" s="10"/>
      <c r="H472" s="10"/>
    </row>
    <row r="473" spans="2:8" ht="15" x14ac:dyDescent="0.25">
      <c r="B473" s="10"/>
      <c r="C473" s="10"/>
      <c r="D473" s="10"/>
      <c r="E473" s="10"/>
      <c r="F473" s="10"/>
      <c r="G473" s="10"/>
      <c r="H473" s="10"/>
    </row>
    <row r="474" spans="2:8" ht="15" x14ac:dyDescent="0.25">
      <c r="B474" s="10"/>
      <c r="C474" s="10"/>
      <c r="D474" s="10"/>
      <c r="E474" s="10"/>
      <c r="F474" s="10"/>
      <c r="G474" s="10"/>
      <c r="H474" s="10"/>
    </row>
    <row r="475" spans="2:8" ht="15" x14ac:dyDescent="0.25">
      <c r="B475" s="10"/>
      <c r="C475" s="10"/>
      <c r="D475" s="10"/>
      <c r="E475" s="10"/>
      <c r="F475" s="10"/>
      <c r="G475" s="10"/>
      <c r="H475" s="10"/>
    </row>
    <row r="476" spans="2:8" ht="15" x14ac:dyDescent="0.25">
      <c r="B476" s="10"/>
      <c r="C476" s="10"/>
      <c r="D476" s="10"/>
      <c r="E476" s="10"/>
      <c r="F476" s="10"/>
      <c r="G476" s="10"/>
      <c r="H476" s="10"/>
    </row>
    <row r="477" spans="2:8" ht="15" x14ac:dyDescent="0.25">
      <c r="B477" s="10"/>
      <c r="C477" s="10"/>
      <c r="D477" s="10"/>
      <c r="E477" s="10"/>
      <c r="F477" s="10"/>
      <c r="G477" s="10"/>
      <c r="H477" s="10"/>
    </row>
    <row r="478" spans="2:8" ht="15" x14ac:dyDescent="0.25">
      <c r="B478" s="10"/>
      <c r="C478" s="10"/>
      <c r="D478" s="10"/>
      <c r="E478" s="10"/>
      <c r="F478" s="10"/>
      <c r="G478" s="10"/>
      <c r="H478" s="10"/>
    </row>
    <row r="479" spans="2:8" ht="15" x14ac:dyDescent="0.25">
      <c r="B479" s="10"/>
      <c r="C479" s="10"/>
      <c r="D479" s="10"/>
      <c r="E479" s="10"/>
      <c r="F479" s="10"/>
      <c r="G479" s="10"/>
      <c r="H479" s="10"/>
    </row>
    <row r="480" spans="2:8" ht="15" x14ac:dyDescent="0.25">
      <c r="B480" s="10"/>
      <c r="C480" s="10"/>
      <c r="D480" s="10"/>
      <c r="E480" s="10"/>
      <c r="F480" s="10"/>
      <c r="G480" s="10"/>
      <c r="H480" s="10"/>
    </row>
    <row r="481" spans="2:8" ht="15" x14ac:dyDescent="0.25">
      <c r="B481" s="10"/>
      <c r="C481" s="10"/>
      <c r="D481" s="10"/>
      <c r="E481" s="10"/>
      <c r="F481" s="10"/>
      <c r="G481" s="10"/>
      <c r="H481" s="10"/>
    </row>
    <row r="482" spans="2:8" ht="15" x14ac:dyDescent="0.25">
      <c r="B482" s="10"/>
      <c r="C482" s="10"/>
      <c r="D482" s="10"/>
      <c r="E482" s="10"/>
      <c r="F482" s="10"/>
      <c r="G482" s="10"/>
      <c r="H482" s="10"/>
    </row>
    <row r="483" spans="2:8" ht="15" x14ac:dyDescent="0.25">
      <c r="B483" s="10"/>
      <c r="C483" s="10"/>
      <c r="D483" s="10"/>
      <c r="E483" s="10"/>
      <c r="F483" s="10"/>
      <c r="G483" s="10"/>
      <c r="H483" s="10"/>
    </row>
    <row r="484" spans="2:8" ht="15" x14ac:dyDescent="0.25">
      <c r="B484" s="10"/>
      <c r="C484" s="10"/>
      <c r="D484" s="10"/>
      <c r="E484" s="10"/>
      <c r="F484" s="10"/>
      <c r="G484" s="10"/>
      <c r="H484" s="10"/>
    </row>
    <row r="485" spans="2:8" ht="15" x14ac:dyDescent="0.25">
      <c r="B485" s="10"/>
      <c r="C485" s="10"/>
      <c r="D485" s="10"/>
      <c r="E485" s="10"/>
      <c r="F485" s="10"/>
      <c r="G485" s="10"/>
      <c r="H485" s="10"/>
    </row>
    <row r="486" spans="2:8" ht="15"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278:I278"/>
    <mergeCell ref="B275:H275"/>
    <mergeCell ref="B260:I260"/>
    <mergeCell ref="B180:I180"/>
    <mergeCell ref="B35:E35"/>
    <mergeCell ref="B79:F79"/>
    <mergeCell ref="B195:G195"/>
    <mergeCell ref="B235:F235"/>
    <mergeCell ref="B212:E212"/>
    <mergeCell ref="B257:H257"/>
    <mergeCell ref="B156:I156"/>
    <mergeCell ref="B140:I140"/>
    <mergeCell ref="B101:E101"/>
    <mergeCell ref="C2:E2"/>
    <mergeCell ref="B123:G123"/>
    <mergeCell ref="B14:H14"/>
    <mergeCell ref="C30:H30"/>
    <mergeCell ref="C6:D6"/>
    <mergeCell ref="B57:F57"/>
    <mergeCell ref="B11:I11"/>
    <mergeCell ref="B32:H32"/>
  </mergeCells>
  <phoneticPr fontId="10" type="noConversion"/>
  <conditionalFormatting sqref="A12:I295">
    <cfRule type="expression" dxfId="559" priority="2" stopIfTrue="1">
      <formula>$A$16=0</formula>
    </cfRule>
  </conditionalFormatting>
  <conditionalFormatting sqref="B34:C34">
    <cfRule type="expression" dxfId="558" priority="89">
      <formula>$A$34="nvt"</formula>
    </cfRule>
  </conditionalFormatting>
  <conditionalFormatting sqref="B56:C56">
    <cfRule type="expression" dxfId="557" priority="90">
      <formula>$A$56="nvt"</formula>
    </cfRule>
  </conditionalFormatting>
  <conditionalFormatting sqref="B78:C78">
    <cfRule type="expression" dxfId="556" priority="87">
      <formula>$A$78="nvt"</formula>
    </cfRule>
  </conditionalFormatting>
  <conditionalFormatting sqref="B100:C100">
    <cfRule type="expression" dxfId="555" priority="3">
      <formula>$A$100="nvt"</formula>
    </cfRule>
  </conditionalFormatting>
  <conditionalFormatting sqref="B122:C122">
    <cfRule type="expression" dxfId="554" priority="85">
      <formula>$A$122="nvt"</formula>
    </cfRule>
  </conditionalFormatting>
  <conditionalFormatting sqref="B125:C136">
    <cfRule type="expression" dxfId="553" priority="106">
      <formula>$A$122="nvt"</formula>
    </cfRule>
  </conditionalFormatting>
  <conditionalFormatting sqref="B139:C139">
    <cfRule type="expression" dxfId="552" priority="83">
      <formula>$A$139="nvt"</formula>
    </cfRule>
  </conditionalFormatting>
  <conditionalFormatting sqref="B155:C155">
    <cfRule type="expression" dxfId="551" priority="81">
      <formula>$A$155="nvt"</formula>
    </cfRule>
  </conditionalFormatting>
  <conditionalFormatting sqref="B179:C179">
    <cfRule type="expression" dxfId="550" priority="79">
      <formula>$A$179="nvt"</formula>
    </cfRule>
  </conditionalFormatting>
  <conditionalFormatting sqref="B197:C208">
    <cfRule type="expression" dxfId="549" priority="102">
      <formula>$A$194="nvt"</formula>
    </cfRule>
  </conditionalFormatting>
  <conditionalFormatting sqref="B211:C211">
    <cfRule type="expression" dxfId="548" priority="75">
      <formula>$A$211="nvt"</formula>
    </cfRule>
  </conditionalFormatting>
  <conditionalFormatting sqref="B234:C234">
    <cfRule type="expression" dxfId="547" priority="73">
      <formula>$A$234="nvt"</formula>
    </cfRule>
  </conditionalFormatting>
  <conditionalFormatting sqref="B17:D27">
    <cfRule type="expression" dxfId="546" priority="95">
      <formula>$A17=0</formula>
    </cfRule>
  </conditionalFormatting>
  <conditionalFormatting sqref="B37:E53">
    <cfRule type="expression" dxfId="545" priority="110">
      <formula>$A$34="nvt"</formula>
    </cfRule>
  </conditionalFormatting>
  <conditionalFormatting sqref="B103:E119">
    <cfRule type="expression" dxfId="544" priority="5">
      <formula>$A$100="nvt"</formula>
    </cfRule>
  </conditionalFormatting>
  <conditionalFormatting sqref="B194:E194">
    <cfRule type="expression" dxfId="543" priority="30">
      <formula>$A$194="nvt"</formula>
    </cfRule>
  </conditionalFormatting>
  <conditionalFormatting sqref="B214:E231">
    <cfRule type="expression" dxfId="542" priority="101">
      <formula>$A$211="nvt"</formula>
    </cfRule>
  </conditionalFormatting>
  <conditionalFormatting sqref="B59:F75">
    <cfRule type="expression" dxfId="541" priority="108">
      <formula>$A$56="nvt"</formula>
    </cfRule>
  </conditionalFormatting>
  <conditionalFormatting sqref="B81:F97">
    <cfRule type="expression" dxfId="540" priority="107">
      <formula>$A$78="nvt"</formula>
    </cfRule>
  </conditionalFormatting>
  <conditionalFormatting sqref="B237:F253">
    <cfRule type="expression" dxfId="539" priority="100">
      <formula>$A$234="nvt"</formula>
    </cfRule>
  </conditionalFormatting>
  <conditionalFormatting sqref="B30:I30">
    <cfRule type="expression" dxfId="538" priority="130">
      <formula>LEFT($C$30,3)="Let"</formula>
    </cfRule>
  </conditionalFormatting>
  <conditionalFormatting sqref="B142:I152">
    <cfRule type="expression" dxfId="537" priority="6">
      <formula>$A$139="nvt"</formula>
    </cfRule>
  </conditionalFormatting>
  <conditionalFormatting sqref="B158:I176">
    <cfRule type="expression" dxfId="536" priority="8">
      <formula>$A$155="nvt"</formula>
    </cfRule>
  </conditionalFormatting>
  <conditionalFormatting sqref="B182:I191">
    <cfRule type="expression" dxfId="535" priority="103">
      <formula>$A$179="nvt"</formula>
    </cfRule>
  </conditionalFormatting>
  <conditionalFormatting sqref="C272">
    <cfRule type="cellIs" dxfId="534" priority="94" operator="notEqual">
      <formula>"JA"</formula>
    </cfRule>
  </conditionalFormatting>
  <conditionalFormatting sqref="C295">
    <cfRule type="cellIs" dxfId="533" priority="69" operator="notEqual">
      <formula>"JA"</formula>
    </cfRule>
  </conditionalFormatting>
  <conditionalFormatting sqref="D268">
    <cfRule type="expression" dxfId="532" priority="10">
      <formula>C272&lt;&gt;"JA"</formula>
    </cfRule>
  </conditionalFormatting>
  <dataValidations count="4">
    <dataValidation type="list" allowBlank="1" showInputMessage="1" showErrorMessage="1" sqref="B82:B96 B38:B52 B159:B175 B143:B151 B60:B74 B183:B190 B215:B230 B238:B252 B104:B118" xr:uid="{9027552E-3182-4694-9DEB-1A819494B2E0}">
      <formula1>K_Werkpakket</formula1>
    </dataValidation>
    <dataValidation type="list" allowBlank="1" showInputMessage="1" showErrorMessage="1" sqref="C6" xr:uid="{85F3C175-0518-47EA-9E31-B2F9AD3FD932}">
      <formula1>K_Type</formula1>
    </dataValidation>
    <dataValidation type="list" allowBlank="1" showInputMessage="1" showErrorMessage="1" sqref="C7" xr:uid="{A9AE8290-028C-41E8-B0C7-1984E866D34B}">
      <formula1>K_Omvang</formula1>
    </dataValidation>
    <dataValidation type="list" allowBlank="1" showInputMessage="1" showErrorMessage="1" sqref="C178" xr:uid="{A2D80E0F-7A8D-4BD9-A1B8-7FBBDF834498}">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30" max="16383" man="1"/>
    <brk id="255" max="16383" man="1"/>
    <brk id="27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8EA39-D665-4869-B758-11FF7F84FBFE}">
  <sheetPr>
    <tabColor rgb="FF92D050"/>
    <pageSetUpPr fitToPage="1"/>
  </sheetPr>
  <dimension ref="A1:L797"/>
  <sheetViews>
    <sheetView showGridLines="0" workbookViewId="0">
      <selection activeCell="B24" sqref="B24:E24"/>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31</v>
      </c>
    </row>
    <row r="2" spans="1:9" ht="18.75" x14ac:dyDescent="0.3">
      <c r="B2" s="30" t="s">
        <v>150</v>
      </c>
      <c r="C2" s="260"/>
      <c r="D2" s="260"/>
      <c r="E2" s="260"/>
      <c r="I2" s="54" t="s">
        <v>30</v>
      </c>
    </row>
    <row r="3" spans="1:9" x14ac:dyDescent="0.3">
      <c r="B3" s="28"/>
      <c r="C3" s="29"/>
      <c r="D3" s="29"/>
      <c r="I3" s="69" t="s">
        <v>32</v>
      </c>
    </row>
    <row r="4" spans="1:9" ht="16.5" x14ac:dyDescent="0.3">
      <c r="B4" s="32" t="s">
        <v>80</v>
      </c>
      <c r="C4" s="90"/>
      <c r="D4"/>
      <c r="H4" s="68"/>
    </row>
    <row r="5" spans="1:9" ht="16.5" x14ac:dyDescent="0.3">
      <c r="B5" s="32" t="s">
        <v>103</v>
      </c>
      <c r="C5" s="91"/>
      <c r="D5"/>
      <c r="H5" s="68"/>
    </row>
    <row r="6" spans="1:9" ht="16.5" x14ac:dyDescent="0.3">
      <c r="B6" s="32" t="s">
        <v>78</v>
      </c>
      <c r="C6" s="264"/>
      <c r="D6" s="264"/>
      <c r="F6"/>
      <c r="G6"/>
      <c r="H6"/>
    </row>
    <row r="7" spans="1:9" ht="16.5" x14ac:dyDescent="0.3">
      <c r="B7" s="32" t="s">
        <v>79</v>
      </c>
      <c r="C7" s="92"/>
      <c r="D7"/>
      <c r="E7"/>
      <c r="F7"/>
      <c r="G7"/>
      <c r="H7"/>
    </row>
    <row r="8" spans="1:9" ht="16.5" x14ac:dyDescent="0.3">
      <c r="B8" s="32"/>
      <c r="C8" s="130"/>
      <c r="D8" s="130"/>
      <c r="E8" s="130"/>
      <c r="F8"/>
      <c r="G8"/>
      <c r="H8"/>
    </row>
    <row r="9" spans="1:9" x14ac:dyDescent="0.3">
      <c r="B9" s="3"/>
      <c r="C9" s="4"/>
      <c r="D9"/>
      <c r="E9"/>
      <c r="F9"/>
      <c r="G9"/>
      <c r="H9"/>
    </row>
    <row r="10" spans="1:9" ht="9" customHeight="1" x14ac:dyDescent="0.3">
      <c r="B10" s="20"/>
      <c r="C10" s="4"/>
      <c r="D10"/>
      <c r="E10"/>
      <c r="F10"/>
      <c r="G10"/>
      <c r="H10"/>
    </row>
    <row r="11" spans="1:9" ht="75" customHeight="1" x14ac:dyDescent="0.25">
      <c r="B11" s="265"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5"/>
      <c r="D11" s="265"/>
      <c r="E11" s="265"/>
      <c r="F11" s="265"/>
      <c r="G11" s="265"/>
      <c r="H11" s="265"/>
      <c r="I11" s="265"/>
    </row>
    <row r="12" spans="1:9" ht="15" customHeight="1" thickBot="1" x14ac:dyDescent="0.3">
      <c r="B12" s="36"/>
      <c r="C12" s="36"/>
      <c r="D12" s="36"/>
      <c r="E12" s="36"/>
      <c r="F12" s="36"/>
      <c r="G12" s="36"/>
      <c r="H12" s="36"/>
      <c r="I12" s="36"/>
    </row>
    <row r="13" spans="1:9" ht="6.75" customHeight="1" thickTop="1" x14ac:dyDescent="0.25">
      <c r="B13" s="87"/>
      <c r="C13" s="87"/>
      <c r="D13" s="87"/>
      <c r="E13" s="87"/>
      <c r="F13" s="87"/>
      <c r="G13" s="87"/>
      <c r="H13" s="85"/>
      <c r="I13" s="85"/>
    </row>
    <row r="14" spans="1:9" ht="42.75" customHeight="1" x14ac:dyDescent="0.25">
      <c r="B14" s="262" t="s">
        <v>127</v>
      </c>
      <c r="C14" s="262"/>
      <c r="D14" s="262"/>
      <c r="E14" s="262"/>
      <c r="F14" s="262"/>
      <c r="G14" s="262"/>
      <c r="H14" s="262"/>
      <c r="I14" s="85"/>
    </row>
    <row r="15" spans="1:9" ht="9.75" customHeight="1" thickBot="1" x14ac:dyDescent="0.35">
      <c r="B15" s="88"/>
      <c r="C15" s="89"/>
      <c r="D15" s="85"/>
      <c r="E15" s="85"/>
      <c r="F15" s="85"/>
      <c r="G15" s="85"/>
      <c r="H15" s="85"/>
      <c r="I15" s="85"/>
    </row>
    <row r="16" spans="1:9" ht="18.75" x14ac:dyDescent="0.3">
      <c r="A16" s="143">
        <f>IF(OR(COUNTA(C2:D8)&lt;5,Projectinformatie!B24=""),0,1)</f>
        <v>0</v>
      </c>
      <c r="B16" s="60" t="s">
        <v>58</v>
      </c>
      <c r="C16" s="61"/>
      <c r="D16" s="62" t="s">
        <v>0</v>
      </c>
      <c r="E16" s="85"/>
      <c r="F16" s="60" t="s">
        <v>2</v>
      </c>
      <c r="G16" s="61"/>
      <c r="H16" s="62" t="s">
        <v>0</v>
      </c>
      <c r="I16" s="85"/>
    </row>
    <row r="17" spans="1:12" x14ac:dyDescent="0.25">
      <c r="A17" s="143" t="str">
        <f>IFERROR(HLOOKUP(VLOOKUP(Projectinformatie!$B$24,Keuzeopties[#All],3,FALSE)&amp;IF($C$6="Kennisinstelling","K",""),Keuze_Kostensoort[#All],2,FALSE),0)</f>
        <v>Uurtarief € 60</v>
      </c>
      <c r="B17" s="144" t="str">
        <f>Hulpblad!G2</f>
        <v>Uurtarief € 60</v>
      </c>
      <c r="C17" s="63"/>
      <c r="D17" s="150">
        <f>IF(A17=0,0,SUM($E$38:$E$52))</f>
        <v>0</v>
      </c>
      <c r="E17" s="85"/>
      <c r="F17" s="144" t="str">
        <f>Hulpblad!V2</f>
        <v xml:space="preserve"> </v>
      </c>
      <c r="G17" s="63"/>
      <c r="H17" s="150" t="str">
        <f>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5"/>
    </row>
    <row r="18" spans="1:12" x14ac:dyDescent="0.25">
      <c r="A18" s="143" t="str">
        <f>IFERROR(HLOOKUP(VLOOKUP(Projectinformatie!$B$24,Keuzeopties[#All],3,FALSE)&amp;IF($C$6="Kennisinstelling","K",""),Keuze_Kostensoort[#All],3,FALSE),0)</f>
        <v>Maandbedrag € 8.600</v>
      </c>
      <c r="B18" s="144" t="str">
        <f>Hulpblad!G3</f>
        <v>Maandbedrag € 8.600</v>
      </c>
      <c r="C18" s="63"/>
      <c r="D18" s="150">
        <f>IF(A18=0,0,SUM($F$60:$F$74))</f>
        <v>0</v>
      </c>
      <c r="E18" s="85"/>
      <c r="F18" s="144" t="str">
        <f>Hulpblad!V3</f>
        <v xml:space="preserve"> </v>
      </c>
      <c r="G18" s="63"/>
      <c r="H18" s="150" t="str">
        <f t="shared" ref="H18:H26" si="0">IF(OR(F18="",F18=" "),"",SUMIFS($E$104:$E$118,$B$104:$B$118,F18)+SUMIFS($E$38:$E$52,$B$38:$B$52,F18)+SUMIFS($F$60:$F$74,$B$60:$B$74,F18)+SUMIFS($F$82:$F$96,$B$82:$B$96,F18)+SUMIFS($C$126:$C$135,$B$126:$B$135,F18)+SUMIFS($I$183:$I$190,$B$183:$B$190,F18)+SUMIFS($E$143:$E$151,$B$143:$B$151,F18)+SUMIFS($F$159:$F$175,$B$159:$B$175,F18)+SUMIFS($C$198:$C$207,$B$198:$B$207,F18)+SUMIFS($E$215:$E$230,$B$215:$B$230,F18)+SUMIFS($F$238:$F$252,$B$238:$B$252,F18))</f>
        <v/>
      </c>
      <c r="I18" s="85"/>
    </row>
    <row r="19" spans="1:12" x14ac:dyDescent="0.25">
      <c r="A19" s="143">
        <f>IFERROR(HLOOKUP(VLOOKUP(Projectinformatie!$B$24,Keuzeopties[#All],3,FALSE)&amp;IF($C$6="Kennisinstelling","K",""),Keuze_Kostensoort[#All],4,FALSE),0)</f>
        <v>0</v>
      </c>
      <c r="B19" s="144" t="str">
        <f>Hulpblad!G4</f>
        <v>IKS voor kennisinstellingen</v>
      </c>
      <c r="C19" s="63"/>
      <c r="D19" s="150">
        <f>IF(A19=0,0,SUM($F$82:$F$96))</f>
        <v>0</v>
      </c>
      <c r="E19" s="85"/>
      <c r="F19" s="144" t="str">
        <f>Hulpblad!V4</f>
        <v xml:space="preserve"> </v>
      </c>
      <c r="G19" s="63"/>
      <c r="H19" s="150" t="str">
        <f t="shared" si="0"/>
        <v/>
      </c>
      <c r="I19" s="85"/>
    </row>
    <row r="20" spans="1:12" x14ac:dyDescent="0.25">
      <c r="A20" s="143" t="str">
        <f>IFERROR(HLOOKUP(VLOOKUP(Projectinformatie!$B$24,Keuzeopties[#All],3,FALSE)&amp;IF($C$6="Kennisinstelling","K",""),Keuze_Kostensoort[#All],5,FALSE),0)</f>
        <v>Loonverletkosten</v>
      </c>
      <c r="B20" s="144" t="str">
        <f>Hulpblad!G5</f>
        <v>Loonverletkosten</v>
      </c>
      <c r="C20" s="63"/>
      <c r="D20" s="150">
        <f>IF(A20=0,0,SUM($E$104:$E$118))</f>
        <v>0</v>
      </c>
      <c r="E20" s="85"/>
      <c r="F20" s="144" t="str">
        <f>Hulpblad!V5</f>
        <v xml:space="preserve"> </v>
      </c>
      <c r="G20" s="63"/>
      <c r="H20" s="150" t="str">
        <f t="shared" si="0"/>
        <v/>
      </c>
      <c r="I20" s="85"/>
    </row>
    <row r="21" spans="1:12" x14ac:dyDescent="0.25">
      <c r="A21" s="143">
        <f>IFERROR(HLOOKUP(VLOOKUP(Projectinformatie!$B$24,Keuzeopties[#All],3,FALSE)&amp;IF($C$6="Kennisinstelling","K",""),Keuze_Kostensoort[#All],6,FALSE),0)</f>
        <v>0</v>
      </c>
      <c r="B21" s="144" t="str">
        <f>Hulpblad!G6</f>
        <v>Forfait 23% over overige directe kosten</v>
      </c>
      <c r="C21" s="63"/>
      <c r="D21" s="150">
        <f>IF(A21=0,0,SUM($C$126:$C$135))</f>
        <v>0</v>
      </c>
      <c r="E21" s="85"/>
      <c r="F21" s="144" t="str">
        <f>Hulpblad!V6</f>
        <v xml:space="preserve"> </v>
      </c>
      <c r="G21" s="63"/>
      <c r="H21" s="150" t="str">
        <f t="shared" si="0"/>
        <v/>
      </c>
      <c r="I21" s="85"/>
    </row>
    <row r="22" spans="1:12" x14ac:dyDescent="0.25">
      <c r="A22" s="143" t="str">
        <f>IFERROR(HLOOKUP(VLOOKUP(Projectinformatie!$B$24,Keuzeopties[#All],3,FALSE)&amp;IF($C$6="Kennisinstelling","K",""),Keuze_Kostensoort[#All],7,FALSE),0)</f>
        <v>Afschrijvingskosten</v>
      </c>
      <c r="B22" s="144" t="str">
        <f>Hulpblad!G7</f>
        <v>Afschrijvingskosten</v>
      </c>
      <c r="C22" s="63"/>
      <c r="D22" s="150">
        <f>IF(A22=0,0,SUM($I$183:$I$190))</f>
        <v>0</v>
      </c>
      <c r="E22" s="85"/>
      <c r="F22" s="144" t="str">
        <f>Hulpblad!V7</f>
        <v xml:space="preserve"> </v>
      </c>
      <c r="G22" s="63"/>
      <c r="H22" s="150" t="str">
        <f t="shared" si="0"/>
        <v/>
      </c>
      <c r="I22" s="85"/>
    </row>
    <row r="23" spans="1:12" x14ac:dyDescent="0.25">
      <c r="A23" s="143" t="str">
        <f>IFERROR(HLOOKUP(VLOOKUP(Projectinformatie!$B$24,Keuzeopties[#All],3,FALSE)&amp;IF($C$6="Kennisinstelling","K",""),Keuze_Kostensoort[#All],8,FALSE),0)</f>
        <v>Bijdragen in natura</v>
      </c>
      <c r="B23" s="144" t="str">
        <f>Hulpblad!G8</f>
        <v>Bijdragen in natura</v>
      </c>
      <c r="C23" s="63"/>
      <c r="D23" s="150">
        <f>IF(A23=0,0,SUM($E$143:$E$151))</f>
        <v>0</v>
      </c>
      <c r="E23" s="85"/>
      <c r="F23" s="144" t="str">
        <f>Hulpblad!V8</f>
        <v xml:space="preserve"> </v>
      </c>
      <c r="G23" s="63"/>
      <c r="H23" s="150" t="str">
        <f t="shared" si="0"/>
        <v/>
      </c>
      <c r="I23" s="85"/>
      <c r="L23" s="10"/>
    </row>
    <row r="24" spans="1:12" x14ac:dyDescent="0.25">
      <c r="A24" s="143" t="str">
        <f>IFERROR(HLOOKUP(VLOOKUP(Projectinformatie!$B$24,Keuzeopties[#All],3,FALSE)&amp;IF($C$6="Kennisinstelling","K",""),Keuze_Kostensoort[#All],9,FALSE),0)</f>
        <v>Overige kosten derden</v>
      </c>
      <c r="B24" s="144" t="str">
        <f>Hulpblad!G9</f>
        <v>Overige kosten derden</v>
      </c>
      <c r="C24" s="63"/>
      <c r="D24" s="150">
        <f>IF(A24=0,0,SUM($F$159:$F$175))</f>
        <v>0</v>
      </c>
      <c r="E24" s="85"/>
      <c r="F24" s="144" t="str">
        <f>Hulpblad!V9</f>
        <v xml:space="preserve"> </v>
      </c>
      <c r="G24" s="63"/>
      <c r="H24" s="150" t="str">
        <f t="shared" si="0"/>
        <v/>
      </c>
      <c r="I24" s="85"/>
    </row>
    <row r="25" spans="1:12" x14ac:dyDescent="0.25">
      <c r="A25" s="143" t="str">
        <f>IFERROR(HLOOKUP(VLOOKUP(Projectinformatie!$B$24,Keuzeopties[#All],3,FALSE)&amp;IF(C15="Kennisinstelling","K",""),Keuze_Kostensoort[#All],10,FALSE),0)</f>
        <v>Forfait kleine uitgaven &lt; € 250 (1% Overige kosten derden)</v>
      </c>
      <c r="B25" s="145" t="str">
        <f>Hulpblad!G10</f>
        <v>Forfait kleine uitgaven &lt; € 250 (1% Overige kosten derden)</v>
      </c>
      <c r="C25" s="142"/>
      <c r="D25" s="150">
        <f>IF(A25=0,0,SUM($C$198:$C$207))</f>
        <v>0</v>
      </c>
      <c r="E25" s="85"/>
      <c r="F25" s="148" t="str">
        <f>Hulpblad!V10</f>
        <v xml:space="preserve"> </v>
      </c>
      <c r="G25" s="137"/>
      <c r="H25" s="150" t="str">
        <f t="shared" si="0"/>
        <v/>
      </c>
      <c r="I25" s="85"/>
    </row>
    <row r="26" spans="1:12" x14ac:dyDescent="0.25">
      <c r="A26" s="143">
        <f>IFERROR(HLOOKUP(VLOOKUP(Projectinformatie!$B$24,Keuzeopties[#All],3,FALSE)&amp;IF(C16="Kennisinstelling","K",""),Keuze_Kostensoort[#All],11,FALSE),0)</f>
        <v>0</v>
      </c>
      <c r="B26" s="146" t="str">
        <f>Hulpblad!G11</f>
        <v>Uurtarief € 73</v>
      </c>
      <c r="C26" s="64"/>
      <c r="D26" s="150">
        <f>IF(A26=0,0,SUM($E$215:$E$230))</f>
        <v>0</v>
      </c>
      <c r="E26" s="85"/>
      <c r="F26" s="146" t="str">
        <f>Hulpblad!V11</f>
        <v xml:space="preserve"> </v>
      </c>
      <c r="G26" s="64"/>
      <c r="H26" s="150" t="str">
        <f t="shared" si="0"/>
        <v/>
      </c>
      <c r="I26" s="85"/>
    </row>
    <row r="27" spans="1:12" ht="16.5" thickBot="1" x14ac:dyDescent="0.3">
      <c r="A27" s="143">
        <f>IFERROR(HLOOKUP(VLOOKUP(Projectinformatie!$B$24,Keuzeopties[#All],3,FALSE)&amp;IF(C17="Kennisinstelling","K",""),Keuze_Kostensoort[#All],12,FALSE),0)</f>
        <v>0</v>
      </c>
      <c r="B27" s="147" t="str">
        <f>Hulpblad!G12</f>
        <v>Maandbedrag € 10.400</v>
      </c>
      <c r="C27" s="65"/>
      <c r="D27" s="151">
        <f>IF(A27=0,0,SUM($F$238:$F$252))</f>
        <v>0</v>
      </c>
      <c r="E27" s="85"/>
      <c r="F27" s="149"/>
      <c r="G27" s="65"/>
      <c r="H27" s="151"/>
      <c r="I27" s="85"/>
    </row>
    <row r="28" spans="1:12" ht="20.25" thickTop="1" thickBot="1" x14ac:dyDescent="0.35">
      <c r="B28" s="66" t="s">
        <v>90</v>
      </c>
      <c r="C28" s="67"/>
      <c r="D28" s="152">
        <f>SUM(D17:D27)</f>
        <v>0</v>
      </c>
      <c r="E28" s="85"/>
      <c r="F28" s="66" t="s">
        <v>90</v>
      </c>
      <c r="G28" s="67"/>
      <c r="H28" s="152">
        <f>SUM(H17:H27)</f>
        <v>0</v>
      </c>
      <c r="I28" s="85"/>
    </row>
    <row r="29" spans="1:12" ht="9" customHeight="1" x14ac:dyDescent="0.3">
      <c r="B29" s="82"/>
      <c r="C29" s="83"/>
      <c r="D29" s="84"/>
      <c r="E29" s="85"/>
      <c r="F29" s="82"/>
      <c r="G29" s="83"/>
      <c r="H29" s="84"/>
      <c r="I29" s="85"/>
    </row>
    <row r="30" spans="1:12" ht="49.5" customHeight="1" thickBot="1" x14ac:dyDescent="0.3">
      <c r="B30" s="86" t="s">
        <v>100</v>
      </c>
      <c r="C30" s="263"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3"/>
      <c r="E30" s="263"/>
      <c r="F30" s="263"/>
      <c r="G30" s="263"/>
      <c r="H30" s="263"/>
      <c r="I30" s="140"/>
    </row>
    <row r="31" spans="1:12" ht="13.5" customHeight="1" thickTop="1" x14ac:dyDescent="0.25">
      <c r="B31" s="38"/>
      <c r="C31" s="38"/>
      <c r="D31" s="38"/>
      <c r="E31" s="38"/>
      <c r="F31" s="38"/>
      <c r="G31" s="38"/>
      <c r="H31" s="38"/>
    </row>
    <row r="32" spans="1:12" ht="25.5" customHeight="1" x14ac:dyDescent="0.25">
      <c r="B32" s="266" t="s">
        <v>101</v>
      </c>
      <c r="C32" s="266"/>
      <c r="D32" s="266"/>
      <c r="E32" s="266"/>
      <c r="F32" s="266"/>
      <c r="G32" s="266"/>
      <c r="H32" s="266"/>
    </row>
    <row r="33" spans="1:8" ht="18.75" x14ac:dyDescent="0.3">
      <c r="B33" s="33"/>
      <c r="C33" s="34"/>
      <c r="D33" s="35"/>
      <c r="E33"/>
      <c r="F33" s="33"/>
      <c r="G33" s="34"/>
      <c r="H33" s="35"/>
    </row>
    <row r="34" spans="1:8" ht="21" x14ac:dyDescent="0.35">
      <c r="A34" s="143" t="str">
        <f>IF($A$16=0,"",IF(COUNTIFS($A$17:$A$27,B34)=1,1,"nvt"))</f>
        <v/>
      </c>
      <c r="B34" s="153" t="str">
        <f>B17</f>
        <v>Uurtarief € 60</v>
      </c>
      <c r="C34" s="50"/>
      <c r="D34"/>
      <c r="E34"/>
      <c r="F34"/>
      <c r="G34"/>
      <c r="H34"/>
    </row>
    <row r="35" spans="1:8" ht="15" customHeight="1" x14ac:dyDescent="0.25">
      <c r="B35" s="261" t="str">
        <f>IF(A34="nvt",VLOOKUP(A34,Alle_Kostensoorten[],2,FALSE),VLOOKUP(B34,Alle_Kostensoorten[],2,FALSE))</f>
        <v>Toelichting: Geen bijzonderheden</v>
      </c>
      <c r="C35" s="261"/>
      <c r="D35" s="261"/>
      <c r="E35" s="261"/>
      <c r="F35"/>
      <c r="G35"/>
      <c r="H35"/>
    </row>
    <row r="36" spans="1:8" ht="7.5" customHeight="1" x14ac:dyDescent="0.3">
      <c r="B36" s="3"/>
      <c r="C36" s="4"/>
      <c r="D36"/>
      <c r="E36"/>
      <c r="F36"/>
      <c r="G36"/>
      <c r="H36"/>
    </row>
    <row r="37" spans="1:8" ht="31.5" customHeight="1" thickBot="1" x14ac:dyDescent="0.35">
      <c r="B37" s="186" t="s">
        <v>2</v>
      </c>
      <c r="C37" s="133" t="s">
        <v>111</v>
      </c>
      <c r="D37" s="133" t="s">
        <v>72</v>
      </c>
      <c r="E37" s="184" t="s">
        <v>0</v>
      </c>
      <c r="F37"/>
      <c r="G37" s="10"/>
      <c r="H37"/>
    </row>
    <row r="38" spans="1:8" ht="15.75" customHeight="1" thickTop="1" x14ac:dyDescent="0.3">
      <c r="B38" s="241"/>
      <c r="C38" s="224"/>
      <c r="D38" s="227"/>
      <c r="E38" s="192">
        <f>IF($A$34=1,$D38*60,0)</f>
        <v>0</v>
      </c>
      <c r="F38"/>
      <c r="G38"/>
      <c r="H38"/>
    </row>
    <row r="39" spans="1:8" ht="15.75" customHeight="1" x14ac:dyDescent="0.3">
      <c r="B39" s="210"/>
      <c r="C39" s="107"/>
      <c r="D39" s="200"/>
      <c r="E39" s="195">
        <f>IF($A$34=1,$D39*60,0)</f>
        <v>0</v>
      </c>
      <c r="F39"/>
      <c r="G39"/>
      <c r="H39"/>
    </row>
    <row r="40" spans="1:8" ht="15.75" customHeight="1" x14ac:dyDescent="0.3">
      <c r="B40" s="210"/>
      <c r="C40" s="107"/>
      <c r="D40" s="200"/>
      <c r="E40" s="195">
        <f>IF($A$34=1,$D40*60,0)</f>
        <v>0</v>
      </c>
      <c r="F40"/>
      <c r="G40"/>
      <c r="H40"/>
    </row>
    <row r="41" spans="1:8" ht="15.75" customHeight="1" x14ac:dyDescent="0.3">
      <c r="B41" s="210"/>
      <c r="C41" s="107"/>
      <c r="D41" s="200"/>
      <c r="E41" s="195">
        <f>IF($A$34=1,$D41*60,0)</f>
        <v>0</v>
      </c>
      <c r="F41"/>
      <c r="G41"/>
      <c r="H41"/>
    </row>
    <row r="42" spans="1:8" ht="15.75" customHeight="1" x14ac:dyDescent="0.3">
      <c r="B42" s="210"/>
      <c r="C42" s="107"/>
      <c r="D42" s="200"/>
      <c r="E42" s="195">
        <f>IF($A$34=1,$D42*60,0)</f>
        <v>0</v>
      </c>
      <c r="F42"/>
      <c r="G42"/>
      <c r="H42"/>
    </row>
    <row r="43" spans="1:8" ht="15.75" customHeight="1" x14ac:dyDescent="0.3">
      <c r="B43" s="210"/>
      <c r="C43" s="107"/>
      <c r="D43" s="200"/>
      <c r="E43" s="195">
        <f>IF($A$34=1,$D43*60,0)</f>
        <v>0</v>
      </c>
      <c r="F43"/>
      <c r="G43"/>
      <c r="H43"/>
    </row>
    <row r="44" spans="1:8" ht="15.75" customHeight="1" x14ac:dyDescent="0.3">
      <c r="B44" s="210"/>
      <c r="C44" s="107"/>
      <c r="D44" s="200"/>
      <c r="E44" s="195">
        <f>IF($A$34=1,$D44*60,0)</f>
        <v>0</v>
      </c>
      <c r="F44"/>
      <c r="G44"/>
      <c r="H44"/>
    </row>
    <row r="45" spans="1:8" ht="15.75" customHeight="1" x14ac:dyDescent="0.3">
      <c r="B45" s="210"/>
      <c r="C45" s="107"/>
      <c r="D45" s="200"/>
      <c r="E45" s="195">
        <f>IF($A$34=1,$D45*60,0)</f>
        <v>0</v>
      </c>
      <c r="F45"/>
      <c r="G45"/>
      <c r="H45"/>
    </row>
    <row r="46" spans="1:8" ht="15.75" customHeight="1" x14ac:dyDescent="0.3">
      <c r="B46" s="210"/>
      <c r="C46" s="107"/>
      <c r="D46" s="200"/>
      <c r="E46" s="195">
        <f>IF($A$34=1,$D46*60,0)</f>
        <v>0</v>
      </c>
      <c r="F46"/>
      <c r="G46"/>
      <c r="H46"/>
    </row>
    <row r="47" spans="1:8" ht="15.75" customHeight="1" x14ac:dyDescent="0.3">
      <c r="B47" s="210"/>
      <c r="C47" s="107"/>
      <c r="D47" s="200"/>
      <c r="E47" s="195">
        <f>IF($A$34=1,$D47*60,0)</f>
        <v>0</v>
      </c>
      <c r="F47"/>
      <c r="G47"/>
      <c r="H47"/>
    </row>
    <row r="48" spans="1:8" ht="15.75" customHeight="1" x14ac:dyDescent="0.3">
      <c r="B48" s="210"/>
      <c r="C48" s="107"/>
      <c r="D48" s="200"/>
      <c r="E48" s="195">
        <f>IF($A$34=1,$D48*60,0)</f>
        <v>0</v>
      </c>
      <c r="F48"/>
      <c r="G48"/>
      <c r="H48"/>
    </row>
    <row r="49" spans="1:8" ht="15.75" customHeight="1" x14ac:dyDescent="0.3">
      <c r="B49" s="210"/>
      <c r="C49" s="107"/>
      <c r="D49" s="200"/>
      <c r="E49" s="195">
        <f>IF($A$34=1,$D49*60,0)</f>
        <v>0</v>
      </c>
      <c r="F49"/>
      <c r="G49"/>
      <c r="H49"/>
    </row>
    <row r="50" spans="1:8" ht="15.75" customHeight="1" x14ac:dyDescent="0.3">
      <c r="B50" s="210"/>
      <c r="C50" s="107"/>
      <c r="D50" s="200"/>
      <c r="E50" s="195">
        <f>IF($A$34=1,$D50*60,0)</f>
        <v>0</v>
      </c>
      <c r="F50"/>
      <c r="G50"/>
      <c r="H50"/>
    </row>
    <row r="51" spans="1:8" ht="15.75" customHeight="1" x14ac:dyDescent="0.3">
      <c r="B51" s="210"/>
      <c r="C51" s="107"/>
      <c r="D51" s="200"/>
      <c r="E51" s="195">
        <f>IF($A$34=1,$D51*60,0)</f>
        <v>0</v>
      </c>
      <c r="F51"/>
      <c r="G51"/>
      <c r="H51"/>
    </row>
    <row r="52" spans="1:8" ht="15.75" customHeight="1" thickBot="1" x14ac:dyDescent="0.35">
      <c r="B52" s="93"/>
      <c r="C52" s="94"/>
      <c r="D52" s="141"/>
      <c r="E52" s="155">
        <f>IF($A$34=1,$D52*60,0)</f>
        <v>0</v>
      </c>
      <c r="F52"/>
      <c r="G52"/>
      <c r="H52"/>
    </row>
    <row r="53" spans="1:8" ht="16.5" thickTop="1" x14ac:dyDescent="0.3">
      <c r="B53" s="76" t="s">
        <v>90</v>
      </c>
      <c r="C53" s="76"/>
      <c r="D53" s="214"/>
      <c r="E53" s="163">
        <f>SUM(E38:E52)</f>
        <v>0</v>
      </c>
      <c r="F53" s="8"/>
      <c r="G53"/>
      <c r="H53"/>
    </row>
    <row r="54" spans="1:8" x14ac:dyDescent="0.3">
      <c r="B54" s="1"/>
      <c r="C54" s="1"/>
      <c r="D54" s="1"/>
      <c r="E54" s="1"/>
      <c r="F54" s="7"/>
      <c r="G54" s="8"/>
      <c r="H54"/>
    </row>
    <row r="55" spans="1:8" x14ac:dyDescent="0.3">
      <c r="B55" s="1"/>
      <c r="C55" s="1"/>
      <c r="D55" s="1"/>
      <c r="E55" s="1"/>
      <c r="F55" s="7"/>
      <c r="G55" s="8"/>
      <c r="H55"/>
    </row>
    <row r="56" spans="1:8" ht="21" x14ac:dyDescent="0.35">
      <c r="A56" s="143" t="str">
        <f>IF($A$16=0,"",IF(COUNTIFS($A$17:$A$27,B56)=1,1,"nvt"))</f>
        <v/>
      </c>
      <c r="B56" s="153" t="str">
        <f>B18</f>
        <v>Maandbedrag € 8.600</v>
      </c>
      <c r="C56" s="50"/>
      <c r="D56" s="1"/>
      <c r="E56" s="1"/>
      <c r="F56" s="7"/>
      <c r="G56" s="8"/>
      <c r="H56"/>
    </row>
    <row r="57" spans="1:8" ht="15" customHeight="1" x14ac:dyDescent="0.25">
      <c r="B57" s="261" t="str">
        <f>IF(A56="nvt",VLOOKUP(A56,Alle_Kostensoorten[],2,FALSE),VLOOKUP(B56,Alle_Kostensoorten[],2,FALSE))</f>
        <v>Toelichting: Geen bijzonderheden</v>
      </c>
      <c r="C57" s="261"/>
      <c r="D57" s="261"/>
      <c r="E57" s="261"/>
      <c r="F57" s="261"/>
      <c r="G57"/>
      <c r="H57"/>
    </row>
    <row r="58" spans="1:8" ht="9" customHeight="1" x14ac:dyDescent="0.3">
      <c r="B58" s="1"/>
      <c r="C58" s="1"/>
      <c r="D58" s="1"/>
      <c r="E58" s="1"/>
      <c r="F58" s="7"/>
      <c r="G58" s="8"/>
      <c r="H58"/>
    </row>
    <row r="59" spans="1:8" ht="45.75" thickBot="1" x14ac:dyDescent="0.35">
      <c r="B59" s="186" t="s">
        <v>2</v>
      </c>
      <c r="C59" s="133" t="s">
        <v>111</v>
      </c>
      <c r="D59" s="133" t="s">
        <v>132</v>
      </c>
      <c r="E59" s="133" t="s">
        <v>175</v>
      </c>
      <c r="F59" s="184" t="s">
        <v>0</v>
      </c>
      <c r="G59"/>
      <c r="H59"/>
    </row>
    <row r="60" spans="1:8" ht="15.75" customHeight="1" thickTop="1" x14ac:dyDescent="0.3">
      <c r="B60" s="223"/>
      <c r="C60" s="224"/>
      <c r="D60" s="227"/>
      <c r="E60" s="232"/>
      <c r="F60" s="192">
        <f>IF($A$56=1,$D60*$E60*8600,0)</f>
        <v>0</v>
      </c>
      <c r="G60"/>
      <c r="H60"/>
    </row>
    <row r="61" spans="1:8" ht="15.75" customHeight="1" x14ac:dyDescent="0.3">
      <c r="B61" s="197"/>
      <c r="C61" s="107"/>
      <c r="D61" s="200"/>
      <c r="E61" s="201"/>
      <c r="F61" s="195">
        <f>IF($A$56=1,$D61*$E61*8600,0)</f>
        <v>0</v>
      </c>
      <c r="G61"/>
      <c r="H61"/>
    </row>
    <row r="62" spans="1:8" ht="15.75" customHeight="1" x14ac:dyDescent="0.3">
      <c r="B62" s="197"/>
      <c r="C62" s="107"/>
      <c r="D62" s="200"/>
      <c r="E62" s="201"/>
      <c r="F62" s="195">
        <f>IF($A$56=1,$D62*$E62*8600,0)</f>
        <v>0</v>
      </c>
      <c r="G62"/>
      <c r="H62"/>
    </row>
    <row r="63" spans="1:8" ht="15.75" customHeight="1" x14ac:dyDescent="0.3">
      <c r="B63" s="197"/>
      <c r="C63" s="107"/>
      <c r="D63" s="200"/>
      <c r="E63" s="201"/>
      <c r="F63" s="195">
        <f>IF($A$56=1,$D63*$E63*8600,0)</f>
        <v>0</v>
      </c>
      <c r="G63"/>
      <c r="H63"/>
    </row>
    <row r="64" spans="1:8" ht="15.75" customHeight="1" x14ac:dyDescent="0.3">
      <c r="B64" s="197"/>
      <c r="C64" s="107"/>
      <c r="D64" s="200"/>
      <c r="E64" s="201"/>
      <c r="F64" s="195">
        <f>IF($A$56=1,$D64*$E64*8600,0)</f>
        <v>0</v>
      </c>
      <c r="G64"/>
      <c r="H64"/>
    </row>
    <row r="65" spans="1:8" ht="15.75" customHeight="1" x14ac:dyDescent="0.3">
      <c r="B65" s="197"/>
      <c r="C65" s="107"/>
      <c r="D65" s="200"/>
      <c r="E65" s="201"/>
      <c r="F65" s="195">
        <f>IF($A$56=1,$D65*$E65*8600,0)</f>
        <v>0</v>
      </c>
      <c r="G65"/>
      <c r="H65"/>
    </row>
    <row r="66" spans="1:8" ht="15.75" customHeight="1" x14ac:dyDescent="0.3">
      <c r="B66" s="197"/>
      <c r="C66" s="107"/>
      <c r="D66" s="200"/>
      <c r="E66" s="201"/>
      <c r="F66" s="195">
        <f>IF($A$56=1,$D66*$E66*8600,0)</f>
        <v>0</v>
      </c>
      <c r="G66"/>
      <c r="H66"/>
    </row>
    <row r="67" spans="1:8" ht="15.75" customHeight="1" x14ac:dyDescent="0.3">
      <c r="B67" s="197"/>
      <c r="C67" s="107"/>
      <c r="D67" s="200"/>
      <c r="E67" s="201"/>
      <c r="F67" s="195">
        <f>IF($A$56=1,$D67*$E67*8600,0)</f>
        <v>0</v>
      </c>
      <c r="G67"/>
      <c r="H67"/>
    </row>
    <row r="68" spans="1:8" ht="15.75" customHeight="1" x14ac:dyDescent="0.3">
      <c r="B68" s="197"/>
      <c r="C68" s="107"/>
      <c r="D68" s="200"/>
      <c r="E68" s="201"/>
      <c r="F68" s="195">
        <f>IF($A$56=1,$D68*$E68*8600,0)</f>
        <v>0</v>
      </c>
      <c r="G68"/>
      <c r="H68"/>
    </row>
    <row r="69" spans="1:8" ht="15.75" customHeight="1" x14ac:dyDescent="0.3">
      <c r="B69" s="197"/>
      <c r="C69" s="107"/>
      <c r="D69" s="200"/>
      <c r="E69" s="201"/>
      <c r="F69" s="195">
        <f>IF($A$56=1,$D69*$E69*8600,0)</f>
        <v>0</v>
      </c>
      <c r="G69"/>
      <c r="H69"/>
    </row>
    <row r="70" spans="1:8" ht="15.75" customHeight="1" x14ac:dyDescent="0.3">
      <c r="B70" s="197"/>
      <c r="C70" s="107"/>
      <c r="D70" s="200"/>
      <c r="E70" s="201"/>
      <c r="F70" s="195">
        <f>IF($A$56=1,$D70*$E70*8600,0)</f>
        <v>0</v>
      </c>
      <c r="G70"/>
      <c r="H70"/>
    </row>
    <row r="71" spans="1:8" ht="15.75" customHeight="1" x14ac:dyDescent="0.3">
      <c r="B71" s="197"/>
      <c r="C71" s="107"/>
      <c r="D71" s="200"/>
      <c r="E71" s="201"/>
      <c r="F71" s="195">
        <f>IF($A$56=1,$D71*$E71*8600,0)</f>
        <v>0</v>
      </c>
      <c r="G71"/>
      <c r="H71"/>
    </row>
    <row r="72" spans="1:8" ht="15.75" customHeight="1" x14ac:dyDescent="0.3">
      <c r="B72" s="197"/>
      <c r="C72" s="107"/>
      <c r="D72" s="200"/>
      <c r="E72" s="201"/>
      <c r="F72" s="195">
        <f>IF($A$56=1,$D72*$E72*8600,0)</f>
        <v>0</v>
      </c>
      <c r="G72"/>
      <c r="H72"/>
    </row>
    <row r="73" spans="1:8" ht="15.75" customHeight="1" x14ac:dyDescent="0.3">
      <c r="B73" s="197"/>
      <c r="C73" s="107"/>
      <c r="D73" s="200"/>
      <c r="E73" s="201"/>
      <c r="F73" s="195">
        <f>IF($A$56=1,$D73*$E73*8600,0)</f>
        <v>0</v>
      </c>
      <c r="G73"/>
      <c r="H73"/>
    </row>
    <row r="74" spans="1:8" ht="15.75" customHeight="1" thickBot="1" x14ac:dyDescent="0.35">
      <c r="B74" s="95"/>
      <c r="C74" s="207"/>
      <c r="D74" s="208"/>
      <c r="E74" s="209"/>
      <c r="F74" s="155">
        <f>IF($A$56=1,$D74*$E74*8600,0)</f>
        <v>0</v>
      </c>
      <c r="G74"/>
      <c r="H74"/>
    </row>
    <row r="75" spans="1:8" ht="16.5" thickTop="1" x14ac:dyDescent="0.3">
      <c r="B75" s="76" t="s">
        <v>90</v>
      </c>
      <c r="C75" s="76"/>
      <c r="D75" s="214"/>
      <c r="E75" s="215"/>
      <c r="F75" s="163">
        <f>SUM(F60:F74)</f>
        <v>0</v>
      </c>
      <c r="G75"/>
      <c r="H75"/>
    </row>
    <row r="76" spans="1:8" x14ac:dyDescent="0.3">
      <c r="B76" s="6"/>
      <c r="C76" s="6"/>
      <c r="D76" s="6"/>
      <c r="E76" s="19"/>
      <c r="F76" s="19"/>
      <c r="G76" s="19"/>
      <c r="H76"/>
    </row>
    <row r="77" spans="1:8" x14ac:dyDescent="0.3">
      <c r="B77" s="1"/>
      <c r="C77" s="1"/>
      <c r="D77" s="1"/>
      <c r="E77" s="1"/>
      <c r="F77" s="7"/>
      <c r="G77" s="8"/>
      <c r="H77"/>
    </row>
    <row r="78" spans="1:8" ht="21" x14ac:dyDescent="0.35">
      <c r="A78" s="143" t="str">
        <f>IF($A$16=0,"",IF(COUNTIFS($A$17:$A$27,B78)=1,1,"nvt"))</f>
        <v/>
      </c>
      <c r="B78" s="153" t="str">
        <f>B19</f>
        <v>IKS voor kennisinstellingen</v>
      </c>
      <c r="C78" s="50"/>
      <c r="D78" s="1"/>
      <c r="E78" s="1"/>
      <c r="F78" s="7"/>
      <c r="G78" s="8"/>
      <c r="H78"/>
    </row>
    <row r="79" spans="1:8" ht="15" customHeight="1" x14ac:dyDescent="0.25">
      <c r="B79" s="261" t="e">
        <f>IF(A78=1,VLOOKUP(B78,Alle_Kostensoorten[],2,FALSE),VLOOKUP(A78,Alle_Kostensoorten[],2,FALSE))</f>
        <v>#N/A</v>
      </c>
      <c r="C79" s="261"/>
      <c r="D79" s="261"/>
      <c r="E79" s="261"/>
      <c r="F79" s="261"/>
      <c r="G79"/>
      <c r="H79"/>
    </row>
    <row r="80" spans="1:8" ht="11.25" customHeight="1" x14ac:dyDescent="0.3">
      <c r="B80" s="1"/>
      <c r="C80" s="1"/>
      <c r="D80" s="1"/>
      <c r="E80" s="1"/>
      <c r="F80" s="7"/>
      <c r="G80" s="8"/>
      <c r="H80"/>
    </row>
    <row r="81" spans="2:8" s="5" customFormat="1" ht="30.75" thickBot="1" x14ac:dyDescent="0.35">
      <c r="B81" s="186" t="s">
        <v>2</v>
      </c>
      <c r="C81" s="133" t="s">
        <v>176</v>
      </c>
      <c r="D81" s="133" t="s">
        <v>72</v>
      </c>
      <c r="E81" s="133" t="s">
        <v>53</v>
      </c>
      <c r="F81" s="184" t="s">
        <v>0</v>
      </c>
    </row>
    <row r="82" spans="2:8" ht="15.75" customHeight="1" thickTop="1" x14ac:dyDescent="0.3">
      <c r="B82" s="223"/>
      <c r="C82" s="224"/>
      <c r="D82" s="227"/>
      <c r="E82" s="242"/>
      <c r="F82" s="192">
        <f t="shared" ref="F82:F96" si="1">IF($A$78=1,$D82*$E82,0)</f>
        <v>0</v>
      </c>
      <c r="G82"/>
      <c r="H82"/>
    </row>
    <row r="83" spans="2:8" ht="15.75" customHeight="1" x14ac:dyDescent="0.3">
      <c r="B83" s="197"/>
      <c r="C83" s="107"/>
      <c r="D83" s="200"/>
      <c r="E83" s="242"/>
      <c r="F83" s="195">
        <f t="shared" si="1"/>
        <v>0</v>
      </c>
      <c r="G83"/>
      <c r="H83"/>
    </row>
    <row r="84" spans="2:8" ht="15.75" customHeight="1" x14ac:dyDescent="0.3">
      <c r="B84" s="197"/>
      <c r="C84" s="107"/>
      <c r="D84" s="200"/>
      <c r="E84" s="242"/>
      <c r="F84" s="195">
        <f t="shared" si="1"/>
        <v>0</v>
      </c>
      <c r="G84"/>
      <c r="H84"/>
    </row>
    <row r="85" spans="2:8" ht="15.75" customHeight="1" x14ac:dyDescent="0.3">
      <c r="B85" s="197"/>
      <c r="C85" s="107"/>
      <c r="D85" s="200"/>
      <c r="E85" s="242"/>
      <c r="F85" s="195">
        <f t="shared" si="1"/>
        <v>0</v>
      </c>
      <c r="G85"/>
      <c r="H85"/>
    </row>
    <row r="86" spans="2:8" ht="15.75" customHeight="1" x14ac:dyDescent="0.3">
      <c r="B86" s="197"/>
      <c r="C86" s="107"/>
      <c r="D86" s="200"/>
      <c r="E86" s="243"/>
      <c r="F86" s="195">
        <f t="shared" si="1"/>
        <v>0</v>
      </c>
      <c r="G86"/>
      <c r="H86"/>
    </row>
    <row r="87" spans="2:8" ht="15.75" customHeight="1" x14ac:dyDescent="0.3">
      <c r="B87" s="197"/>
      <c r="C87" s="107"/>
      <c r="D87" s="200"/>
      <c r="E87" s="243"/>
      <c r="F87" s="195">
        <f t="shared" si="1"/>
        <v>0</v>
      </c>
      <c r="G87"/>
      <c r="H87"/>
    </row>
    <row r="88" spans="2:8" ht="15.75" customHeight="1" x14ac:dyDescent="0.3">
      <c r="B88" s="197"/>
      <c r="C88" s="107"/>
      <c r="D88" s="200"/>
      <c r="E88" s="243"/>
      <c r="F88" s="195">
        <f t="shared" si="1"/>
        <v>0</v>
      </c>
      <c r="G88"/>
      <c r="H88"/>
    </row>
    <row r="89" spans="2:8" ht="15.75" customHeight="1" x14ac:dyDescent="0.3">
      <c r="B89" s="197"/>
      <c r="C89" s="107"/>
      <c r="D89" s="200"/>
      <c r="E89" s="243"/>
      <c r="F89" s="195">
        <f t="shared" si="1"/>
        <v>0</v>
      </c>
      <c r="G89"/>
      <c r="H89"/>
    </row>
    <row r="90" spans="2:8" ht="15.75" customHeight="1" x14ac:dyDescent="0.3">
      <c r="B90" s="197"/>
      <c r="C90" s="107"/>
      <c r="D90" s="200"/>
      <c r="E90" s="243"/>
      <c r="F90" s="195">
        <f t="shared" si="1"/>
        <v>0</v>
      </c>
      <c r="G90"/>
      <c r="H90"/>
    </row>
    <row r="91" spans="2:8" ht="15.75" customHeight="1" x14ac:dyDescent="0.3">
      <c r="B91" s="197"/>
      <c r="C91" s="107"/>
      <c r="D91" s="200"/>
      <c r="E91" s="243"/>
      <c r="F91" s="195">
        <f t="shared" si="1"/>
        <v>0</v>
      </c>
      <c r="G91"/>
      <c r="H91"/>
    </row>
    <row r="92" spans="2:8" ht="15.75" customHeight="1" x14ac:dyDescent="0.3">
      <c r="B92" s="197"/>
      <c r="C92" s="107"/>
      <c r="D92" s="200"/>
      <c r="E92" s="243"/>
      <c r="F92" s="195">
        <f t="shared" si="1"/>
        <v>0</v>
      </c>
      <c r="G92"/>
      <c r="H92"/>
    </row>
    <row r="93" spans="2:8" ht="15.75" customHeight="1" x14ac:dyDescent="0.3">
      <c r="B93" s="197"/>
      <c r="C93" s="107"/>
      <c r="D93" s="200"/>
      <c r="E93" s="243"/>
      <c r="F93" s="195">
        <f t="shared" si="1"/>
        <v>0</v>
      </c>
      <c r="G93"/>
      <c r="H93"/>
    </row>
    <row r="94" spans="2:8" ht="15.75" customHeight="1" x14ac:dyDescent="0.3">
      <c r="B94" s="197"/>
      <c r="C94" s="107"/>
      <c r="D94" s="200"/>
      <c r="E94" s="243"/>
      <c r="F94" s="195">
        <f t="shared" si="1"/>
        <v>0</v>
      </c>
      <c r="G94"/>
      <c r="H94"/>
    </row>
    <row r="95" spans="2:8" ht="15.75" customHeight="1" x14ac:dyDescent="0.3">
      <c r="B95" s="197"/>
      <c r="C95" s="107"/>
      <c r="D95" s="200"/>
      <c r="E95" s="243"/>
      <c r="F95" s="195">
        <f t="shared" si="1"/>
        <v>0</v>
      </c>
      <c r="G95"/>
      <c r="H95"/>
    </row>
    <row r="96" spans="2:8" ht="15.75" customHeight="1" thickBot="1" x14ac:dyDescent="0.35">
      <c r="B96" s="95"/>
      <c r="C96" s="207"/>
      <c r="D96" s="208"/>
      <c r="E96" s="96"/>
      <c r="F96" s="155">
        <f t="shared" si="1"/>
        <v>0</v>
      </c>
      <c r="G96"/>
      <c r="H96"/>
    </row>
    <row r="97" spans="1:8" ht="16.5" thickTop="1" x14ac:dyDescent="0.3">
      <c r="B97" s="76" t="s">
        <v>90</v>
      </c>
      <c r="C97" s="76"/>
      <c r="D97" s="214"/>
      <c r="E97" s="76"/>
      <c r="F97" s="163">
        <f>SUM(F82:F96)</f>
        <v>0</v>
      </c>
      <c r="G97"/>
      <c r="H97"/>
    </row>
    <row r="98" spans="1:8" x14ac:dyDescent="0.3">
      <c r="B98" s="1"/>
      <c r="C98" s="1"/>
      <c r="D98" s="1"/>
      <c r="E98" s="1"/>
      <c r="F98" s="7"/>
      <c r="G98" s="8"/>
      <c r="H98"/>
    </row>
    <row r="99" spans="1:8" x14ac:dyDescent="0.3">
      <c r="B99" s="1"/>
      <c r="C99" s="1"/>
      <c r="D99" s="1"/>
      <c r="E99" s="1"/>
      <c r="F99" s="7"/>
      <c r="G99" s="8"/>
      <c r="H99"/>
    </row>
    <row r="100" spans="1:8" ht="21" x14ac:dyDescent="0.35">
      <c r="A100" s="143" t="str">
        <f>IF($A$16=0,"",IF(COUNTIFS($A$17:$A$27,B100)=1,1,"nvt"))</f>
        <v/>
      </c>
      <c r="B100" s="247" t="str">
        <f>B20</f>
        <v>Loonverletkosten</v>
      </c>
      <c r="C100" s="50"/>
      <c r="D100"/>
      <c r="E100"/>
      <c r="F100" s="7"/>
      <c r="G100" s="8"/>
      <c r="H100"/>
    </row>
    <row r="101" spans="1:8" x14ac:dyDescent="0.3">
      <c r="B101" s="261" t="str">
        <f>IF(A100="nvt",VLOOKUP(A100,Alle_Kostensoorten[],2,FALSE),VLOOKUP(B100,Alle_Kostensoorten[],2,FALSE))</f>
        <v>Toelichting: Geen bijzonderheden.</v>
      </c>
      <c r="C101" s="261"/>
      <c r="D101" s="261"/>
      <c r="E101" s="261"/>
      <c r="F101" s="7"/>
      <c r="G101" s="8"/>
      <c r="H101"/>
    </row>
    <row r="102" spans="1:8" x14ac:dyDescent="0.3">
      <c r="B102" s="3"/>
      <c r="C102" s="4"/>
      <c r="D102"/>
      <c r="E102"/>
      <c r="F102" s="7"/>
      <c r="G102" s="8"/>
      <c r="H102"/>
    </row>
    <row r="103" spans="1:8" ht="16.5" thickBot="1" x14ac:dyDescent="0.35">
      <c r="B103" s="186" t="s">
        <v>2</v>
      </c>
      <c r="C103" s="133" t="s">
        <v>111</v>
      </c>
      <c r="D103" s="133" t="s">
        <v>72</v>
      </c>
      <c r="E103" s="184" t="s">
        <v>0</v>
      </c>
      <c r="F103" s="7"/>
      <c r="G103" s="8"/>
      <c r="H103"/>
    </row>
    <row r="104" spans="1:8" ht="16.5" thickTop="1" x14ac:dyDescent="0.3">
      <c r="B104" s="241"/>
      <c r="C104" s="224"/>
      <c r="D104" s="227"/>
      <c r="E104" s="192">
        <f>IF($A$100=1,$D104*23.91,0)</f>
        <v>0</v>
      </c>
      <c r="F104" s="7"/>
      <c r="G104" s="8"/>
      <c r="H104"/>
    </row>
    <row r="105" spans="1:8" x14ac:dyDescent="0.3">
      <c r="B105" s="210"/>
      <c r="C105" s="107"/>
      <c r="D105" s="200"/>
      <c r="E105" s="195">
        <f t="shared" ref="E105:E118" si="2">IF($A$100=1,$D105*23.91,0)</f>
        <v>0</v>
      </c>
      <c r="F105" s="7"/>
      <c r="G105" s="8"/>
      <c r="H105"/>
    </row>
    <row r="106" spans="1:8" x14ac:dyDescent="0.3">
      <c r="B106" s="210"/>
      <c r="C106" s="107"/>
      <c r="D106" s="200"/>
      <c r="E106" s="195">
        <f t="shared" si="2"/>
        <v>0</v>
      </c>
      <c r="F106" s="7"/>
      <c r="G106" s="8"/>
      <c r="H106"/>
    </row>
    <row r="107" spans="1:8" x14ac:dyDescent="0.3">
      <c r="B107" s="210"/>
      <c r="C107" s="107"/>
      <c r="D107" s="200"/>
      <c r="E107" s="195">
        <f t="shared" si="2"/>
        <v>0</v>
      </c>
      <c r="F107" s="7"/>
      <c r="G107" s="8"/>
      <c r="H107"/>
    </row>
    <row r="108" spans="1:8" x14ac:dyDescent="0.3">
      <c r="B108" s="210"/>
      <c r="C108" s="107"/>
      <c r="D108" s="200"/>
      <c r="E108" s="195">
        <f t="shared" si="2"/>
        <v>0</v>
      </c>
      <c r="F108" s="7"/>
      <c r="G108" s="8"/>
      <c r="H108"/>
    </row>
    <row r="109" spans="1:8" x14ac:dyDescent="0.3">
      <c r="B109" s="210"/>
      <c r="C109" s="107"/>
      <c r="D109" s="200"/>
      <c r="E109" s="195">
        <f t="shared" si="2"/>
        <v>0</v>
      </c>
      <c r="F109" s="7"/>
      <c r="G109" s="8"/>
      <c r="H109"/>
    </row>
    <row r="110" spans="1:8" x14ac:dyDescent="0.3">
      <c r="B110" s="210"/>
      <c r="C110" s="107"/>
      <c r="D110" s="200"/>
      <c r="E110" s="195">
        <f t="shared" si="2"/>
        <v>0</v>
      </c>
      <c r="F110" s="7"/>
      <c r="G110" s="8"/>
      <c r="H110"/>
    </row>
    <row r="111" spans="1:8" x14ac:dyDescent="0.3">
      <c r="B111" s="210"/>
      <c r="C111" s="107"/>
      <c r="D111" s="200"/>
      <c r="E111" s="195">
        <f t="shared" si="2"/>
        <v>0</v>
      </c>
      <c r="F111" s="7"/>
      <c r="G111" s="8"/>
      <c r="H111"/>
    </row>
    <row r="112" spans="1:8" x14ac:dyDescent="0.3">
      <c r="B112" s="210"/>
      <c r="C112" s="107"/>
      <c r="D112" s="200"/>
      <c r="E112" s="195">
        <f t="shared" si="2"/>
        <v>0</v>
      </c>
      <c r="F112" s="7"/>
      <c r="G112" s="8"/>
      <c r="H112"/>
    </row>
    <row r="113" spans="1:8" x14ac:dyDescent="0.3">
      <c r="B113" s="210"/>
      <c r="C113" s="107"/>
      <c r="D113" s="200"/>
      <c r="E113" s="195">
        <f t="shared" si="2"/>
        <v>0</v>
      </c>
      <c r="F113" s="7"/>
      <c r="G113" s="8"/>
      <c r="H113"/>
    </row>
    <row r="114" spans="1:8" x14ac:dyDescent="0.3">
      <c r="B114" s="210"/>
      <c r="C114" s="107"/>
      <c r="D114" s="200"/>
      <c r="E114" s="195">
        <f t="shared" si="2"/>
        <v>0</v>
      </c>
      <c r="F114" s="7"/>
      <c r="G114" s="8"/>
      <c r="H114"/>
    </row>
    <row r="115" spans="1:8" x14ac:dyDescent="0.3">
      <c r="B115" s="210"/>
      <c r="C115" s="107"/>
      <c r="D115" s="200"/>
      <c r="E115" s="195">
        <f t="shared" si="2"/>
        <v>0</v>
      </c>
      <c r="F115" s="7"/>
      <c r="G115" s="8"/>
      <c r="H115"/>
    </row>
    <row r="116" spans="1:8" x14ac:dyDescent="0.3">
      <c r="B116" s="210"/>
      <c r="C116" s="107"/>
      <c r="D116" s="200"/>
      <c r="E116" s="195">
        <f t="shared" si="2"/>
        <v>0</v>
      </c>
      <c r="F116" s="7"/>
      <c r="G116" s="8"/>
      <c r="H116"/>
    </row>
    <row r="117" spans="1:8" x14ac:dyDescent="0.3">
      <c r="B117" s="210"/>
      <c r="C117" s="107"/>
      <c r="D117" s="200"/>
      <c r="E117" s="195">
        <f t="shared" si="2"/>
        <v>0</v>
      </c>
      <c r="F117" s="7"/>
      <c r="G117" s="8"/>
      <c r="H117"/>
    </row>
    <row r="118" spans="1:8" ht="16.5" thickBot="1" x14ac:dyDescent="0.35">
      <c r="B118" s="93"/>
      <c r="C118" s="94"/>
      <c r="D118" s="141"/>
      <c r="E118" s="155">
        <f t="shared" si="2"/>
        <v>0</v>
      </c>
      <c r="F118" s="7"/>
      <c r="G118" s="8"/>
      <c r="H118"/>
    </row>
    <row r="119" spans="1:8" ht="16.5" thickTop="1" x14ac:dyDescent="0.3">
      <c r="B119" s="76" t="s">
        <v>90</v>
      </c>
      <c r="C119" s="76"/>
      <c r="D119" s="214"/>
      <c r="E119" s="163">
        <f>SUM(E104:E118)</f>
        <v>0</v>
      </c>
      <c r="F119" s="7"/>
      <c r="G119" s="8"/>
      <c r="H119"/>
    </row>
    <row r="120" spans="1:8" x14ac:dyDescent="0.3">
      <c r="B120" s="1"/>
      <c r="C120" s="1"/>
      <c r="D120" s="1"/>
      <c r="E120" s="1"/>
      <c r="F120" s="7"/>
      <c r="G120" s="8"/>
      <c r="H120"/>
    </row>
    <row r="121" spans="1:8" x14ac:dyDescent="0.3">
      <c r="B121" s="1"/>
      <c r="C121" s="1"/>
      <c r="D121" s="1"/>
      <c r="E121" s="1"/>
      <c r="F121" s="7"/>
      <c r="G121" s="8"/>
      <c r="H121"/>
    </row>
    <row r="122" spans="1:8" ht="21" x14ac:dyDescent="0.35">
      <c r="A122" s="143" t="str">
        <f>IF($A$16=0,"",IF(COUNTIFS($A$17:$A$27,B122)=1,1,"nvt"))</f>
        <v/>
      </c>
      <c r="B122" s="153" t="str">
        <f>B21</f>
        <v>Forfait 23% over overige directe kosten</v>
      </c>
      <c r="C122" s="50"/>
      <c r="D122" s="1"/>
      <c r="E122" s="1"/>
      <c r="F122" s="7"/>
      <c r="G122" s="8"/>
      <c r="H122"/>
    </row>
    <row r="123" spans="1:8" ht="15" x14ac:dyDescent="0.25">
      <c r="B123" s="261" t="e">
        <f>IF(A122=1,VLOOKUP(B122,Alle_Kostensoorten[],2,FALSE),VLOOKUP(A122,Alle_Kostensoorten[],2,FALSE))</f>
        <v>#N/A</v>
      </c>
      <c r="C123" s="261"/>
      <c r="D123" s="261"/>
      <c r="E123" s="261"/>
      <c r="F123" s="261"/>
      <c r="G123" s="261"/>
      <c r="H123"/>
    </row>
    <row r="124" spans="1:8" ht="9.75" customHeight="1" x14ac:dyDescent="0.3">
      <c r="B124" s="1"/>
      <c r="C124" s="1"/>
      <c r="D124" s="1"/>
      <c r="E124" s="1"/>
      <c r="F124" s="7"/>
      <c r="G124" s="8"/>
      <c r="H124"/>
    </row>
    <row r="125" spans="1:8" ht="16.5" thickBot="1" x14ac:dyDescent="0.35">
      <c r="B125" s="70" t="s">
        <v>2</v>
      </c>
      <c r="C125" s="71" t="s">
        <v>0</v>
      </c>
      <c r="D125" s="1"/>
      <c r="E125" s="7"/>
      <c r="F125" s="8"/>
      <c r="G125"/>
      <c r="H125"/>
    </row>
    <row r="126" spans="1:8" ht="15.75" customHeight="1" thickTop="1" x14ac:dyDescent="0.3">
      <c r="B126" s="156" t="str">
        <f>Hulpblad!V2</f>
        <v xml:space="preserve"> </v>
      </c>
      <c r="C126" s="154">
        <f t="shared" ref="C126:C135" si="3">IF(AND($A$122=1,$B126&lt;&gt;"",$B126&lt;&gt;" "),(SUMIFS($E$143:$E$151,$B$143:$B$151,$B126)+SUMIFS($F$159:$F$175,$B$159:$B$175,$B126)+SUMIFS($I$183:$I$190,$B$183:$B$190,$B126)+SUMIFS($C$198:$C$207,$B$198:$B$207,$B126))*0.23,0)</f>
        <v>0</v>
      </c>
      <c r="D126" s="1"/>
      <c r="E126" s="7"/>
      <c r="F126" s="8"/>
      <c r="G126"/>
      <c r="H126"/>
    </row>
    <row r="127" spans="1:8" ht="15.75" customHeight="1" x14ac:dyDescent="0.3">
      <c r="B127" s="157" t="str">
        <f>Hulpblad!V3</f>
        <v xml:space="preserve"> </v>
      </c>
      <c r="C127" s="155">
        <f t="shared" si="3"/>
        <v>0</v>
      </c>
      <c r="D127" s="1"/>
      <c r="E127" s="7"/>
      <c r="F127" s="8"/>
      <c r="G127"/>
      <c r="H127"/>
    </row>
    <row r="128" spans="1:8" ht="15.75" customHeight="1" x14ac:dyDescent="0.3">
      <c r="B128" s="157" t="str">
        <f>Hulpblad!V4</f>
        <v xml:space="preserve"> </v>
      </c>
      <c r="C128" s="155">
        <f t="shared" si="3"/>
        <v>0</v>
      </c>
      <c r="D128" s="1"/>
      <c r="E128" s="7"/>
      <c r="F128" s="8"/>
      <c r="G128"/>
      <c r="H128"/>
    </row>
    <row r="129" spans="1:9" ht="15.75" customHeight="1" x14ac:dyDescent="0.3">
      <c r="B129" s="157" t="str">
        <f>Hulpblad!V5</f>
        <v xml:space="preserve"> </v>
      </c>
      <c r="C129" s="155">
        <f t="shared" si="3"/>
        <v>0</v>
      </c>
      <c r="D129" s="1"/>
      <c r="E129" s="7"/>
      <c r="F129" s="8"/>
      <c r="G129"/>
      <c r="H129"/>
    </row>
    <row r="130" spans="1:9" ht="15.75" customHeight="1" x14ac:dyDescent="0.3">
      <c r="B130" s="157" t="str">
        <f>Hulpblad!V6</f>
        <v xml:space="preserve"> </v>
      </c>
      <c r="C130" s="155">
        <f t="shared" si="3"/>
        <v>0</v>
      </c>
      <c r="D130" s="1"/>
      <c r="E130" s="7"/>
      <c r="F130" s="8"/>
      <c r="G130"/>
      <c r="H130"/>
    </row>
    <row r="131" spans="1:9" ht="15.75" customHeight="1" x14ac:dyDescent="0.3">
      <c r="B131" s="157" t="str">
        <f>Hulpblad!V7</f>
        <v xml:space="preserve"> </v>
      </c>
      <c r="C131" s="155">
        <f t="shared" si="3"/>
        <v>0</v>
      </c>
      <c r="D131" s="1"/>
      <c r="E131" s="7"/>
      <c r="F131" s="8"/>
      <c r="G131"/>
      <c r="H131"/>
    </row>
    <row r="132" spans="1:9" ht="15.75" customHeight="1" x14ac:dyDescent="0.3">
      <c r="B132" s="157" t="str">
        <f>Hulpblad!V8</f>
        <v xml:space="preserve"> </v>
      </c>
      <c r="C132" s="155">
        <f t="shared" si="3"/>
        <v>0</v>
      </c>
      <c r="D132" s="1"/>
      <c r="E132" s="7"/>
      <c r="F132" s="8"/>
      <c r="G132"/>
      <c r="H132"/>
    </row>
    <row r="133" spans="1:9" ht="15.75" customHeight="1" x14ac:dyDescent="0.3">
      <c r="B133" s="157" t="str">
        <f>Hulpblad!V9</f>
        <v xml:space="preserve"> </v>
      </c>
      <c r="C133" s="155">
        <f t="shared" si="3"/>
        <v>0</v>
      </c>
      <c r="D133" s="1"/>
      <c r="E133" s="7"/>
      <c r="F133" s="8"/>
      <c r="G133"/>
      <c r="H133"/>
    </row>
    <row r="134" spans="1:9" ht="15.75" customHeight="1" x14ac:dyDescent="0.3">
      <c r="B134" s="157" t="str">
        <f>Hulpblad!V10</f>
        <v xml:space="preserve"> </v>
      </c>
      <c r="C134" s="155">
        <f t="shared" si="3"/>
        <v>0</v>
      </c>
      <c r="D134" s="1"/>
      <c r="E134" s="7"/>
      <c r="F134" s="8"/>
      <c r="G134"/>
      <c r="H134"/>
    </row>
    <row r="135" spans="1:9" ht="15.75" customHeight="1" thickBot="1" x14ac:dyDescent="0.35">
      <c r="B135" s="157" t="str">
        <f>Hulpblad!V11</f>
        <v xml:space="preserve"> </v>
      </c>
      <c r="C135" s="155">
        <f t="shared" si="3"/>
        <v>0</v>
      </c>
      <c r="D135" s="1"/>
      <c r="E135" s="7"/>
      <c r="F135" s="8"/>
      <c r="G135"/>
      <c r="H135"/>
    </row>
    <row r="136" spans="1:9" ht="16.5" thickTop="1" x14ac:dyDescent="0.3">
      <c r="B136" s="76" t="s">
        <v>90</v>
      </c>
      <c r="C136" s="163">
        <f>SUM(C126:C135)</f>
        <v>0</v>
      </c>
      <c r="D136" s="1"/>
      <c r="E136" s="1"/>
      <c r="F136" s="7"/>
      <c r="G136" s="8"/>
      <c r="H136"/>
    </row>
    <row r="137" spans="1:9" x14ac:dyDescent="0.3">
      <c r="B137" s="1"/>
      <c r="C137" s="1"/>
      <c r="D137" s="1"/>
      <c r="E137" s="1"/>
      <c r="F137" s="7"/>
      <c r="G137" s="8"/>
      <c r="H137"/>
    </row>
    <row r="138" spans="1:9" x14ac:dyDescent="0.3">
      <c r="B138" s="1"/>
      <c r="C138" s="1"/>
      <c r="D138" s="1"/>
      <c r="E138" s="1"/>
      <c r="F138" s="7"/>
      <c r="G138" s="8"/>
      <c r="H138"/>
    </row>
    <row r="139" spans="1:9" ht="21" x14ac:dyDescent="0.35">
      <c r="A139" s="143" t="str">
        <f>IF($A$16=0,"",IF(COUNTIFS($A$17:$A$27,B139)=1,1,"nvt"))</f>
        <v/>
      </c>
      <c r="B139" s="153" t="str">
        <f>B23</f>
        <v>Bijdragen in natura</v>
      </c>
      <c r="C139" s="50"/>
      <c r="D139" s="12"/>
      <c r="E139" s="12"/>
      <c r="F139" s="9"/>
      <c r="G139"/>
      <c r="H139"/>
    </row>
    <row r="140" spans="1:9" ht="18" customHeight="1" x14ac:dyDescent="0.25">
      <c r="B140" s="261"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c r="G141"/>
      <c r="H141"/>
    </row>
    <row r="142" spans="1:9" ht="16.5" customHeight="1" thickBot="1" x14ac:dyDescent="0.35">
      <c r="B142" s="237" t="s">
        <v>2</v>
      </c>
      <c r="C142" s="238" t="s">
        <v>114</v>
      </c>
      <c r="D142" s="238" t="s">
        <v>6</v>
      </c>
      <c r="E142" s="239" t="s">
        <v>0</v>
      </c>
      <c r="F142" s="239" t="s">
        <v>48</v>
      </c>
      <c r="G142" s="240"/>
      <c r="H142" s="240"/>
      <c r="I142" s="240"/>
    </row>
    <row r="143" spans="1:9" ht="15.75" customHeight="1" thickTop="1" x14ac:dyDescent="0.3">
      <c r="B143" s="223"/>
      <c r="C143" s="224"/>
      <c r="D143" s="225"/>
      <c r="E143" s="192">
        <f t="shared" ref="E143:E151" si="4">IF($A$139=1,$D143,0)</f>
        <v>0</v>
      </c>
      <c r="F143" s="224"/>
      <c r="G143" s="226"/>
      <c r="H143" s="226"/>
      <c r="I143" s="226"/>
    </row>
    <row r="144" spans="1:9" ht="15.75" customHeight="1" x14ac:dyDescent="0.3">
      <c r="B144" s="197"/>
      <c r="C144" s="107"/>
      <c r="D144" s="225"/>
      <c r="E144" s="195">
        <f t="shared" si="4"/>
        <v>0</v>
      </c>
      <c r="F144" s="205"/>
      <c r="G144" s="206"/>
      <c r="H144" s="206"/>
      <c r="I144" s="206"/>
    </row>
    <row r="145" spans="1:9" ht="15.75" customHeight="1" x14ac:dyDescent="0.3">
      <c r="B145" s="197"/>
      <c r="C145" s="107"/>
      <c r="D145" s="225"/>
      <c r="E145" s="195">
        <f t="shared" si="4"/>
        <v>0</v>
      </c>
      <c r="F145" s="205"/>
      <c r="G145" s="206"/>
      <c r="H145" s="206"/>
      <c r="I145" s="206"/>
    </row>
    <row r="146" spans="1:9" ht="15.75" customHeight="1" x14ac:dyDescent="0.3">
      <c r="B146" s="197"/>
      <c r="C146" s="107"/>
      <c r="D146" s="225"/>
      <c r="E146" s="195">
        <f t="shared" si="4"/>
        <v>0</v>
      </c>
      <c r="F146" s="205"/>
      <c r="G146" s="206"/>
      <c r="H146" s="206"/>
      <c r="I146" s="206"/>
    </row>
    <row r="147" spans="1:9" ht="15.75" customHeight="1" x14ac:dyDescent="0.3">
      <c r="B147" s="197"/>
      <c r="C147" s="107"/>
      <c r="D147" s="225"/>
      <c r="E147" s="195">
        <f t="shared" si="4"/>
        <v>0</v>
      </c>
      <c r="F147" s="205"/>
      <c r="G147" s="206"/>
      <c r="H147" s="206"/>
      <c r="I147" s="206"/>
    </row>
    <row r="148" spans="1:9" ht="15.75" customHeight="1" x14ac:dyDescent="0.3">
      <c r="B148" s="197"/>
      <c r="C148" s="107"/>
      <c r="D148" s="202"/>
      <c r="E148" s="195">
        <f t="shared" si="4"/>
        <v>0</v>
      </c>
      <c r="F148" s="205"/>
      <c r="G148" s="206"/>
      <c r="H148" s="206"/>
      <c r="I148" s="206"/>
    </row>
    <row r="149" spans="1:9" ht="15.75" customHeight="1" x14ac:dyDescent="0.3">
      <c r="B149" s="197"/>
      <c r="C149" s="107"/>
      <c r="D149" s="202"/>
      <c r="E149" s="195">
        <f t="shared" si="4"/>
        <v>0</v>
      </c>
      <c r="F149" s="205"/>
      <c r="G149" s="206"/>
      <c r="H149" s="206"/>
      <c r="I149" s="206"/>
    </row>
    <row r="150" spans="1:9" ht="15.75" customHeight="1" x14ac:dyDescent="0.3">
      <c r="B150" s="197"/>
      <c r="C150" s="107"/>
      <c r="D150" s="202"/>
      <c r="E150" s="195">
        <f t="shared" si="4"/>
        <v>0</v>
      </c>
      <c r="F150" s="205"/>
      <c r="G150" s="206"/>
      <c r="H150" s="206"/>
      <c r="I150" s="206"/>
    </row>
    <row r="151" spans="1:9" ht="15.75" customHeight="1" thickBot="1" x14ac:dyDescent="0.35">
      <c r="B151" s="95"/>
      <c r="C151" s="94"/>
      <c r="D151" s="97"/>
      <c r="E151" s="155">
        <f t="shared" si="4"/>
        <v>0</v>
      </c>
      <c r="F151" s="98"/>
      <c r="G151" s="99"/>
      <c r="H151" s="99"/>
      <c r="I151" s="99"/>
    </row>
    <row r="152" spans="1:9" ht="16.5" thickTop="1" x14ac:dyDescent="0.3">
      <c r="B152" s="76" t="s">
        <v>90</v>
      </c>
      <c r="C152" s="76"/>
      <c r="D152" s="76"/>
      <c r="E152" s="163">
        <f>SUM(E143:E151)</f>
        <v>0</v>
      </c>
      <c r="F152" s="213"/>
      <c r="G152" s="213"/>
      <c r="H152" s="213"/>
      <c r="I152" s="213"/>
    </row>
    <row r="153" spans="1:9" x14ac:dyDescent="0.3">
      <c r="B153" s="6"/>
      <c r="C153" s="6"/>
      <c r="D153" s="6"/>
      <c r="E153" s="19"/>
      <c r="F153" s="19"/>
      <c r="G153" s="10"/>
      <c r="H153"/>
    </row>
    <row r="154" spans="1:9" x14ac:dyDescent="0.3">
      <c r="B154" s="1"/>
      <c r="C154" s="1"/>
      <c r="D154" s="1"/>
      <c r="E154" s="1"/>
      <c r="F154" s="9"/>
      <c r="G154" s="10"/>
      <c r="H154"/>
    </row>
    <row r="155" spans="1:9" ht="21" x14ac:dyDescent="0.35">
      <c r="A155" s="143" t="str">
        <f>IF($A$16=0,"",IF(COUNTIFS($A$17:$A$27,B155)=1,1,"nvt"))</f>
        <v/>
      </c>
      <c r="B155" s="153" t="str">
        <f>B24</f>
        <v>Overige kosten derden</v>
      </c>
      <c r="C155" s="50"/>
      <c r="D155" s="1"/>
      <c r="E155" s="1"/>
      <c r="F155" s="9"/>
      <c r="G155" s="10"/>
      <c r="H155"/>
    </row>
    <row r="156" spans="1:9" ht="18" customHeight="1" x14ac:dyDescent="0.25">
      <c r="B156" s="261"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c r="H157"/>
    </row>
    <row r="158" spans="1:9" ht="16.5" customHeight="1" thickBot="1" x14ac:dyDescent="0.35">
      <c r="B158" s="233" t="s">
        <v>2</v>
      </c>
      <c r="C158" s="235" t="s">
        <v>114</v>
      </c>
      <c r="D158" s="235" t="s">
        <v>177</v>
      </c>
      <c r="E158" s="234" t="s">
        <v>148</v>
      </c>
      <c r="F158" s="235" t="s">
        <v>0</v>
      </c>
      <c r="G158" s="234" t="s">
        <v>34</v>
      </c>
      <c r="H158" s="236"/>
      <c r="I158" s="236"/>
    </row>
    <row r="159" spans="1:9" ht="15.75" customHeight="1" thickTop="1" x14ac:dyDescent="0.3">
      <c r="B159" s="223"/>
      <c r="C159" s="224"/>
      <c r="D159" s="227"/>
      <c r="E159" s="225"/>
      <c r="F159" s="192">
        <f>IF($A$155=1,$D159*$E159,0)</f>
        <v>0</v>
      </c>
      <c r="G159" s="228"/>
      <c r="H159" s="229"/>
      <c r="I159" s="229"/>
    </row>
    <row r="160" spans="1:9" ht="15.75" customHeight="1" x14ac:dyDescent="0.3">
      <c r="B160" s="197"/>
      <c r="C160" s="107"/>
      <c r="D160" s="200"/>
      <c r="E160" s="202"/>
      <c r="F160" s="195">
        <f t="shared" ref="F160:F175" si="5">IF($A$155=1,$D160*$E160,0)</f>
        <v>0</v>
      </c>
      <c r="G160" s="203"/>
      <c r="H160" s="204"/>
      <c r="I160" s="204"/>
    </row>
    <row r="161" spans="2:9" ht="15.75" customHeight="1" x14ac:dyDescent="0.3">
      <c r="B161" s="197"/>
      <c r="C161" s="107"/>
      <c r="D161" s="200"/>
      <c r="E161" s="202"/>
      <c r="F161" s="195">
        <f t="shared" si="5"/>
        <v>0</v>
      </c>
      <c r="G161" s="203"/>
      <c r="H161" s="204"/>
      <c r="I161" s="204"/>
    </row>
    <row r="162" spans="2:9" ht="15.75" customHeight="1" x14ac:dyDescent="0.3">
      <c r="B162" s="197"/>
      <c r="C162" s="107"/>
      <c r="D162" s="200"/>
      <c r="E162" s="202"/>
      <c r="F162" s="195">
        <f t="shared" si="5"/>
        <v>0</v>
      </c>
      <c r="G162" s="203"/>
      <c r="H162" s="204"/>
      <c r="I162" s="204"/>
    </row>
    <row r="163" spans="2:9" ht="15.75" customHeight="1" x14ac:dyDescent="0.3">
      <c r="B163" s="197"/>
      <c r="C163" s="107"/>
      <c r="D163" s="200"/>
      <c r="E163" s="202"/>
      <c r="F163" s="195">
        <f t="shared" si="5"/>
        <v>0</v>
      </c>
      <c r="G163" s="203"/>
      <c r="H163" s="204"/>
      <c r="I163" s="204"/>
    </row>
    <row r="164" spans="2:9" ht="15.75" customHeight="1" x14ac:dyDescent="0.3">
      <c r="B164" s="197"/>
      <c r="C164" s="107"/>
      <c r="D164" s="200"/>
      <c r="E164" s="202"/>
      <c r="F164" s="195">
        <f t="shared" si="5"/>
        <v>0</v>
      </c>
      <c r="G164" s="203"/>
      <c r="H164" s="204"/>
      <c r="I164" s="204"/>
    </row>
    <row r="165" spans="2:9" ht="15.75" customHeight="1" x14ac:dyDescent="0.3">
      <c r="B165" s="197"/>
      <c r="C165" s="107"/>
      <c r="D165" s="200"/>
      <c r="E165" s="202"/>
      <c r="F165" s="195">
        <f t="shared" si="5"/>
        <v>0</v>
      </c>
      <c r="G165" s="203"/>
      <c r="H165" s="204"/>
      <c r="I165" s="204"/>
    </row>
    <row r="166" spans="2:9" ht="15.75" customHeight="1" x14ac:dyDescent="0.3">
      <c r="B166" s="197"/>
      <c r="C166" s="107"/>
      <c r="D166" s="200"/>
      <c r="E166" s="202"/>
      <c r="F166" s="195">
        <f t="shared" si="5"/>
        <v>0</v>
      </c>
      <c r="G166" s="203"/>
      <c r="H166" s="204"/>
      <c r="I166" s="204"/>
    </row>
    <row r="167" spans="2:9" ht="15.75" customHeight="1" x14ac:dyDescent="0.3">
      <c r="B167" s="197"/>
      <c r="C167" s="107"/>
      <c r="D167" s="200"/>
      <c r="E167" s="202"/>
      <c r="F167" s="195">
        <f t="shared" si="5"/>
        <v>0</v>
      </c>
      <c r="G167" s="203"/>
      <c r="H167" s="204"/>
      <c r="I167" s="204"/>
    </row>
    <row r="168" spans="2:9" ht="15.75" customHeight="1" x14ac:dyDescent="0.3">
      <c r="B168" s="197"/>
      <c r="C168" s="107"/>
      <c r="D168" s="200"/>
      <c r="E168" s="202"/>
      <c r="F168" s="195">
        <f t="shared" si="5"/>
        <v>0</v>
      </c>
      <c r="G168" s="203"/>
      <c r="H168" s="204"/>
      <c r="I168" s="204"/>
    </row>
    <row r="169" spans="2:9" ht="15.75" customHeight="1" x14ac:dyDescent="0.3">
      <c r="B169" s="197"/>
      <c r="C169" s="107"/>
      <c r="D169" s="200"/>
      <c r="E169" s="202"/>
      <c r="F169" s="195">
        <f t="shared" si="5"/>
        <v>0</v>
      </c>
      <c r="G169" s="203"/>
      <c r="H169" s="204"/>
      <c r="I169" s="204"/>
    </row>
    <row r="170" spans="2:9" ht="15.75" customHeight="1" x14ac:dyDescent="0.3">
      <c r="B170" s="197"/>
      <c r="C170" s="107"/>
      <c r="D170" s="200"/>
      <c r="E170" s="202"/>
      <c r="F170" s="195">
        <f t="shared" si="5"/>
        <v>0</v>
      </c>
      <c r="G170" s="203"/>
      <c r="H170" s="204"/>
      <c r="I170" s="204"/>
    </row>
    <row r="171" spans="2:9" ht="15.75" customHeight="1" x14ac:dyDescent="0.3">
      <c r="B171" s="197"/>
      <c r="C171" s="107"/>
      <c r="D171" s="200"/>
      <c r="E171" s="202"/>
      <c r="F171" s="195">
        <f t="shared" si="5"/>
        <v>0</v>
      </c>
      <c r="G171" s="203"/>
      <c r="H171" s="204"/>
      <c r="I171" s="204"/>
    </row>
    <row r="172" spans="2:9" ht="15.75" customHeight="1" x14ac:dyDescent="0.3">
      <c r="B172" s="197"/>
      <c r="C172" s="107"/>
      <c r="D172" s="200"/>
      <c r="E172" s="202"/>
      <c r="F172" s="195">
        <f t="shared" si="5"/>
        <v>0</v>
      </c>
      <c r="G172" s="203"/>
      <c r="H172" s="204"/>
      <c r="I172" s="204"/>
    </row>
    <row r="173" spans="2:9" ht="15.75" customHeight="1" x14ac:dyDescent="0.3">
      <c r="B173" s="197"/>
      <c r="C173" s="107"/>
      <c r="D173" s="200"/>
      <c r="E173" s="202"/>
      <c r="F173" s="195">
        <f t="shared" si="5"/>
        <v>0</v>
      </c>
      <c r="G173" s="203"/>
      <c r="H173" s="204"/>
      <c r="I173" s="204"/>
    </row>
    <row r="174" spans="2:9" ht="15.75" customHeight="1" x14ac:dyDescent="0.3">
      <c r="B174" s="197"/>
      <c r="C174" s="107"/>
      <c r="D174" s="200"/>
      <c r="E174" s="202"/>
      <c r="F174" s="195">
        <f t="shared" si="5"/>
        <v>0</v>
      </c>
      <c r="G174" s="203"/>
      <c r="H174" s="204"/>
      <c r="I174" s="204"/>
    </row>
    <row r="175" spans="2:9" ht="15.75" customHeight="1" thickBot="1" x14ac:dyDescent="0.35">
      <c r="B175" s="95"/>
      <c r="C175" s="94"/>
      <c r="D175" s="141"/>
      <c r="E175" s="97"/>
      <c r="F175" s="155">
        <f t="shared" si="5"/>
        <v>0</v>
      </c>
      <c r="G175" s="135"/>
      <c r="H175" s="136"/>
      <c r="I175" s="136"/>
    </row>
    <row r="176" spans="2:9" ht="16.149999999999999" customHeight="1" thickTop="1" x14ac:dyDescent="0.3">
      <c r="B176" s="76" t="s">
        <v>90</v>
      </c>
      <c r="C176" s="76"/>
      <c r="D176" s="76"/>
      <c r="E176" s="76"/>
      <c r="F176" s="163">
        <f>SUM(F159:F175)</f>
        <v>0</v>
      </c>
      <c r="G176" s="213"/>
      <c r="H176" s="213"/>
      <c r="I176" s="213"/>
    </row>
    <row r="177" spans="1:9" ht="16.149999999999999" customHeight="1" x14ac:dyDescent="0.3">
      <c r="B177" s="1"/>
      <c r="C177" s="4"/>
      <c r="D177" s="7"/>
      <c r="E177" s="7"/>
      <c r="F177" s="11"/>
      <c r="G177"/>
      <c r="H177"/>
    </row>
    <row r="178" spans="1:9" x14ac:dyDescent="0.3">
      <c r="B178" s="1"/>
      <c r="C178" s="1"/>
      <c r="D178" s="4"/>
      <c r="E178" s="13"/>
      <c r="F178" s="13"/>
      <c r="G178" s="9"/>
      <c r="H178"/>
    </row>
    <row r="179" spans="1:9" ht="21" x14ac:dyDescent="0.35">
      <c r="A179" s="143" t="str">
        <f>IF($A$16=0,"",IF(COUNTIFS($A$17:$A$27,B179)=1,1,"nvt"))</f>
        <v/>
      </c>
      <c r="B179" s="50" t="s">
        <v>22</v>
      </c>
      <c r="C179" s="50"/>
      <c r="D179" s="1"/>
      <c r="E179" s="1"/>
      <c r="F179" s="9"/>
      <c r="G179" s="8"/>
      <c r="H179"/>
    </row>
    <row r="180" spans="1:9" ht="15" customHeight="1" x14ac:dyDescent="0.25">
      <c r="B180" s="261"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c r="H181"/>
    </row>
    <row r="182" spans="1:9" ht="48.75" customHeight="1" thickBot="1" x14ac:dyDescent="0.35">
      <c r="B182" s="233" t="s">
        <v>2</v>
      </c>
      <c r="C182" s="234" t="s">
        <v>108</v>
      </c>
      <c r="D182" s="234" t="s">
        <v>3</v>
      </c>
      <c r="E182" s="234" t="s">
        <v>149</v>
      </c>
      <c r="F182" s="234" t="s">
        <v>4</v>
      </c>
      <c r="G182" s="234" t="s">
        <v>133</v>
      </c>
      <c r="H182" s="234" t="s">
        <v>5</v>
      </c>
      <c r="I182" s="234" t="s">
        <v>0</v>
      </c>
    </row>
    <row r="183" spans="1:9" ht="15.75" customHeight="1" thickTop="1" x14ac:dyDescent="0.3">
      <c r="B183" s="223"/>
      <c r="C183" s="230"/>
      <c r="D183" s="231"/>
      <c r="E183" s="231"/>
      <c r="F183" s="227"/>
      <c r="G183" s="227"/>
      <c r="H183" s="232"/>
      <c r="I183" s="192">
        <f>IFERROR(IF($A$179=1,(D183-E183)*(G183/F183)*H183,0),0)</f>
        <v>0</v>
      </c>
    </row>
    <row r="184" spans="1:9" ht="15.75" customHeight="1" x14ac:dyDescent="0.3">
      <c r="B184" s="197"/>
      <c r="C184" s="198"/>
      <c r="D184" s="199"/>
      <c r="E184" s="199"/>
      <c r="F184" s="200"/>
      <c r="G184" s="200"/>
      <c r="H184" s="201"/>
      <c r="I184" s="195">
        <f t="shared" ref="I184:I190" si="6">IFERROR(IF($A$179=1,(D184-E184)*(G184/F184)*H184,0),0)</f>
        <v>0</v>
      </c>
    </row>
    <row r="185" spans="1:9" ht="15.75" customHeight="1" x14ac:dyDescent="0.3">
      <c r="B185" s="197"/>
      <c r="C185" s="198"/>
      <c r="D185" s="199"/>
      <c r="E185" s="199"/>
      <c r="F185" s="200"/>
      <c r="G185" s="200"/>
      <c r="H185" s="201"/>
      <c r="I185" s="195">
        <f t="shared" si="6"/>
        <v>0</v>
      </c>
    </row>
    <row r="186" spans="1:9" ht="15.75" customHeight="1" x14ac:dyDescent="0.3">
      <c r="B186" s="197"/>
      <c r="C186" s="198"/>
      <c r="D186" s="199"/>
      <c r="E186" s="199"/>
      <c r="F186" s="200"/>
      <c r="G186" s="200"/>
      <c r="H186" s="201"/>
      <c r="I186" s="195">
        <f t="shared" si="6"/>
        <v>0</v>
      </c>
    </row>
    <row r="187" spans="1:9" ht="15.75" customHeight="1" x14ac:dyDescent="0.3">
      <c r="B187" s="197"/>
      <c r="C187" s="198"/>
      <c r="D187" s="199"/>
      <c r="E187" s="199"/>
      <c r="F187" s="200"/>
      <c r="G187" s="200"/>
      <c r="H187" s="201"/>
      <c r="I187" s="195">
        <f t="shared" si="6"/>
        <v>0</v>
      </c>
    </row>
    <row r="188" spans="1:9" ht="15.75" customHeight="1" x14ac:dyDescent="0.3">
      <c r="B188" s="197"/>
      <c r="C188" s="198"/>
      <c r="D188" s="199"/>
      <c r="E188" s="199"/>
      <c r="F188" s="200"/>
      <c r="G188" s="200"/>
      <c r="H188" s="201"/>
      <c r="I188" s="195">
        <f t="shared" si="6"/>
        <v>0</v>
      </c>
    </row>
    <row r="189" spans="1:9" ht="15.75" customHeight="1" x14ac:dyDescent="0.3">
      <c r="B189" s="197"/>
      <c r="C189" s="198"/>
      <c r="D189" s="199"/>
      <c r="E189" s="199"/>
      <c r="F189" s="200"/>
      <c r="G189" s="200"/>
      <c r="H189" s="201"/>
      <c r="I189" s="195">
        <f t="shared" si="6"/>
        <v>0</v>
      </c>
    </row>
    <row r="190" spans="1:9" ht="15.75" customHeight="1" thickBot="1" x14ac:dyDescent="0.35">
      <c r="B190" s="95"/>
      <c r="C190" s="100"/>
      <c r="D190" s="101"/>
      <c r="E190" s="101"/>
      <c r="F190" s="141"/>
      <c r="G190" s="141"/>
      <c r="H190" s="132"/>
      <c r="I190" s="155">
        <f t="shared" si="6"/>
        <v>0</v>
      </c>
    </row>
    <row r="191" spans="1:9" ht="16.5" thickTop="1" x14ac:dyDescent="0.3">
      <c r="B191" s="76" t="s">
        <v>90</v>
      </c>
      <c r="C191" s="76"/>
      <c r="D191" s="76"/>
      <c r="E191" s="76"/>
      <c r="F191" s="76"/>
      <c r="G191" s="76"/>
      <c r="H191" s="213"/>
      <c r="I191" s="163">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x14ac:dyDescent="0.35">
      <c r="A194" s="143" t="str">
        <f>IF($A$16=0,"",IF(COUNTIFS($A$17:$A$27,B194)=1,1,"nvt"))</f>
        <v/>
      </c>
      <c r="B194" s="153" t="str">
        <f>B25</f>
        <v>Forfait kleine uitgaven &lt; € 250 (1% Overige kosten derden)</v>
      </c>
      <c r="C194" s="50"/>
      <c r="D194" s="50"/>
      <c r="E194" s="50"/>
      <c r="F194" s="9"/>
      <c r="G194"/>
      <c r="H194"/>
    </row>
    <row r="195" spans="1:8" ht="15" customHeight="1" x14ac:dyDescent="0.25">
      <c r="B195" s="261" t="e">
        <f>IF(A194=1,VLOOKUP(B194,Alle_Kostensoorten[],2,FALSE),VLOOKUP(A194,Alle_Kostensoorten[],2,FALSE))</f>
        <v>#N/A</v>
      </c>
      <c r="C195" s="261"/>
      <c r="D195" s="261"/>
      <c r="E195" s="261"/>
      <c r="F195" s="261"/>
      <c r="G195" s="261"/>
      <c r="H195"/>
    </row>
    <row r="196" spans="1:8" ht="9.75" customHeight="1" x14ac:dyDescent="0.3">
      <c r="B196" s="3"/>
      <c r="C196" s="4"/>
      <c r="D196" s="12"/>
      <c r="E196" s="12"/>
      <c r="F196" s="9"/>
      <c r="G196"/>
      <c r="H196"/>
    </row>
    <row r="197" spans="1:8" ht="31.9" customHeight="1" thickBot="1" x14ac:dyDescent="0.35">
      <c r="B197" s="70" t="s">
        <v>2</v>
      </c>
      <c r="C197" s="72" t="s">
        <v>0</v>
      </c>
      <c r="D197"/>
      <c r="E197"/>
      <c r="F197"/>
      <c r="G197"/>
      <c r="H197"/>
    </row>
    <row r="198" spans="1:8" ht="15.75" customHeight="1" thickTop="1" x14ac:dyDescent="0.3">
      <c r="B198" s="156" t="str">
        <f>Hulpblad!V2</f>
        <v xml:space="preserve"> </v>
      </c>
      <c r="C198" s="154">
        <f t="shared" ref="C198:C207" si="7">IF(AND($A$194=1,B198&lt;&gt;"",B198&lt;&gt;" "),SUMIFS($F$159:$F$175,$B$159:$B$175,$B198)*0.01,0)</f>
        <v>0</v>
      </c>
      <c r="D198"/>
      <c r="E198"/>
      <c r="F198"/>
      <c r="G198"/>
      <c r="H198"/>
    </row>
    <row r="199" spans="1:8" ht="15.75" customHeight="1" x14ac:dyDescent="0.3">
      <c r="B199" s="157" t="str">
        <f>Hulpblad!V3</f>
        <v xml:space="preserve"> </v>
      </c>
      <c r="C199" s="155">
        <f t="shared" si="7"/>
        <v>0</v>
      </c>
      <c r="D199"/>
      <c r="E199"/>
      <c r="F199"/>
      <c r="G199"/>
      <c r="H199"/>
    </row>
    <row r="200" spans="1:8" ht="15.75" customHeight="1" x14ac:dyDescent="0.3">
      <c r="B200" s="157" t="str">
        <f>Hulpblad!V4</f>
        <v xml:space="preserve"> </v>
      </c>
      <c r="C200" s="155">
        <f t="shared" si="7"/>
        <v>0</v>
      </c>
      <c r="D200"/>
      <c r="E200"/>
      <c r="F200"/>
      <c r="G200"/>
      <c r="H200"/>
    </row>
    <row r="201" spans="1:8" ht="15.75" customHeight="1" x14ac:dyDescent="0.3">
      <c r="B201" s="157" t="str">
        <f>Hulpblad!V5</f>
        <v xml:space="preserve"> </v>
      </c>
      <c r="C201" s="155">
        <f t="shared" si="7"/>
        <v>0</v>
      </c>
      <c r="D201"/>
      <c r="E201"/>
      <c r="F201"/>
      <c r="G201"/>
      <c r="H201"/>
    </row>
    <row r="202" spans="1:8" ht="15.75" customHeight="1" x14ac:dyDescent="0.3">
      <c r="B202" s="157" t="str">
        <f>Hulpblad!V6</f>
        <v xml:space="preserve"> </v>
      </c>
      <c r="C202" s="155">
        <f t="shared" si="7"/>
        <v>0</v>
      </c>
      <c r="D202"/>
      <c r="E202"/>
      <c r="F202"/>
      <c r="G202"/>
      <c r="H202"/>
    </row>
    <row r="203" spans="1:8" ht="15.75" customHeight="1" x14ac:dyDescent="0.3">
      <c r="B203" s="157" t="str">
        <f>Hulpblad!V7</f>
        <v xml:space="preserve"> </v>
      </c>
      <c r="C203" s="155">
        <f t="shared" si="7"/>
        <v>0</v>
      </c>
      <c r="D203"/>
      <c r="E203"/>
      <c r="F203"/>
      <c r="G203"/>
      <c r="H203"/>
    </row>
    <row r="204" spans="1:8" ht="15.75" customHeight="1" x14ac:dyDescent="0.3">
      <c r="B204" s="157" t="str">
        <f>Hulpblad!V8</f>
        <v xml:space="preserve"> </v>
      </c>
      <c r="C204" s="155">
        <f t="shared" si="7"/>
        <v>0</v>
      </c>
      <c r="D204"/>
      <c r="E204"/>
      <c r="F204"/>
      <c r="G204"/>
      <c r="H204"/>
    </row>
    <row r="205" spans="1:8" ht="15.75" customHeight="1" x14ac:dyDescent="0.3">
      <c r="B205" s="157" t="str">
        <f>Hulpblad!V9</f>
        <v xml:space="preserve"> </v>
      </c>
      <c r="C205" s="155">
        <f t="shared" si="7"/>
        <v>0</v>
      </c>
      <c r="D205"/>
      <c r="E205"/>
      <c r="F205"/>
      <c r="G205"/>
      <c r="H205"/>
    </row>
    <row r="206" spans="1:8" ht="15.75" customHeight="1" x14ac:dyDescent="0.3">
      <c r="B206" s="157" t="str">
        <f>Hulpblad!V10</f>
        <v xml:space="preserve"> </v>
      </c>
      <c r="C206" s="155">
        <f t="shared" si="7"/>
        <v>0</v>
      </c>
      <c r="D206"/>
      <c r="E206"/>
      <c r="F206"/>
      <c r="G206"/>
      <c r="H206"/>
    </row>
    <row r="207" spans="1:8" ht="15.75" customHeight="1" thickBot="1" x14ac:dyDescent="0.35">
      <c r="B207" s="157" t="str">
        <f>Hulpblad!V11</f>
        <v xml:space="preserve"> </v>
      </c>
      <c r="C207" s="155">
        <f t="shared" si="7"/>
        <v>0</v>
      </c>
      <c r="D207"/>
      <c r="E207"/>
      <c r="F207"/>
      <c r="G207"/>
      <c r="H207"/>
    </row>
    <row r="208" spans="1:8" ht="16.5" thickTop="1" x14ac:dyDescent="0.3">
      <c r="B208" s="76" t="s">
        <v>90</v>
      </c>
      <c r="C208" s="163">
        <f>SUM(C198:C207)</f>
        <v>0</v>
      </c>
      <c r="D208" s="1"/>
      <c r="E208" s="1"/>
      <c r="F208" s="9"/>
      <c r="G208" s="10"/>
      <c r="H208"/>
    </row>
    <row r="209" spans="1:8" x14ac:dyDescent="0.3">
      <c r="B209" s="3"/>
      <c r="C209" s="1"/>
      <c r="D209" s="1"/>
      <c r="E209" s="1"/>
      <c r="F209" s="9"/>
      <c r="G209" s="10"/>
      <c r="H209"/>
    </row>
    <row r="210" spans="1:8" x14ac:dyDescent="0.3">
      <c r="B210" s="3"/>
      <c r="C210" s="1"/>
      <c r="D210" s="1"/>
      <c r="E210" s="1"/>
      <c r="F210" s="9"/>
      <c r="G210" s="10"/>
      <c r="H210"/>
    </row>
    <row r="211" spans="1:8" ht="21" x14ac:dyDescent="0.35">
      <c r="A211" s="143" t="str">
        <f>IF($A$16=0,"",IF(COUNTIFS($A$17:$A$27,B211)=1,1,"nvt"))</f>
        <v/>
      </c>
      <c r="B211" s="153" t="str">
        <f>B26</f>
        <v>Uurtarief € 73</v>
      </c>
      <c r="C211" s="50"/>
      <c r="D211"/>
      <c r="E211"/>
      <c r="F211"/>
      <c r="G211"/>
      <c r="H211"/>
    </row>
    <row r="212" spans="1:8" ht="14.25" customHeight="1" x14ac:dyDescent="0.25">
      <c r="B212" s="261" t="str">
        <f>IF(A211="nvt",VLOOKUP(A211,Alle_Kostensoorten[],2,FALSE),VLOOKUP(B211,Alle_Kostensoorten[],2,FALSE))</f>
        <v>Toelichting: Geen bijzonderheden</v>
      </c>
      <c r="C212" s="261"/>
      <c r="D212" s="261"/>
      <c r="E212" s="261"/>
      <c r="F212"/>
      <c r="G212"/>
      <c r="H212"/>
    </row>
    <row r="213" spans="1:8" ht="9" customHeight="1" x14ac:dyDescent="0.3">
      <c r="B213" s="3"/>
      <c r="C213" s="4"/>
      <c r="D213"/>
      <c r="E213"/>
      <c r="F213"/>
      <c r="G213"/>
      <c r="H213"/>
    </row>
    <row r="214" spans="1:8" ht="16.5" thickBot="1" x14ac:dyDescent="0.35">
      <c r="B214" s="186" t="s">
        <v>2</v>
      </c>
      <c r="C214" s="133" t="s">
        <v>111</v>
      </c>
      <c r="D214" s="133" t="s">
        <v>72</v>
      </c>
      <c r="E214" s="184" t="s">
        <v>0</v>
      </c>
      <c r="F214"/>
      <c r="G214"/>
      <c r="H214"/>
    </row>
    <row r="215" spans="1:8" ht="15.75" customHeight="1" thickTop="1" x14ac:dyDescent="0.3">
      <c r="B215" s="241"/>
      <c r="C215" s="224"/>
      <c r="D215" s="227"/>
      <c r="E215" s="192">
        <f>IF($A$211=1,$D215*73,0)</f>
        <v>0</v>
      </c>
      <c r="F215"/>
      <c r="G215"/>
      <c r="H215"/>
    </row>
    <row r="216" spans="1:8" ht="15.75" customHeight="1" x14ac:dyDescent="0.3">
      <c r="B216" s="210"/>
      <c r="C216" s="107"/>
      <c r="D216" s="227"/>
      <c r="E216" s="195">
        <f>IF($A$211=1,$D216*73,0)</f>
        <v>0</v>
      </c>
      <c r="F216"/>
      <c r="G216"/>
      <c r="H216"/>
    </row>
    <row r="217" spans="1:8" ht="15.75" customHeight="1" x14ac:dyDescent="0.3">
      <c r="B217" s="210"/>
      <c r="C217" s="107"/>
      <c r="D217" s="227"/>
      <c r="E217" s="195">
        <f>IF($A$211=1,$D217*73,0)</f>
        <v>0</v>
      </c>
      <c r="F217"/>
      <c r="G217"/>
      <c r="H217"/>
    </row>
    <row r="218" spans="1:8" ht="15.75" customHeight="1" x14ac:dyDescent="0.3">
      <c r="B218" s="210"/>
      <c r="C218" s="107"/>
      <c r="D218" s="227"/>
      <c r="E218" s="195">
        <f>IF($A$211=1,$D218*73,0)</f>
        <v>0</v>
      </c>
      <c r="F218"/>
      <c r="G218"/>
      <c r="H218"/>
    </row>
    <row r="219" spans="1:8" ht="15.75" customHeight="1" x14ac:dyDescent="0.3">
      <c r="B219" s="210"/>
      <c r="C219" s="107"/>
      <c r="D219" s="227"/>
      <c r="E219" s="195">
        <f>IF($A$211=1,$D219*73,0)</f>
        <v>0</v>
      </c>
      <c r="F219"/>
      <c r="G219"/>
      <c r="H219"/>
    </row>
    <row r="220" spans="1:8" ht="15.75" customHeight="1" x14ac:dyDescent="0.3">
      <c r="B220" s="210"/>
      <c r="C220" s="107"/>
      <c r="D220" s="227"/>
      <c r="E220" s="195">
        <f>IF($A$211=1,$D220*73,0)</f>
        <v>0</v>
      </c>
      <c r="F220"/>
      <c r="G220"/>
      <c r="H220"/>
    </row>
    <row r="221" spans="1:8" ht="15.75" customHeight="1" x14ac:dyDescent="0.3">
      <c r="B221" s="210"/>
      <c r="C221" s="107"/>
      <c r="D221" s="200"/>
      <c r="E221" s="195">
        <f>IF($A$211=1,$D221*73,0)</f>
        <v>0</v>
      </c>
      <c r="F221"/>
      <c r="G221"/>
      <c r="H221"/>
    </row>
    <row r="222" spans="1:8" ht="15.75" customHeight="1" x14ac:dyDescent="0.3">
      <c r="B222" s="210"/>
      <c r="C222" s="107"/>
      <c r="D222" s="200"/>
      <c r="E222" s="195">
        <f>IF($A$211=1,$D222*73,0)</f>
        <v>0</v>
      </c>
      <c r="F222"/>
      <c r="G222"/>
      <c r="H222"/>
    </row>
    <row r="223" spans="1:8" ht="15.75" customHeight="1" x14ac:dyDescent="0.3">
      <c r="B223" s="210"/>
      <c r="C223" s="107"/>
      <c r="D223" s="200"/>
      <c r="E223" s="195">
        <f>IF($A$211=1,$D223*73,0)</f>
        <v>0</v>
      </c>
      <c r="F223"/>
      <c r="G223"/>
      <c r="H223"/>
    </row>
    <row r="224" spans="1:8" ht="15.75" customHeight="1" x14ac:dyDescent="0.3">
      <c r="B224" s="210"/>
      <c r="C224" s="107"/>
      <c r="D224" s="200"/>
      <c r="E224" s="195">
        <f>IF($A$211=1,$D224*73,0)</f>
        <v>0</v>
      </c>
      <c r="F224"/>
      <c r="G224"/>
      <c r="H224"/>
    </row>
    <row r="225" spans="1:8" ht="15.75" customHeight="1" x14ac:dyDescent="0.3">
      <c r="B225" s="210"/>
      <c r="C225" s="107"/>
      <c r="D225" s="200"/>
      <c r="E225" s="195">
        <f>IF($A$211=1,$D225*73,0)</f>
        <v>0</v>
      </c>
      <c r="F225"/>
      <c r="G225"/>
      <c r="H225"/>
    </row>
    <row r="226" spans="1:8" ht="15.75" customHeight="1" x14ac:dyDescent="0.3">
      <c r="B226" s="210"/>
      <c r="C226" s="107"/>
      <c r="D226" s="200"/>
      <c r="E226" s="195">
        <f>IF($A$211=1,$D226*73,0)</f>
        <v>0</v>
      </c>
      <c r="F226"/>
      <c r="G226"/>
      <c r="H226"/>
    </row>
    <row r="227" spans="1:8" ht="15.75" customHeight="1" x14ac:dyDescent="0.3">
      <c r="B227" s="210"/>
      <c r="C227" s="107"/>
      <c r="D227" s="200"/>
      <c r="E227" s="195">
        <f>IF($A$211=1,$D227*73,0)</f>
        <v>0</v>
      </c>
      <c r="F227"/>
      <c r="G227"/>
      <c r="H227"/>
    </row>
    <row r="228" spans="1:8" ht="15.75" customHeight="1" x14ac:dyDescent="0.3">
      <c r="B228" s="210"/>
      <c r="C228" s="107"/>
      <c r="D228" s="200"/>
      <c r="E228" s="195">
        <f>IF($A$211=1,$D228*73,0)</f>
        <v>0</v>
      </c>
      <c r="F228"/>
      <c r="G228"/>
      <c r="H228"/>
    </row>
    <row r="229" spans="1:8" ht="15.75" customHeight="1" x14ac:dyDescent="0.3">
      <c r="B229" s="210"/>
      <c r="C229" s="107"/>
      <c r="D229" s="200"/>
      <c r="E229" s="195">
        <f>IF($A$211=1,$D229*73,0)</f>
        <v>0</v>
      </c>
      <c r="F229"/>
      <c r="G229"/>
      <c r="H229"/>
    </row>
    <row r="230" spans="1:8" ht="15.75" customHeight="1" thickBot="1" x14ac:dyDescent="0.35">
      <c r="B230" s="93"/>
      <c r="C230" s="94"/>
      <c r="D230" s="141"/>
      <c r="E230" s="155">
        <f>IF($A$211=1,$D230*73,0)</f>
        <v>0</v>
      </c>
      <c r="F230"/>
      <c r="G230"/>
      <c r="H230"/>
    </row>
    <row r="231" spans="1:8" ht="16.5" thickTop="1" x14ac:dyDescent="0.3">
      <c r="B231" s="211" t="s">
        <v>90</v>
      </c>
      <c r="C231" s="211"/>
      <c r="D231" s="212"/>
      <c r="E231" s="163">
        <f>SUM(E215:E230)</f>
        <v>0</v>
      </c>
      <c r="F231" s="8"/>
      <c r="G231"/>
      <c r="H231"/>
    </row>
    <row r="232" spans="1:8" x14ac:dyDescent="0.3">
      <c r="B232" s="1"/>
      <c r="C232" s="1"/>
      <c r="D232" s="1"/>
      <c r="E232" s="1"/>
      <c r="F232" s="7"/>
      <c r="G232" s="8"/>
      <c r="H232"/>
    </row>
    <row r="233" spans="1:8" x14ac:dyDescent="0.3">
      <c r="B233" s="1"/>
      <c r="C233" s="1"/>
      <c r="D233" s="1"/>
      <c r="E233" s="1"/>
      <c r="F233" s="7"/>
      <c r="G233" s="8"/>
      <c r="H233"/>
    </row>
    <row r="234" spans="1:8" ht="21" x14ac:dyDescent="0.35">
      <c r="A234" s="143" t="str">
        <f>IF($A$16=0,"",IF(COUNTIFS($A$17:$A$27,B234)=1,1,"nvt"))</f>
        <v/>
      </c>
      <c r="B234" s="153" t="str">
        <f>B27</f>
        <v>Maandbedrag € 10.400</v>
      </c>
      <c r="C234" s="50"/>
      <c r="D234" s="1"/>
      <c r="E234" s="1"/>
      <c r="F234" s="7"/>
      <c r="G234" s="8"/>
      <c r="H234"/>
    </row>
    <row r="235" spans="1:8" ht="14.25" customHeight="1" x14ac:dyDescent="0.25">
      <c r="B235" s="261" t="str">
        <f>IF(A234="nvt",VLOOKUP(A234,Alle_Kostensoorten[],2,FALSE),VLOOKUP(B234,Alle_Kostensoorten[],2,FALSE))</f>
        <v>Toelichting: Geen bijzonderheden</v>
      </c>
      <c r="C235" s="261"/>
      <c r="D235" s="261"/>
      <c r="E235" s="261"/>
      <c r="F235" s="261"/>
      <c r="G235"/>
      <c r="H235"/>
    </row>
    <row r="236" spans="1:8" ht="9.75" customHeight="1" x14ac:dyDescent="0.3">
      <c r="B236" s="1"/>
      <c r="C236" s="1"/>
      <c r="D236" s="1"/>
      <c r="E236" s="1"/>
      <c r="F236" s="7"/>
      <c r="G236" s="8"/>
      <c r="H236"/>
    </row>
    <row r="237" spans="1:8" ht="45.75" thickBot="1" x14ac:dyDescent="0.35">
      <c r="B237" s="186" t="s">
        <v>2</v>
      </c>
      <c r="C237" s="133" t="s">
        <v>111</v>
      </c>
      <c r="D237" s="133" t="s">
        <v>132</v>
      </c>
      <c r="E237" s="133" t="s">
        <v>175</v>
      </c>
      <c r="F237" s="184" t="s">
        <v>0</v>
      </c>
      <c r="G237"/>
      <c r="H237"/>
    </row>
    <row r="238" spans="1:8" ht="15.75" customHeight="1" thickTop="1" x14ac:dyDescent="0.3">
      <c r="B238" s="223"/>
      <c r="C238" s="224"/>
      <c r="D238" s="227"/>
      <c r="E238" s="232"/>
      <c r="F238" s="192">
        <f>IF($A$234=1,$D238*$E238*10400,0)</f>
        <v>0</v>
      </c>
      <c r="G238"/>
      <c r="H238"/>
    </row>
    <row r="239" spans="1:8" ht="15.75" customHeight="1" x14ac:dyDescent="0.3">
      <c r="B239" s="197"/>
      <c r="C239" s="107"/>
      <c r="D239" s="227"/>
      <c r="E239" s="201"/>
      <c r="F239" s="195">
        <f>IF($A$234=1,$D239*$E239*10400,0)</f>
        <v>0</v>
      </c>
      <c r="G239"/>
      <c r="H239"/>
    </row>
    <row r="240" spans="1:8" ht="15.75" customHeight="1" x14ac:dyDescent="0.3">
      <c r="B240" s="197"/>
      <c r="C240" s="107"/>
      <c r="D240" s="227"/>
      <c r="E240" s="201"/>
      <c r="F240" s="195">
        <f>IF($A$234=1,$D240*$E240*10400,0)</f>
        <v>0</v>
      </c>
      <c r="G240"/>
      <c r="H240"/>
    </row>
    <row r="241" spans="2:9" ht="15.75" customHeight="1" x14ac:dyDescent="0.3">
      <c r="B241" s="197"/>
      <c r="C241" s="107"/>
      <c r="D241" s="227"/>
      <c r="E241" s="201"/>
      <c r="F241" s="195">
        <f>IF($A$234=1,$D241*$E241*10400,0)</f>
        <v>0</v>
      </c>
      <c r="G241"/>
      <c r="H241"/>
    </row>
    <row r="242" spans="2:9" ht="15.75" customHeight="1" x14ac:dyDescent="0.3">
      <c r="B242" s="197"/>
      <c r="C242" s="107"/>
      <c r="D242" s="227"/>
      <c r="E242" s="201"/>
      <c r="F242" s="195">
        <f>IF($A$234=1,$D242*$E242*10400,0)</f>
        <v>0</v>
      </c>
      <c r="G242"/>
      <c r="H242"/>
    </row>
    <row r="243" spans="2:9" ht="15.75" customHeight="1" x14ac:dyDescent="0.3">
      <c r="B243" s="197"/>
      <c r="C243" s="107"/>
      <c r="D243" s="200"/>
      <c r="E243" s="201"/>
      <c r="F243" s="195">
        <f>IF($A$234=1,$D243*$E243*10400,0)</f>
        <v>0</v>
      </c>
      <c r="G243"/>
      <c r="H243"/>
    </row>
    <row r="244" spans="2:9" ht="15.75" customHeight="1" x14ac:dyDescent="0.3">
      <c r="B244" s="197"/>
      <c r="C244" s="107"/>
      <c r="D244" s="200"/>
      <c r="E244" s="201"/>
      <c r="F244" s="195">
        <f>IF($A$234=1,$D244*$E244*10400,0)</f>
        <v>0</v>
      </c>
      <c r="G244"/>
      <c r="H244"/>
    </row>
    <row r="245" spans="2:9" ht="15.75" customHeight="1" x14ac:dyDescent="0.3">
      <c r="B245" s="197"/>
      <c r="C245" s="107"/>
      <c r="D245" s="200"/>
      <c r="E245" s="201"/>
      <c r="F245" s="195">
        <f>IF($A$234=1,$D245*$E245*10400,0)</f>
        <v>0</v>
      </c>
      <c r="G245"/>
      <c r="H245"/>
    </row>
    <row r="246" spans="2:9" ht="15.75" customHeight="1" x14ac:dyDescent="0.3">
      <c r="B246" s="197"/>
      <c r="C246" s="107"/>
      <c r="D246" s="200"/>
      <c r="E246" s="201"/>
      <c r="F246" s="195">
        <f>IF($A$234=1,$D246*$E246*10400,0)</f>
        <v>0</v>
      </c>
      <c r="G246"/>
      <c r="H246"/>
    </row>
    <row r="247" spans="2:9" ht="15.75" customHeight="1" x14ac:dyDescent="0.3">
      <c r="B247" s="197"/>
      <c r="C247" s="107"/>
      <c r="D247" s="200"/>
      <c r="E247" s="201"/>
      <c r="F247" s="195">
        <f>IF($A$234=1,$D247*$E247*10400,0)</f>
        <v>0</v>
      </c>
      <c r="G247"/>
      <c r="H247"/>
    </row>
    <row r="248" spans="2:9" ht="15.75" customHeight="1" x14ac:dyDescent="0.3">
      <c r="B248" s="197"/>
      <c r="C248" s="107"/>
      <c r="D248" s="200"/>
      <c r="E248" s="201"/>
      <c r="F248" s="195">
        <f>IF($A$234=1,$D248*$E248*10400,0)</f>
        <v>0</v>
      </c>
      <c r="G248"/>
      <c r="H248"/>
    </row>
    <row r="249" spans="2:9" ht="15.75" customHeight="1" x14ac:dyDescent="0.3">
      <c r="B249" s="197"/>
      <c r="C249" s="107"/>
      <c r="D249" s="200"/>
      <c r="E249" s="201"/>
      <c r="F249" s="195">
        <f>IF($A$234=1,$D249*$E249*10400,0)</f>
        <v>0</v>
      </c>
      <c r="G249"/>
      <c r="H249"/>
    </row>
    <row r="250" spans="2:9" ht="15.75" customHeight="1" x14ac:dyDescent="0.3">
      <c r="B250" s="197"/>
      <c r="C250" s="107"/>
      <c r="D250" s="200"/>
      <c r="E250" s="201"/>
      <c r="F250" s="195">
        <f>IF($A$234=1,$D250*$E250*10400,0)</f>
        <v>0</v>
      </c>
      <c r="G250"/>
      <c r="H250"/>
    </row>
    <row r="251" spans="2:9" ht="15.75" customHeight="1" x14ac:dyDescent="0.3">
      <c r="B251" s="197"/>
      <c r="C251" s="107"/>
      <c r="D251" s="200"/>
      <c r="E251" s="201"/>
      <c r="F251" s="195">
        <f>IF($A$234=1,$D251*$E251*10400,0)</f>
        <v>0</v>
      </c>
      <c r="G251"/>
      <c r="H251"/>
    </row>
    <row r="252" spans="2:9" ht="15.75" customHeight="1" thickBot="1" x14ac:dyDescent="0.35">
      <c r="B252" s="95"/>
      <c r="C252" s="207"/>
      <c r="D252" s="208"/>
      <c r="E252" s="209"/>
      <c r="F252" s="155">
        <f>IF($A$234=1,$D252*$E252*10400,0)</f>
        <v>0</v>
      </c>
      <c r="G252"/>
      <c r="H252"/>
    </row>
    <row r="253" spans="2:9" ht="16.5" thickTop="1" x14ac:dyDescent="0.3">
      <c r="B253" s="211" t="s">
        <v>90</v>
      </c>
      <c r="C253" s="211"/>
      <c r="D253" s="212"/>
      <c r="E253" s="211"/>
      <c r="F253" s="163">
        <f>SUM(F238:F252)</f>
        <v>0</v>
      </c>
      <c r="G253"/>
      <c r="H253"/>
    </row>
    <row r="254" spans="2:9" x14ac:dyDescent="0.3">
      <c r="B254" s="3"/>
      <c r="C254" s="1"/>
      <c r="D254" s="1"/>
      <c r="E254" s="1"/>
      <c r="F254" s="9"/>
      <c r="G254" s="10"/>
      <c r="H254"/>
    </row>
    <row r="255" spans="2:9" ht="16.5" thickBot="1" x14ac:dyDescent="0.35">
      <c r="B255" s="39"/>
      <c r="C255" s="40"/>
      <c r="D255" s="40"/>
      <c r="E255" s="40"/>
      <c r="F255" s="41"/>
      <c r="G255" s="42"/>
      <c r="H255" s="42"/>
      <c r="I255" s="42"/>
    </row>
    <row r="256" spans="2:9" ht="7.5" customHeight="1" thickTop="1" x14ac:dyDescent="0.3">
      <c r="B256" s="3"/>
      <c r="C256" s="1"/>
      <c r="D256" s="1"/>
      <c r="E256" s="1"/>
      <c r="F256" s="9"/>
      <c r="G256" s="10"/>
      <c r="H256"/>
    </row>
    <row r="257" spans="2:9" ht="23.25" x14ac:dyDescent="0.25">
      <c r="B257" s="266" t="s">
        <v>55</v>
      </c>
      <c r="C257" s="266"/>
      <c r="D257" s="266"/>
      <c r="E257" s="266"/>
      <c r="F257" s="266"/>
      <c r="G257" s="266"/>
      <c r="H257" s="266"/>
    </row>
    <row r="258" spans="2:9" x14ac:dyDescent="0.3">
      <c r="B258" s="3"/>
      <c r="C258" s="1"/>
      <c r="D258" s="1"/>
      <c r="E258" s="1"/>
      <c r="F258" s="9"/>
      <c r="G258" s="10"/>
      <c r="H258"/>
    </row>
    <row r="259" spans="2:9" ht="21" x14ac:dyDescent="0.35">
      <c r="B259" s="50" t="s">
        <v>43</v>
      </c>
      <c r="C259" s="10"/>
      <c r="D259" s="10"/>
      <c r="E259" s="10"/>
      <c r="F259" s="9"/>
      <c r="G259" s="10"/>
      <c r="H259"/>
    </row>
    <row r="260" spans="2:9" ht="153.75" customHeight="1" x14ac:dyDescent="0.25">
      <c r="B260" s="267" t="s">
        <v>134</v>
      </c>
      <c r="C260" s="267"/>
      <c r="D260" s="267"/>
      <c r="E260" s="267"/>
      <c r="F260" s="267"/>
      <c r="G260" s="267"/>
      <c r="H260" s="267"/>
      <c r="I260" s="267"/>
    </row>
    <row r="261" spans="2:9" x14ac:dyDescent="0.3">
      <c r="B261" s="3"/>
      <c r="C261" s="10"/>
      <c r="D261" s="10"/>
      <c r="E261" s="10"/>
      <c r="F261" s="9"/>
      <c r="G261" s="10"/>
      <c r="H261"/>
    </row>
    <row r="262" spans="2:9" ht="15.6" customHeight="1" thickBot="1" x14ac:dyDescent="0.35">
      <c r="B262" s="51" t="s">
        <v>44</v>
      </c>
      <c r="C262" s="52" t="s">
        <v>6</v>
      </c>
      <c r="D262" s="52" t="s">
        <v>41</v>
      </c>
      <c r="E262" s="139" t="s">
        <v>56</v>
      </c>
      <c r="F262" s="138"/>
      <c r="G262" s="138"/>
      <c r="H262" s="138"/>
      <c r="I262" s="138"/>
    </row>
    <row r="263" spans="2:9" ht="15.75" customHeight="1" thickTop="1" x14ac:dyDescent="0.3">
      <c r="B263" s="57" t="s">
        <v>51</v>
      </c>
      <c r="C263" s="102"/>
      <c r="D263" s="158">
        <f>IFERROR(C263/$C$270,0)</f>
        <v>0</v>
      </c>
      <c r="E263" s="104"/>
      <c r="F263" s="105"/>
      <c r="G263" s="105"/>
      <c r="H263" s="105"/>
      <c r="I263" s="106"/>
    </row>
    <row r="264" spans="2:9" ht="15.75" customHeight="1" x14ac:dyDescent="0.3">
      <c r="B264" s="57" t="s">
        <v>104</v>
      </c>
      <c r="C264" s="102"/>
      <c r="D264" s="158">
        <f t="shared" ref="D264:D268" si="8">IFERROR(C264/$C$270,0)</f>
        <v>0</v>
      </c>
      <c r="E264" s="107"/>
      <c r="F264" s="108"/>
      <c r="G264" s="108"/>
      <c r="H264" s="108"/>
      <c r="I264" s="109"/>
    </row>
    <row r="265" spans="2:9" ht="15.75" customHeight="1" x14ac:dyDescent="0.3">
      <c r="B265" s="57" t="s">
        <v>105</v>
      </c>
      <c r="C265" s="102"/>
      <c r="D265" s="158">
        <f t="shared" si="8"/>
        <v>0</v>
      </c>
      <c r="E265" s="107"/>
      <c r="F265" s="108"/>
      <c r="G265" s="108"/>
      <c r="H265" s="108"/>
      <c r="I265" s="109"/>
    </row>
    <row r="266" spans="2:9" ht="15.75" customHeight="1" x14ac:dyDescent="0.3">
      <c r="B266" s="57" t="s">
        <v>45</v>
      </c>
      <c r="C266" s="102"/>
      <c r="D266" s="158">
        <f t="shared" si="8"/>
        <v>0</v>
      </c>
      <c r="E266" s="107"/>
      <c r="F266" s="108"/>
      <c r="G266" s="108"/>
      <c r="H266" s="108"/>
      <c r="I266" s="109"/>
    </row>
    <row r="267" spans="2:9" ht="15.75" customHeight="1" thickBot="1" x14ac:dyDescent="0.35">
      <c r="B267" s="58" t="s">
        <v>46</v>
      </c>
      <c r="C267" s="103"/>
      <c r="D267" s="159">
        <f t="shared" si="8"/>
        <v>0</v>
      </c>
      <c r="E267" s="110"/>
      <c r="F267" s="111"/>
      <c r="G267" s="111"/>
      <c r="H267" s="111"/>
      <c r="I267" s="112"/>
    </row>
    <row r="268" spans="2:9" ht="17.25" thickTop="1" thickBot="1" x14ac:dyDescent="0.35">
      <c r="B268" s="77" t="s">
        <v>1</v>
      </c>
      <c r="C268" s="160">
        <f>SUM(C263:C267)</f>
        <v>0</v>
      </c>
      <c r="D268" s="161">
        <f t="shared" si="8"/>
        <v>0</v>
      </c>
      <c r="E268" s="80"/>
      <c r="F268" s="80"/>
      <c r="G268" s="80"/>
      <c r="H268" s="77"/>
      <c r="I268" s="81"/>
    </row>
    <row r="269" spans="2:9" ht="13.5" customHeight="1" thickTop="1" x14ac:dyDescent="0.3">
      <c r="B269" s="10"/>
      <c r="C269" s="10"/>
      <c r="D269" s="10"/>
      <c r="E269" s="10"/>
      <c r="F269" s="9"/>
      <c r="G269" s="10"/>
      <c r="H269"/>
    </row>
    <row r="270" spans="2:9" ht="16.5" thickBot="1" x14ac:dyDescent="0.35">
      <c r="B270" s="51" t="s">
        <v>0</v>
      </c>
      <c r="C270" s="162">
        <f>D28</f>
        <v>0</v>
      </c>
      <c r="D270" s="10"/>
      <c r="E270" s="10"/>
      <c r="F270" s="9"/>
      <c r="G270" s="10"/>
      <c r="H270"/>
    </row>
    <row r="271" spans="2:9" ht="16.5" thickTop="1" x14ac:dyDescent="0.3">
      <c r="B271" s="3"/>
      <c r="C271" s="1"/>
      <c r="D271" s="1"/>
      <c r="E271" s="1"/>
      <c r="F271" s="9"/>
      <c r="G271" s="10"/>
      <c r="H271"/>
    </row>
    <row r="272" spans="2:9" ht="16.5" thickBot="1" x14ac:dyDescent="0.35">
      <c r="B272" s="51" t="s">
        <v>92</v>
      </c>
      <c r="C272" s="162" t="str">
        <f>IF(ROUND(C268,2)-ROUND(C270,2)=0,"JA",C268-C270)</f>
        <v>JA</v>
      </c>
      <c r="D272" s="1"/>
      <c r="E272" s="1"/>
      <c r="F272" s="9"/>
      <c r="G272" s="10"/>
      <c r="H272"/>
    </row>
    <row r="273" spans="2:9" ht="17.25" thickTop="1" thickBot="1" x14ac:dyDescent="0.35">
      <c r="B273" s="43"/>
      <c r="C273" s="44"/>
      <c r="D273" s="45"/>
      <c r="E273" s="45"/>
      <c r="F273" s="45"/>
      <c r="G273" s="45"/>
      <c r="H273" s="45"/>
      <c r="I273" s="45"/>
    </row>
    <row r="274" spans="2:9" ht="6.75" customHeight="1" thickTop="1" x14ac:dyDescent="0.3">
      <c r="B274" s="15"/>
      <c r="C274" s="16"/>
      <c r="D274"/>
      <c r="E274"/>
      <c r="F274"/>
      <c r="G274"/>
      <c r="H274"/>
    </row>
    <row r="275" spans="2:9" ht="23.25" x14ac:dyDescent="0.25">
      <c r="B275" s="266" t="s">
        <v>54</v>
      </c>
      <c r="C275" s="266"/>
      <c r="D275" s="266"/>
      <c r="E275" s="266"/>
      <c r="F275" s="266"/>
      <c r="G275" s="266"/>
      <c r="H275" s="266"/>
    </row>
    <row r="276" spans="2:9" ht="15" x14ac:dyDescent="0.25">
      <c r="B276" s="10"/>
      <c r="C276"/>
      <c r="D276"/>
      <c r="E276"/>
      <c r="F276"/>
      <c r="G276" s="10"/>
      <c r="H276"/>
    </row>
    <row r="277" spans="2:9" ht="21" x14ac:dyDescent="0.35">
      <c r="B277" s="50" t="s">
        <v>99</v>
      </c>
      <c r="C277" s="50"/>
      <c r="D277"/>
      <c r="E277"/>
      <c r="F277"/>
      <c r="G277" s="10"/>
      <c r="H277"/>
    </row>
    <row r="278" spans="2:9" ht="154.5" customHeight="1" x14ac:dyDescent="0.25">
      <c r="B278" s="267" t="s">
        <v>182</v>
      </c>
      <c r="C278" s="267"/>
      <c r="D278" s="267"/>
      <c r="E278" s="267"/>
      <c r="F278" s="267"/>
      <c r="G278" s="267"/>
      <c r="H278" s="267"/>
      <c r="I278" s="267"/>
    </row>
    <row r="279" spans="2:9" ht="15" x14ac:dyDescent="0.25">
      <c r="B279" s="10"/>
      <c r="C279"/>
      <c r="D279"/>
      <c r="E279"/>
      <c r="F279"/>
      <c r="G279" s="10"/>
      <c r="H279"/>
    </row>
    <row r="280" spans="2:9" ht="16.5" thickBot="1" x14ac:dyDescent="0.35">
      <c r="B280" s="134" t="s">
        <v>2</v>
      </c>
      <c r="C280" s="184" t="s">
        <v>37</v>
      </c>
      <c r="D280" s="184" t="s">
        <v>112</v>
      </c>
      <c r="E280" s="133" t="s">
        <v>0</v>
      </c>
      <c r="F280" s="185" t="s">
        <v>38</v>
      </c>
      <c r="G280" s="184" t="s">
        <v>56</v>
      </c>
      <c r="H280" s="186"/>
      <c r="I280" s="186"/>
    </row>
    <row r="281" spans="2:9" ht="15.75" customHeight="1" thickTop="1" x14ac:dyDescent="0.3">
      <c r="B281" s="187" t="str">
        <f>Hulpblad!V2</f>
        <v xml:space="preserve"> </v>
      </c>
      <c r="C281" s="248"/>
      <c r="D281" s="191"/>
      <c r="E281" s="192">
        <f>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92">
        <f t="shared" ref="F281:F290" si="9">E281*D281</f>
        <v>0</v>
      </c>
      <c r="G281" s="193"/>
      <c r="H281" s="188"/>
      <c r="I281" s="188"/>
    </row>
    <row r="282" spans="2:9" ht="15.75" customHeight="1" x14ac:dyDescent="0.3">
      <c r="B282" s="189" t="str">
        <f>Hulpblad!V3</f>
        <v xml:space="preserve"> </v>
      </c>
      <c r="C282" s="249"/>
      <c r="D282" s="194"/>
      <c r="E282" s="195">
        <f t="shared" ref="E282:E290" si="10">IF(OR(B282="",B282=" "),0,SUMIFS($E$104:$E$118,$B$104:$B$118,$B282)+SUMIFS($E$38:$E$52,$B$38:$B$52,$B282)+SUMIFS($F$60:$F$74,$B$60:$B$74,$B282)+SUMIFS($F$82:$F$96,$B$82:$B$96,$B282)+SUMIFS($C$126:$C$135,$B$126:$B$135,$B282)+SUMIFS($I$183:$I$190,$B$183:$B$190,$B282)+SUMIFS($E$143:$E$151,$B$143:$B$151,$B282)+SUMIFS($F$159:$F$175,$B$159:$B$175,$B282)+SUMIFS($C$198:$C$207,$B$198:$B$207,$B282)+SUMIFS($E$215:$E$230,$B$215:$B$230,$B282)+SUMIFS($F$238:$F$252,$B$238:$B$252,$B282))</f>
        <v>0</v>
      </c>
      <c r="F282" s="195">
        <f t="shared" si="9"/>
        <v>0</v>
      </c>
      <c r="G282" s="196"/>
      <c r="H282" s="190"/>
      <c r="I282" s="190"/>
    </row>
    <row r="283" spans="2:9" ht="15.75" customHeight="1" x14ac:dyDescent="0.3">
      <c r="B283" s="189" t="str">
        <f>Hulpblad!V4</f>
        <v xml:space="preserve"> </v>
      </c>
      <c r="C283" s="250"/>
      <c r="D283" s="194"/>
      <c r="E283" s="195">
        <f t="shared" si="10"/>
        <v>0</v>
      </c>
      <c r="F283" s="195">
        <f t="shared" si="9"/>
        <v>0</v>
      </c>
      <c r="G283" s="196"/>
      <c r="H283" s="190"/>
      <c r="I283" s="190"/>
    </row>
    <row r="284" spans="2:9" ht="15.75" customHeight="1" x14ac:dyDescent="0.3">
      <c r="B284" s="189" t="str">
        <f>Hulpblad!V5</f>
        <v xml:space="preserve"> </v>
      </c>
      <c r="C284" s="250"/>
      <c r="D284" s="194"/>
      <c r="E284" s="195">
        <f t="shared" si="10"/>
        <v>0</v>
      </c>
      <c r="F284" s="195">
        <f t="shared" si="9"/>
        <v>0</v>
      </c>
      <c r="G284" s="196"/>
      <c r="H284" s="190"/>
      <c r="I284" s="190"/>
    </row>
    <row r="285" spans="2:9" ht="15.75" customHeight="1" x14ac:dyDescent="0.3">
      <c r="B285" s="189" t="str">
        <f>Hulpblad!V6</f>
        <v xml:space="preserve"> </v>
      </c>
      <c r="C285" s="249"/>
      <c r="D285" s="194"/>
      <c r="E285" s="195">
        <f t="shared" si="10"/>
        <v>0</v>
      </c>
      <c r="F285" s="195">
        <f t="shared" si="9"/>
        <v>0</v>
      </c>
      <c r="G285" s="196"/>
      <c r="H285" s="190"/>
      <c r="I285" s="190"/>
    </row>
    <row r="286" spans="2:9" ht="15.75" customHeight="1" x14ac:dyDescent="0.3">
      <c r="B286" s="189" t="str">
        <f>Hulpblad!V7</f>
        <v xml:space="preserve"> </v>
      </c>
      <c r="C286" s="249"/>
      <c r="D286" s="194"/>
      <c r="E286" s="195">
        <f t="shared" si="10"/>
        <v>0</v>
      </c>
      <c r="F286" s="195">
        <f t="shared" si="9"/>
        <v>0</v>
      </c>
      <c r="G286" s="196"/>
      <c r="H286" s="190"/>
      <c r="I286" s="190"/>
    </row>
    <row r="287" spans="2:9" ht="15.75" customHeight="1" x14ac:dyDescent="0.3">
      <c r="B287" s="189" t="str">
        <f>Hulpblad!V8</f>
        <v xml:space="preserve"> </v>
      </c>
      <c r="C287" s="249"/>
      <c r="D287" s="194"/>
      <c r="E287" s="195">
        <f t="shared" si="10"/>
        <v>0</v>
      </c>
      <c r="F287" s="195">
        <f t="shared" si="9"/>
        <v>0</v>
      </c>
      <c r="G287" s="196"/>
      <c r="H287" s="190"/>
      <c r="I287" s="190"/>
    </row>
    <row r="288" spans="2:9" ht="15.75" customHeight="1" x14ac:dyDescent="0.3">
      <c r="B288" s="189" t="str">
        <f>Hulpblad!V9</f>
        <v xml:space="preserve"> </v>
      </c>
      <c r="C288" s="250"/>
      <c r="D288" s="194"/>
      <c r="E288" s="195">
        <f t="shared" si="10"/>
        <v>0</v>
      </c>
      <c r="F288" s="195">
        <f t="shared" si="9"/>
        <v>0</v>
      </c>
      <c r="G288" s="196"/>
      <c r="H288" s="190"/>
      <c r="I288" s="190"/>
    </row>
    <row r="289" spans="2:9" ht="15.75" customHeight="1" x14ac:dyDescent="0.3">
      <c r="B289" s="189" t="str">
        <f>Hulpblad!V10</f>
        <v xml:space="preserve"> </v>
      </c>
      <c r="C289" s="250"/>
      <c r="D289" s="194"/>
      <c r="E289" s="195">
        <f t="shared" si="10"/>
        <v>0</v>
      </c>
      <c r="F289" s="195">
        <f t="shared" si="9"/>
        <v>0</v>
      </c>
      <c r="G289" s="196"/>
      <c r="H289" s="190"/>
      <c r="I289" s="190"/>
    </row>
    <row r="290" spans="2:9" ht="15.75" customHeight="1" thickBot="1" x14ac:dyDescent="0.35">
      <c r="B290" s="164" t="str">
        <f>Hulpblad!V11</f>
        <v xml:space="preserve"> </v>
      </c>
      <c r="C290" s="251"/>
      <c r="D290" s="178"/>
      <c r="E290" s="155">
        <f t="shared" si="10"/>
        <v>0</v>
      </c>
      <c r="F290" s="155">
        <f t="shared" si="9"/>
        <v>0</v>
      </c>
      <c r="G290" s="113"/>
      <c r="H290" s="113"/>
      <c r="I290" s="113"/>
    </row>
    <row r="291" spans="2:9" ht="16.5" thickTop="1" x14ac:dyDescent="0.3">
      <c r="B291" s="76" t="s">
        <v>90</v>
      </c>
      <c r="C291" s="78"/>
      <c r="D291" s="78"/>
      <c r="E291" s="163">
        <f>SUBTOTAL(109,$E$281:$E$290)</f>
        <v>0</v>
      </c>
      <c r="F291" s="163">
        <f>SUBTOTAL(109,$F$281:$F$290)</f>
        <v>0</v>
      </c>
      <c r="G291" s="79"/>
      <c r="H291" s="79"/>
      <c r="I291" s="79"/>
    </row>
    <row r="292" spans="2:9" x14ac:dyDescent="0.3">
      <c r="B292" s="15"/>
      <c r="C292" s="16"/>
      <c r="D292" s="10"/>
      <c r="E292" s="18"/>
      <c r="F292" s="18"/>
      <c r="G292" s="18"/>
      <c r="H292" s="10"/>
    </row>
    <row r="293" spans="2:9" ht="16.5" thickBot="1" x14ac:dyDescent="0.35">
      <c r="B293" s="51" t="s">
        <v>115</v>
      </c>
      <c r="C293" s="162">
        <f>C263+C266</f>
        <v>0</v>
      </c>
      <c r="D293" s="10"/>
      <c r="E293" s="10"/>
      <c r="F293" s="10"/>
      <c r="G293" s="10"/>
      <c r="H293" s="10"/>
    </row>
    <row r="294" spans="2:9" thickTop="1" x14ac:dyDescent="0.25">
      <c r="B294" s="10"/>
      <c r="C294" s="10"/>
      <c r="D294" s="10"/>
      <c r="E294" s="10"/>
      <c r="F294" s="10"/>
      <c r="G294" s="10"/>
      <c r="H294" s="10"/>
    </row>
    <row r="295" spans="2:9" ht="16.5" thickBot="1" x14ac:dyDescent="0.35">
      <c r="B295" s="51" t="s">
        <v>116</v>
      </c>
      <c r="C295" s="162" t="str">
        <f>IF(ROUND($F$291,2)&gt;=ROUND(C263+C266,2),"JA",$F$291-C263-C266)</f>
        <v>JA</v>
      </c>
      <c r="D295" s="10"/>
      <c r="E295" s="10"/>
      <c r="F295" s="10"/>
      <c r="G295" s="10"/>
      <c r="H295" s="10"/>
    </row>
    <row r="296" spans="2:9" thickTop="1" x14ac:dyDescent="0.25">
      <c r="B296" s="10"/>
      <c r="C296" s="10"/>
      <c r="D296" s="10"/>
      <c r="E296" s="10"/>
      <c r="F296" s="10"/>
      <c r="G296" s="10"/>
      <c r="H296" s="10"/>
    </row>
    <row r="297" spans="2:9" ht="15" x14ac:dyDescent="0.25">
      <c r="B297" s="10"/>
      <c r="C297" s="10"/>
      <c r="D297" s="10"/>
      <c r="E297" s="10"/>
      <c r="F297" s="10"/>
      <c r="G297" s="10"/>
      <c r="H297" s="10"/>
    </row>
    <row r="298" spans="2:9" ht="15" x14ac:dyDescent="0.25">
      <c r="B298" s="10"/>
      <c r="C298" s="10"/>
      <c r="D298" s="10"/>
      <c r="E298" s="10"/>
      <c r="F298" s="10"/>
      <c r="G298" s="10"/>
      <c r="H298" s="10"/>
    </row>
    <row r="299" spans="2:9" ht="15" x14ac:dyDescent="0.25">
      <c r="B299" s="10"/>
      <c r="C299" s="10"/>
      <c r="D299" s="10"/>
      <c r="E299" s="10"/>
      <c r="F299" s="10"/>
      <c r="G299" s="10"/>
      <c r="H299" s="10"/>
    </row>
    <row r="300" spans="2:9" ht="15" x14ac:dyDescent="0.25">
      <c r="B300" s="10"/>
      <c r="C300" s="10"/>
      <c r="D300" s="10"/>
      <c r="E300" s="10"/>
      <c r="F300" s="10"/>
      <c r="G300" s="10"/>
      <c r="H300" s="10"/>
    </row>
    <row r="301" spans="2:9" ht="15" x14ac:dyDescent="0.25">
      <c r="B301" s="10"/>
      <c r="C301" s="10"/>
      <c r="D301" s="10"/>
      <c r="E301" s="10"/>
      <c r="F301" s="10"/>
      <c r="G301" s="10"/>
      <c r="H301" s="10"/>
    </row>
    <row r="302" spans="2:9" ht="15" x14ac:dyDescent="0.25">
      <c r="B302" s="10"/>
      <c r="C302" s="10"/>
      <c r="D302" s="10"/>
      <c r="E302" s="10"/>
      <c r="F302" s="10"/>
      <c r="G302" s="10"/>
      <c r="H302" s="10"/>
    </row>
    <row r="303" spans="2:9" ht="15" x14ac:dyDescent="0.25">
      <c r="B303" s="10"/>
      <c r="C303" s="10"/>
      <c r="D303" s="10"/>
      <c r="E303" s="10"/>
      <c r="F303" s="10"/>
      <c r="G303" s="10"/>
      <c r="H303" s="10"/>
    </row>
    <row r="304" spans="2:9"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ht="15" x14ac:dyDescent="0.25">
      <c r="B463" s="10"/>
      <c r="C463" s="10"/>
      <c r="D463" s="10"/>
      <c r="E463" s="10"/>
      <c r="F463" s="10"/>
      <c r="G463" s="10"/>
      <c r="H463" s="10"/>
    </row>
    <row r="464" spans="2:8" ht="15" x14ac:dyDescent="0.25">
      <c r="B464" s="10"/>
      <c r="C464" s="10"/>
      <c r="D464" s="10"/>
      <c r="E464" s="10"/>
      <c r="F464" s="10"/>
      <c r="G464" s="10"/>
      <c r="H464" s="10"/>
    </row>
    <row r="465" spans="2:8" ht="15" x14ac:dyDescent="0.25">
      <c r="B465" s="10"/>
      <c r="C465" s="10"/>
      <c r="D465" s="10"/>
      <c r="E465" s="10"/>
      <c r="F465" s="10"/>
      <c r="G465" s="10"/>
      <c r="H465" s="10"/>
    </row>
    <row r="466" spans="2:8" ht="15" x14ac:dyDescent="0.25">
      <c r="B466" s="10"/>
      <c r="C466" s="10"/>
      <c r="D466" s="10"/>
      <c r="E466" s="10"/>
      <c r="F466" s="10"/>
      <c r="G466" s="10"/>
      <c r="H466" s="10"/>
    </row>
    <row r="467" spans="2:8" ht="15" x14ac:dyDescent="0.25">
      <c r="B467" s="10"/>
      <c r="C467" s="10"/>
      <c r="D467" s="10"/>
      <c r="E467" s="10"/>
      <c r="F467" s="10"/>
      <c r="G467" s="10"/>
      <c r="H467" s="10"/>
    </row>
    <row r="468" spans="2:8" ht="15" x14ac:dyDescent="0.25">
      <c r="B468" s="10"/>
      <c r="C468" s="10"/>
      <c r="D468" s="10"/>
      <c r="E468" s="10"/>
      <c r="F468" s="10"/>
      <c r="G468" s="10"/>
      <c r="H468" s="10"/>
    </row>
    <row r="469" spans="2:8" ht="15" x14ac:dyDescent="0.25">
      <c r="B469" s="10"/>
      <c r="C469" s="10"/>
      <c r="D469" s="10"/>
      <c r="E469" s="10"/>
      <c r="F469" s="10"/>
      <c r="G469" s="10"/>
      <c r="H469" s="10"/>
    </row>
    <row r="470" spans="2:8" ht="15" x14ac:dyDescent="0.25">
      <c r="B470" s="10"/>
      <c r="C470" s="10"/>
      <c r="D470" s="10"/>
      <c r="E470" s="10"/>
      <c r="F470" s="10"/>
      <c r="G470" s="10"/>
      <c r="H470" s="10"/>
    </row>
    <row r="471" spans="2:8" ht="15" x14ac:dyDescent="0.25">
      <c r="B471" s="10"/>
      <c r="C471" s="10"/>
      <c r="D471" s="10"/>
      <c r="E471" s="10"/>
      <c r="F471" s="10"/>
      <c r="G471" s="10"/>
      <c r="H471" s="10"/>
    </row>
    <row r="472" spans="2:8" ht="15" x14ac:dyDescent="0.25">
      <c r="B472" s="10"/>
      <c r="C472" s="10"/>
      <c r="D472" s="10"/>
      <c r="E472" s="10"/>
      <c r="F472" s="10"/>
      <c r="G472" s="10"/>
      <c r="H472" s="10"/>
    </row>
    <row r="473" spans="2:8" ht="15" x14ac:dyDescent="0.25">
      <c r="B473" s="10"/>
      <c r="C473" s="10"/>
      <c r="D473" s="10"/>
      <c r="E473" s="10"/>
      <c r="F473" s="10"/>
      <c r="G473" s="10"/>
      <c r="H473" s="10"/>
    </row>
    <row r="474" spans="2:8" ht="15" x14ac:dyDescent="0.25">
      <c r="B474" s="10"/>
      <c r="C474" s="10"/>
      <c r="D474" s="10"/>
      <c r="E474" s="10"/>
      <c r="F474" s="10"/>
      <c r="G474" s="10"/>
      <c r="H474" s="10"/>
    </row>
    <row r="475" spans="2:8" ht="15" x14ac:dyDescent="0.25">
      <c r="B475" s="10"/>
      <c r="C475" s="10"/>
      <c r="D475" s="10"/>
      <c r="E475" s="10"/>
      <c r="F475" s="10"/>
      <c r="G475" s="10"/>
      <c r="H475" s="10"/>
    </row>
    <row r="476" spans="2:8" ht="15" x14ac:dyDescent="0.25">
      <c r="B476" s="10"/>
      <c r="C476" s="10"/>
      <c r="D476" s="10"/>
      <c r="E476" s="10"/>
      <c r="F476" s="10"/>
      <c r="G476" s="10"/>
      <c r="H476" s="10"/>
    </row>
    <row r="477" spans="2:8" ht="15" x14ac:dyDescent="0.25">
      <c r="B477" s="10"/>
      <c r="C477" s="10"/>
      <c r="D477" s="10"/>
      <c r="E477" s="10"/>
      <c r="F477" s="10"/>
      <c r="G477" s="10"/>
      <c r="H477" s="10"/>
    </row>
    <row r="478" spans="2:8" ht="15" x14ac:dyDescent="0.25">
      <c r="B478" s="10"/>
      <c r="C478" s="10"/>
      <c r="D478" s="10"/>
      <c r="E478" s="10"/>
      <c r="F478" s="10"/>
      <c r="G478" s="10"/>
      <c r="H478" s="10"/>
    </row>
    <row r="479" spans="2:8" ht="15" x14ac:dyDescent="0.25">
      <c r="B479" s="10"/>
      <c r="C479" s="10"/>
      <c r="D479" s="10"/>
      <c r="E479" s="10"/>
      <c r="F479" s="10"/>
      <c r="G479" s="10"/>
      <c r="H479" s="10"/>
    </row>
    <row r="480" spans="2:8" ht="15" x14ac:dyDescent="0.25">
      <c r="B480" s="10"/>
      <c r="C480" s="10"/>
      <c r="D480" s="10"/>
      <c r="E480" s="10"/>
      <c r="F480" s="10"/>
      <c r="G480" s="10"/>
      <c r="H480" s="10"/>
    </row>
    <row r="481" spans="2:8" ht="15" x14ac:dyDescent="0.25">
      <c r="B481" s="10"/>
      <c r="C481" s="10"/>
      <c r="D481" s="10"/>
      <c r="E481" s="10"/>
      <c r="F481" s="10"/>
      <c r="G481" s="10"/>
      <c r="H481" s="10"/>
    </row>
    <row r="482" spans="2:8" ht="15" x14ac:dyDescent="0.25">
      <c r="B482" s="10"/>
      <c r="C482" s="10"/>
      <c r="D482" s="10"/>
      <c r="E482" s="10"/>
      <c r="F482" s="10"/>
      <c r="G482" s="10"/>
      <c r="H482" s="10"/>
    </row>
    <row r="483" spans="2:8" ht="15" x14ac:dyDescent="0.25">
      <c r="B483" s="10"/>
      <c r="C483" s="10"/>
      <c r="D483" s="10"/>
      <c r="E483" s="10"/>
      <c r="F483" s="10"/>
      <c r="G483" s="10"/>
      <c r="H483" s="10"/>
    </row>
    <row r="484" spans="2:8" ht="15" x14ac:dyDescent="0.25">
      <c r="B484" s="10"/>
      <c r="C484" s="10"/>
      <c r="D484" s="10"/>
      <c r="E484" s="10"/>
      <c r="F484" s="10"/>
      <c r="G484" s="10"/>
      <c r="H484" s="10"/>
    </row>
    <row r="485" spans="2:8" ht="15" x14ac:dyDescent="0.25">
      <c r="B485" s="10"/>
      <c r="C485" s="10"/>
      <c r="D485" s="10"/>
      <c r="E485" s="10"/>
      <c r="F485" s="10"/>
      <c r="G485" s="10"/>
      <c r="H485" s="10"/>
    </row>
    <row r="486" spans="2:8" ht="15"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140:I140"/>
    <mergeCell ref="C2:E2"/>
    <mergeCell ref="C6:D6"/>
    <mergeCell ref="B11:I11"/>
    <mergeCell ref="B14:H14"/>
    <mergeCell ref="C30:H30"/>
    <mergeCell ref="B32:H32"/>
    <mergeCell ref="B35:E35"/>
    <mergeCell ref="B57:F57"/>
    <mergeCell ref="B79:F79"/>
    <mergeCell ref="B101:E101"/>
    <mergeCell ref="B123:G123"/>
    <mergeCell ref="B260:I260"/>
    <mergeCell ref="B275:H275"/>
    <mergeCell ref="B278:I278"/>
    <mergeCell ref="B156:I156"/>
    <mergeCell ref="B180:I180"/>
    <mergeCell ref="B195:G195"/>
    <mergeCell ref="B212:E212"/>
    <mergeCell ref="B235:F235"/>
    <mergeCell ref="B257:H257"/>
  </mergeCells>
  <conditionalFormatting sqref="A12:I295">
    <cfRule type="expression" dxfId="531" priority="1" stopIfTrue="1">
      <formula>$A$16=0</formula>
    </cfRule>
  </conditionalFormatting>
  <conditionalFormatting sqref="B34:C34">
    <cfRule type="expression" dxfId="530" priority="31">
      <formula>$A$34="nvt"</formula>
    </cfRule>
  </conditionalFormatting>
  <conditionalFormatting sqref="B56:C56">
    <cfRule type="expression" dxfId="529" priority="32">
      <formula>$A$56="nvt"</formula>
    </cfRule>
  </conditionalFormatting>
  <conditionalFormatting sqref="B78:C78">
    <cfRule type="expression" dxfId="528" priority="29">
      <formula>$A$78="nvt"</formula>
    </cfRule>
  </conditionalFormatting>
  <conditionalFormatting sqref="B100:C100">
    <cfRule type="expression" dxfId="527" priority="3">
      <formula>$A$100="nvt"</formula>
    </cfRule>
  </conditionalFormatting>
  <conditionalFormatting sqref="B122:C122">
    <cfRule type="expression" dxfId="526" priority="27">
      <formula>$A$122="nvt"</formula>
    </cfRule>
  </conditionalFormatting>
  <conditionalFormatting sqref="B125:C136">
    <cfRule type="expression" dxfId="525" priority="42">
      <formula>$A$122="nvt"</formula>
    </cfRule>
  </conditionalFormatting>
  <conditionalFormatting sqref="B139:C139">
    <cfRule type="expression" dxfId="524" priority="25">
      <formula>$A$139="nvt"</formula>
    </cfRule>
  </conditionalFormatting>
  <conditionalFormatting sqref="B155:C155">
    <cfRule type="expression" dxfId="523" priority="23">
      <formula>$A$155="nvt"</formula>
    </cfRule>
  </conditionalFormatting>
  <conditionalFormatting sqref="B179:C179">
    <cfRule type="expression" dxfId="522" priority="21">
      <formula>$A$179="nvt"</formula>
    </cfRule>
  </conditionalFormatting>
  <conditionalFormatting sqref="B197:C208">
    <cfRule type="expression" dxfId="521" priority="39">
      <formula>$A$194="nvt"</formula>
    </cfRule>
  </conditionalFormatting>
  <conditionalFormatting sqref="B211:C211">
    <cfRule type="expression" dxfId="520" priority="17">
      <formula>$A$211="nvt"</formula>
    </cfRule>
  </conditionalFormatting>
  <conditionalFormatting sqref="B234:C234">
    <cfRule type="expression" dxfId="519" priority="15">
      <formula>$A$234="nvt"</formula>
    </cfRule>
  </conditionalFormatting>
  <conditionalFormatting sqref="B17:D27">
    <cfRule type="expression" dxfId="518" priority="36">
      <formula>$A17=0</formula>
    </cfRule>
  </conditionalFormatting>
  <conditionalFormatting sqref="B37:E53">
    <cfRule type="expression" dxfId="517" priority="45">
      <formula>$A$34="nvt"</formula>
    </cfRule>
  </conditionalFormatting>
  <conditionalFormatting sqref="B103:E119">
    <cfRule type="expression" dxfId="516" priority="5">
      <formula>$A$100="nvt"</formula>
    </cfRule>
  </conditionalFormatting>
  <conditionalFormatting sqref="B194:E194">
    <cfRule type="expression" dxfId="515" priority="11">
      <formula>$A$194="nvt"</formula>
    </cfRule>
  </conditionalFormatting>
  <conditionalFormatting sqref="B214:E231">
    <cfRule type="expression" dxfId="514" priority="38">
      <formula>$A$211="nvt"</formula>
    </cfRule>
  </conditionalFormatting>
  <conditionalFormatting sqref="B59:F75">
    <cfRule type="expression" dxfId="513" priority="44">
      <formula>$A$56="nvt"</formula>
    </cfRule>
  </conditionalFormatting>
  <conditionalFormatting sqref="B81:F97">
    <cfRule type="expression" dxfId="512" priority="43">
      <formula>$A$78="nvt"</formula>
    </cfRule>
  </conditionalFormatting>
  <conditionalFormatting sqref="B237:F253">
    <cfRule type="expression" dxfId="511" priority="37">
      <formula>$A$234="nvt"</formula>
    </cfRule>
  </conditionalFormatting>
  <conditionalFormatting sqref="B30:I30">
    <cfRule type="expression" dxfId="510" priority="46">
      <formula>LEFT($C$30,3)="Let"</formula>
    </cfRule>
  </conditionalFormatting>
  <conditionalFormatting sqref="B142:I152">
    <cfRule type="expression" dxfId="509" priority="6">
      <formula>$A$139="nvt"</formula>
    </cfRule>
  </conditionalFormatting>
  <conditionalFormatting sqref="B158:I176">
    <cfRule type="expression" dxfId="508" priority="8">
      <formula>$A$155="nvt"</formula>
    </cfRule>
  </conditionalFormatting>
  <conditionalFormatting sqref="B182:I191">
    <cfRule type="expression" dxfId="507" priority="40">
      <formula>$A$179="nvt"</formula>
    </cfRule>
  </conditionalFormatting>
  <conditionalFormatting sqref="C272">
    <cfRule type="cellIs" dxfId="506" priority="35" operator="notEqual">
      <formula>"JA"</formula>
    </cfRule>
  </conditionalFormatting>
  <conditionalFormatting sqref="C295">
    <cfRule type="cellIs" dxfId="505" priority="13" operator="notEqual">
      <formula>"JA"</formula>
    </cfRule>
  </conditionalFormatting>
  <conditionalFormatting sqref="D268">
    <cfRule type="expression" dxfId="504" priority="10">
      <formula>C272&lt;&gt;"JA"</formula>
    </cfRule>
  </conditionalFormatting>
  <dataValidations count="4">
    <dataValidation type="list" allowBlank="1" showInputMessage="1" showErrorMessage="1" sqref="C178" xr:uid="{D9C43CBA-AD6C-4B25-97CA-FE91B62E64B2}">
      <formula1>#REF!</formula1>
    </dataValidation>
    <dataValidation type="list" allowBlank="1" showInputMessage="1" showErrorMessage="1" sqref="C7" xr:uid="{5C3AF7A3-CE85-4B80-B7D7-F6FE15A84A0A}">
      <formula1>K_Omvang</formula1>
    </dataValidation>
    <dataValidation type="list" allowBlank="1" showInputMessage="1" showErrorMessage="1" sqref="C6" xr:uid="{DCE8752B-DBB8-4632-B5DA-EDAF7C538B78}">
      <formula1>K_Type</formula1>
    </dataValidation>
    <dataValidation type="list" allowBlank="1" showInputMessage="1" showErrorMessage="1" sqref="B82:B96 B38:B52 B159:B175 B143:B151 B60:B74 B183:B190 B215:B230 B238:B252 B104:B118" xr:uid="{B63C79D3-E6A2-43A3-BD9F-D08378AA68BA}">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30" max="16383" man="1"/>
    <brk id="255" max="16383" man="1"/>
    <brk id="27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9C811-C4F3-40B7-8F43-E90B6B26F6A4}">
  <sheetPr>
    <tabColor rgb="FF92D050"/>
    <pageSetUpPr fitToPage="1"/>
  </sheetPr>
  <dimension ref="A1:L797"/>
  <sheetViews>
    <sheetView showGridLines="0" workbookViewId="0">
      <selection activeCell="B24" sqref="B24:E24"/>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31</v>
      </c>
    </row>
    <row r="2" spans="1:9" ht="18.75" x14ac:dyDescent="0.3">
      <c r="B2" s="30" t="s">
        <v>151</v>
      </c>
      <c r="C2" s="260"/>
      <c r="D2" s="260"/>
      <c r="E2" s="260"/>
      <c r="I2" s="54" t="s">
        <v>30</v>
      </c>
    </row>
    <row r="3" spans="1:9" x14ac:dyDescent="0.3">
      <c r="B3" s="28"/>
      <c r="C3" s="29"/>
      <c r="D3" s="29"/>
      <c r="I3" s="69" t="s">
        <v>32</v>
      </c>
    </row>
    <row r="4" spans="1:9" ht="16.5" x14ac:dyDescent="0.3">
      <c r="B4" s="32" t="s">
        <v>80</v>
      </c>
      <c r="C4" s="90"/>
      <c r="D4"/>
      <c r="H4" s="68"/>
    </row>
    <row r="5" spans="1:9" ht="16.5" x14ac:dyDescent="0.3">
      <c r="B5" s="32" t="s">
        <v>103</v>
      </c>
      <c r="C5" s="91"/>
      <c r="D5"/>
      <c r="H5" s="68"/>
    </row>
    <row r="6" spans="1:9" ht="16.5" x14ac:dyDescent="0.3">
      <c r="B6" s="32" t="s">
        <v>78</v>
      </c>
      <c r="C6" s="264"/>
      <c r="D6" s="264"/>
      <c r="F6"/>
      <c r="G6"/>
      <c r="H6"/>
    </row>
    <row r="7" spans="1:9" ht="16.5" x14ac:dyDescent="0.3">
      <c r="B7" s="32" t="s">
        <v>79</v>
      </c>
      <c r="C7" s="92"/>
      <c r="D7"/>
      <c r="E7"/>
      <c r="F7"/>
      <c r="G7"/>
      <c r="H7"/>
    </row>
    <row r="8" spans="1:9" ht="16.5" x14ac:dyDescent="0.3">
      <c r="B8" s="32"/>
      <c r="C8" s="130"/>
      <c r="D8" s="130"/>
      <c r="E8" s="130"/>
      <c r="F8"/>
      <c r="G8"/>
      <c r="H8"/>
    </row>
    <row r="9" spans="1:9" x14ac:dyDescent="0.3">
      <c r="B9" s="3"/>
      <c r="C9" s="4"/>
      <c r="D9"/>
      <c r="E9"/>
      <c r="F9"/>
      <c r="G9"/>
      <c r="H9"/>
    </row>
    <row r="10" spans="1:9" ht="9" customHeight="1" x14ac:dyDescent="0.3">
      <c r="B10" s="20"/>
      <c r="C10" s="4"/>
      <c r="D10"/>
      <c r="E10"/>
      <c r="F10"/>
      <c r="G10"/>
      <c r="H10"/>
    </row>
    <row r="11" spans="1:9" ht="75" customHeight="1" x14ac:dyDescent="0.25">
      <c r="B11" s="265"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5"/>
      <c r="D11" s="265"/>
      <c r="E11" s="265"/>
      <c r="F11" s="265"/>
      <c r="G11" s="265"/>
      <c r="H11" s="265"/>
      <c r="I11" s="265"/>
    </row>
    <row r="12" spans="1:9" ht="15" customHeight="1" thickBot="1" x14ac:dyDescent="0.3">
      <c r="B12" s="36"/>
      <c r="C12" s="36"/>
      <c r="D12" s="36"/>
      <c r="E12" s="36"/>
      <c r="F12" s="36"/>
      <c r="G12" s="36"/>
      <c r="H12" s="36"/>
      <c r="I12" s="36"/>
    </row>
    <row r="13" spans="1:9" ht="6.75" customHeight="1" thickTop="1" x14ac:dyDescent="0.25">
      <c r="B13" s="87"/>
      <c r="C13" s="87"/>
      <c r="D13" s="87"/>
      <c r="E13" s="87"/>
      <c r="F13" s="87"/>
      <c r="G13" s="87"/>
      <c r="H13" s="85"/>
      <c r="I13" s="85"/>
    </row>
    <row r="14" spans="1:9" ht="42.75" customHeight="1" x14ac:dyDescent="0.25">
      <c r="B14" s="262" t="s">
        <v>127</v>
      </c>
      <c r="C14" s="262"/>
      <c r="D14" s="262"/>
      <c r="E14" s="262"/>
      <c r="F14" s="262"/>
      <c r="G14" s="262"/>
      <c r="H14" s="262"/>
      <c r="I14" s="85"/>
    </row>
    <row r="15" spans="1:9" ht="9.75" customHeight="1" thickBot="1" x14ac:dyDescent="0.35">
      <c r="B15" s="88"/>
      <c r="C15" s="89"/>
      <c r="D15" s="85"/>
      <c r="E15" s="85"/>
      <c r="F15" s="85"/>
      <c r="G15" s="85"/>
      <c r="H15" s="85"/>
      <c r="I15" s="85"/>
    </row>
    <row r="16" spans="1:9" ht="18.75" x14ac:dyDescent="0.3">
      <c r="A16" s="143">
        <f>IF(OR(COUNTA(C2:D8)&lt;5,Projectinformatie!B24=""),0,1)</f>
        <v>0</v>
      </c>
      <c r="B16" s="60" t="s">
        <v>58</v>
      </c>
      <c r="C16" s="61"/>
      <c r="D16" s="62" t="s">
        <v>0</v>
      </c>
      <c r="E16" s="85"/>
      <c r="F16" s="60" t="s">
        <v>2</v>
      </c>
      <c r="G16" s="61"/>
      <c r="H16" s="62" t="s">
        <v>0</v>
      </c>
      <c r="I16" s="85"/>
    </row>
    <row r="17" spans="1:12" x14ac:dyDescent="0.25">
      <c r="A17" s="143" t="str">
        <f>IFERROR(HLOOKUP(VLOOKUP(Projectinformatie!$B$24,Keuzeopties[#All],3,FALSE)&amp;IF($C$6="Kennisinstelling","K",""),Keuze_Kostensoort[#All],2,FALSE),0)</f>
        <v>Uurtarief € 60</v>
      </c>
      <c r="B17" s="144" t="str">
        <f>Hulpblad!G2</f>
        <v>Uurtarief € 60</v>
      </c>
      <c r="C17" s="63"/>
      <c r="D17" s="150">
        <f>IF(A17=0,0,SUM($E$38:$E$52))</f>
        <v>0</v>
      </c>
      <c r="E17" s="85"/>
      <c r="F17" s="144" t="str">
        <f>Hulpblad!V2</f>
        <v xml:space="preserve"> </v>
      </c>
      <c r="G17" s="63"/>
      <c r="H17" s="150" t="str">
        <f>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5"/>
    </row>
    <row r="18" spans="1:12" x14ac:dyDescent="0.25">
      <c r="A18" s="143" t="str">
        <f>IFERROR(HLOOKUP(VLOOKUP(Projectinformatie!$B$24,Keuzeopties[#All],3,FALSE)&amp;IF($C$6="Kennisinstelling","K",""),Keuze_Kostensoort[#All],3,FALSE),0)</f>
        <v>Maandbedrag € 8.600</v>
      </c>
      <c r="B18" s="144" t="str">
        <f>Hulpblad!G3</f>
        <v>Maandbedrag € 8.600</v>
      </c>
      <c r="C18" s="63"/>
      <c r="D18" s="150">
        <f>IF(A18=0,0,SUM($F$60:$F$74))</f>
        <v>0</v>
      </c>
      <c r="E18" s="85"/>
      <c r="F18" s="144" t="str">
        <f>Hulpblad!V3</f>
        <v xml:space="preserve"> </v>
      </c>
      <c r="G18" s="63"/>
      <c r="H18" s="150" t="str">
        <f t="shared" ref="H18:H26" si="0">IF(OR(F18="",F18=" "),"",SUMIFS($E$104:$E$118,$B$104:$B$118,F18)+SUMIFS($E$38:$E$52,$B$38:$B$52,F18)+SUMIFS($F$60:$F$74,$B$60:$B$74,F18)+SUMIFS($F$82:$F$96,$B$82:$B$96,F18)+SUMIFS($C$126:$C$135,$B$126:$B$135,F18)+SUMIFS($I$183:$I$190,$B$183:$B$190,F18)+SUMIFS($E$143:$E$151,$B$143:$B$151,F18)+SUMIFS($F$159:$F$175,$B$159:$B$175,F18)+SUMIFS($C$198:$C$207,$B$198:$B$207,F18)+SUMIFS($E$215:$E$230,$B$215:$B$230,F18)+SUMIFS($F$238:$F$252,$B$238:$B$252,F18))</f>
        <v/>
      </c>
      <c r="I18" s="85"/>
    </row>
    <row r="19" spans="1:12" x14ac:dyDescent="0.25">
      <c r="A19" s="143">
        <f>IFERROR(HLOOKUP(VLOOKUP(Projectinformatie!$B$24,Keuzeopties[#All],3,FALSE)&amp;IF($C$6="Kennisinstelling","K",""),Keuze_Kostensoort[#All],4,FALSE),0)</f>
        <v>0</v>
      </c>
      <c r="B19" s="144" t="str">
        <f>Hulpblad!G4</f>
        <v>IKS voor kennisinstellingen</v>
      </c>
      <c r="C19" s="63"/>
      <c r="D19" s="150">
        <f>IF(A19=0,0,SUM($F$82:$F$96))</f>
        <v>0</v>
      </c>
      <c r="E19" s="85"/>
      <c r="F19" s="144" t="str">
        <f>Hulpblad!V4</f>
        <v xml:space="preserve"> </v>
      </c>
      <c r="G19" s="63"/>
      <c r="H19" s="150" t="str">
        <f t="shared" si="0"/>
        <v/>
      </c>
      <c r="I19" s="85"/>
    </row>
    <row r="20" spans="1:12" x14ac:dyDescent="0.25">
      <c r="A20" s="143" t="str">
        <f>IFERROR(HLOOKUP(VLOOKUP(Projectinformatie!$B$24,Keuzeopties[#All],3,FALSE)&amp;IF($C$6="Kennisinstelling","K",""),Keuze_Kostensoort[#All],5,FALSE),0)</f>
        <v>Loonverletkosten</v>
      </c>
      <c r="B20" s="144" t="str">
        <f>Hulpblad!G5</f>
        <v>Loonverletkosten</v>
      </c>
      <c r="C20" s="63"/>
      <c r="D20" s="150">
        <f>IF(A20=0,0,SUM($E$104:$E$118))</f>
        <v>0</v>
      </c>
      <c r="E20" s="85"/>
      <c r="F20" s="144" t="str">
        <f>Hulpblad!V5</f>
        <v xml:space="preserve"> </v>
      </c>
      <c r="G20" s="63"/>
      <c r="H20" s="150" t="str">
        <f t="shared" si="0"/>
        <v/>
      </c>
      <c r="I20" s="85"/>
    </row>
    <row r="21" spans="1:12" x14ac:dyDescent="0.25">
      <c r="A21" s="143">
        <f>IFERROR(HLOOKUP(VLOOKUP(Projectinformatie!$B$24,Keuzeopties[#All],3,FALSE)&amp;IF($C$6="Kennisinstelling","K",""),Keuze_Kostensoort[#All],6,FALSE),0)</f>
        <v>0</v>
      </c>
      <c r="B21" s="144" t="str">
        <f>Hulpblad!G6</f>
        <v>Forfait 23% over overige directe kosten</v>
      </c>
      <c r="C21" s="63"/>
      <c r="D21" s="150">
        <f>IF(A21=0,0,SUM($C$126:$C$135))</f>
        <v>0</v>
      </c>
      <c r="E21" s="85"/>
      <c r="F21" s="144" t="str">
        <f>Hulpblad!V6</f>
        <v xml:space="preserve"> </v>
      </c>
      <c r="G21" s="63"/>
      <c r="H21" s="150" t="str">
        <f t="shared" si="0"/>
        <v/>
      </c>
      <c r="I21" s="85"/>
    </row>
    <row r="22" spans="1:12" x14ac:dyDescent="0.25">
      <c r="A22" s="143" t="str">
        <f>IFERROR(HLOOKUP(VLOOKUP(Projectinformatie!$B$24,Keuzeopties[#All],3,FALSE)&amp;IF($C$6="Kennisinstelling","K",""),Keuze_Kostensoort[#All],7,FALSE),0)</f>
        <v>Afschrijvingskosten</v>
      </c>
      <c r="B22" s="144" t="str">
        <f>Hulpblad!G7</f>
        <v>Afschrijvingskosten</v>
      </c>
      <c r="C22" s="63"/>
      <c r="D22" s="150">
        <f>IF(A22=0,0,SUM($I$183:$I$190))</f>
        <v>0</v>
      </c>
      <c r="E22" s="85"/>
      <c r="F22" s="144" t="str">
        <f>Hulpblad!V7</f>
        <v xml:space="preserve"> </v>
      </c>
      <c r="G22" s="63"/>
      <c r="H22" s="150" t="str">
        <f t="shared" si="0"/>
        <v/>
      </c>
      <c r="I22" s="85"/>
    </row>
    <row r="23" spans="1:12" x14ac:dyDescent="0.25">
      <c r="A23" s="143" t="str">
        <f>IFERROR(HLOOKUP(VLOOKUP(Projectinformatie!$B$24,Keuzeopties[#All],3,FALSE)&amp;IF($C$6="Kennisinstelling","K",""),Keuze_Kostensoort[#All],8,FALSE),0)</f>
        <v>Bijdragen in natura</v>
      </c>
      <c r="B23" s="144" t="str">
        <f>Hulpblad!G8</f>
        <v>Bijdragen in natura</v>
      </c>
      <c r="C23" s="63"/>
      <c r="D23" s="150">
        <f>IF(A23=0,0,SUM($E$143:$E$151))</f>
        <v>0</v>
      </c>
      <c r="E23" s="85"/>
      <c r="F23" s="144" t="str">
        <f>Hulpblad!V8</f>
        <v xml:space="preserve"> </v>
      </c>
      <c r="G23" s="63"/>
      <c r="H23" s="150" t="str">
        <f t="shared" si="0"/>
        <v/>
      </c>
      <c r="I23" s="85"/>
      <c r="L23" s="10"/>
    </row>
    <row r="24" spans="1:12" x14ac:dyDescent="0.25">
      <c r="A24" s="143" t="str">
        <f>IFERROR(HLOOKUP(VLOOKUP(Projectinformatie!$B$24,Keuzeopties[#All],3,FALSE)&amp;IF($C$6="Kennisinstelling","K",""),Keuze_Kostensoort[#All],9,FALSE),0)</f>
        <v>Overige kosten derden</v>
      </c>
      <c r="B24" s="144" t="str">
        <f>Hulpblad!G9</f>
        <v>Overige kosten derden</v>
      </c>
      <c r="C24" s="63"/>
      <c r="D24" s="150">
        <f>IF(A24=0,0,SUM($F$159:$F$175))</f>
        <v>0</v>
      </c>
      <c r="E24" s="85"/>
      <c r="F24" s="144" t="str">
        <f>Hulpblad!V9</f>
        <v xml:space="preserve"> </v>
      </c>
      <c r="G24" s="63"/>
      <c r="H24" s="150" t="str">
        <f t="shared" si="0"/>
        <v/>
      </c>
      <c r="I24" s="85"/>
    </row>
    <row r="25" spans="1:12" x14ac:dyDescent="0.25">
      <c r="A25" s="143" t="str">
        <f>IFERROR(HLOOKUP(VLOOKUP(Projectinformatie!$B$24,Keuzeopties[#All],3,FALSE)&amp;IF(C15="Kennisinstelling","K",""),Keuze_Kostensoort[#All],10,FALSE),0)</f>
        <v>Forfait kleine uitgaven &lt; € 250 (1% Overige kosten derden)</v>
      </c>
      <c r="B25" s="145" t="str">
        <f>Hulpblad!G10</f>
        <v>Forfait kleine uitgaven &lt; € 250 (1% Overige kosten derden)</v>
      </c>
      <c r="C25" s="142"/>
      <c r="D25" s="150">
        <f>IF(A25=0,0,SUM($C$198:$C$207))</f>
        <v>0</v>
      </c>
      <c r="E25" s="85"/>
      <c r="F25" s="148" t="str">
        <f>Hulpblad!V10</f>
        <v xml:space="preserve"> </v>
      </c>
      <c r="G25" s="137"/>
      <c r="H25" s="150" t="str">
        <f t="shared" si="0"/>
        <v/>
      </c>
      <c r="I25" s="85"/>
    </row>
    <row r="26" spans="1:12" x14ac:dyDescent="0.25">
      <c r="A26" s="143">
        <f>IFERROR(HLOOKUP(VLOOKUP(Projectinformatie!$B$24,Keuzeopties[#All],3,FALSE)&amp;IF(C16="Kennisinstelling","K",""),Keuze_Kostensoort[#All],11,FALSE),0)</f>
        <v>0</v>
      </c>
      <c r="B26" s="146" t="str">
        <f>Hulpblad!G11</f>
        <v>Uurtarief € 73</v>
      </c>
      <c r="C26" s="64"/>
      <c r="D26" s="150">
        <f>IF(A26=0,0,SUM($E$215:$E$230))</f>
        <v>0</v>
      </c>
      <c r="E26" s="85"/>
      <c r="F26" s="146" t="str">
        <f>Hulpblad!V11</f>
        <v xml:space="preserve"> </v>
      </c>
      <c r="G26" s="64"/>
      <c r="H26" s="150" t="str">
        <f t="shared" si="0"/>
        <v/>
      </c>
      <c r="I26" s="85"/>
    </row>
    <row r="27" spans="1:12" ht="16.5" thickBot="1" x14ac:dyDescent="0.3">
      <c r="A27" s="143">
        <f>IFERROR(HLOOKUP(VLOOKUP(Projectinformatie!$B$24,Keuzeopties[#All],3,FALSE)&amp;IF(C17="Kennisinstelling","K",""),Keuze_Kostensoort[#All],12,FALSE),0)</f>
        <v>0</v>
      </c>
      <c r="B27" s="147" t="str">
        <f>Hulpblad!G12</f>
        <v>Maandbedrag € 10.400</v>
      </c>
      <c r="C27" s="65"/>
      <c r="D27" s="151">
        <f>IF(A27=0,0,SUM($F$238:$F$252))</f>
        <v>0</v>
      </c>
      <c r="E27" s="85"/>
      <c r="F27" s="149"/>
      <c r="G27" s="65"/>
      <c r="H27" s="151"/>
      <c r="I27" s="85"/>
    </row>
    <row r="28" spans="1:12" ht="20.25" thickTop="1" thickBot="1" x14ac:dyDescent="0.35">
      <c r="B28" s="66" t="s">
        <v>90</v>
      </c>
      <c r="C28" s="67"/>
      <c r="D28" s="152">
        <f>SUM(D17:D27)</f>
        <v>0</v>
      </c>
      <c r="E28" s="85"/>
      <c r="F28" s="66" t="s">
        <v>90</v>
      </c>
      <c r="G28" s="67"/>
      <c r="H28" s="152">
        <f>SUM(H17:H27)</f>
        <v>0</v>
      </c>
      <c r="I28" s="85"/>
    </row>
    <row r="29" spans="1:12" ht="9" customHeight="1" x14ac:dyDescent="0.3">
      <c r="B29" s="82"/>
      <c r="C29" s="83"/>
      <c r="D29" s="84"/>
      <c r="E29" s="85"/>
      <c r="F29" s="82"/>
      <c r="G29" s="83"/>
      <c r="H29" s="84"/>
      <c r="I29" s="85"/>
    </row>
    <row r="30" spans="1:12" ht="49.5" customHeight="1" thickBot="1" x14ac:dyDescent="0.3">
      <c r="B30" s="86" t="s">
        <v>100</v>
      </c>
      <c r="C30" s="263"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3"/>
      <c r="E30" s="263"/>
      <c r="F30" s="263"/>
      <c r="G30" s="263"/>
      <c r="H30" s="263"/>
      <c r="I30" s="140"/>
    </row>
    <row r="31" spans="1:12" ht="13.5" customHeight="1" thickTop="1" x14ac:dyDescent="0.25">
      <c r="B31" s="38"/>
      <c r="C31" s="38"/>
      <c r="D31" s="38"/>
      <c r="E31" s="38"/>
      <c r="F31" s="38"/>
      <c r="G31" s="38"/>
      <c r="H31" s="38"/>
    </row>
    <row r="32" spans="1:12" ht="25.5" customHeight="1" x14ac:dyDescent="0.25">
      <c r="B32" s="266" t="s">
        <v>101</v>
      </c>
      <c r="C32" s="266"/>
      <c r="D32" s="266"/>
      <c r="E32" s="266"/>
      <c r="F32" s="266"/>
      <c r="G32" s="266"/>
      <c r="H32" s="266"/>
    </row>
    <row r="33" spans="1:8" ht="18.75" x14ac:dyDescent="0.3">
      <c r="B33" s="33"/>
      <c r="C33" s="34"/>
      <c r="D33" s="35"/>
      <c r="E33"/>
      <c r="F33" s="33"/>
      <c r="G33" s="34"/>
      <c r="H33" s="35"/>
    </row>
    <row r="34" spans="1:8" ht="21" x14ac:dyDescent="0.35">
      <c r="A34" s="143" t="str">
        <f>IF($A$16=0,"",IF(COUNTIFS($A$17:$A$27,B34)=1,1,"nvt"))</f>
        <v/>
      </c>
      <c r="B34" s="153" t="str">
        <f>B17</f>
        <v>Uurtarief € 60</v>
      </c>
      <c r="C34" s="50"/>
      <c r="D34"/>
      <c r="E34"/>
      <c r="F34"/>
      <c r="G34"/>
      <c r="H34"/>
    </row>
    <row r="35" spans="1:8" ht="15" customHeight="1" x14ac:dyDescent="0.25">
      <c r="B35" s="261" t="str">
        <f>IF(A34="nvt",VLOOKUP(A34,Alle_Kostensoorten[],2,FALSE),VLOOKUP(B34,Alle_Kostensoorten[],2,FALSE))</f>
        <v>Toelichting: Geen bijzonderheden</v>
      </c>
      <c r="C35" s="261"/>
      <c r="D35" s="261"/>
      <c r="E35" s="261"/>
      <c r="F35"/>
      <c r="G35"/>
      <c r="H35"/>
    </row>
    <row r="36" spans="1:8" ht="7.5" customHeight="1" x14ac:dyDescent="0.3">
      <c r="B36" s="3"/>
      <c r="C36" s="4"/>
      <c r="D36"/>
      <c r="E36"/>
      <c r="F36"/>
      <c r="G36"/>
      <c r="H36"/>
    </row>
    <row r="37" spans="1:8" ht="31.5" customHeight="1" thickBot="1" x14ac:dyDescent="0.35">
      <c r="B37" s="186" t="s">
        <v>2</v>
      </c>
      <c r="C37" s="133" t="s">
        <v>111</v>
      </c>
      <c r="D37" s="133" t="s">
        <v>72</v>
      </c>
      <c r="E37" s="184" t="s">
        <v>0</v>
      </c>
      <c r="F37"/>
      <c r="G37" s="10"/>
      <c r="H37"/>
    </row>
    <row r="38" spans="1:8" ht="15.75" customHeight="1" thickTop="1" x14ac:dyDescent="0.3">
      <c r="B38" s="241"/>
      <c r="C38" s="224"/>
      <c r="D38" s="227"/>
      <c r="E38" s="192">
        <f>IF($A$34=1,$D38*60,0)</f>
        <v>0</v>
      </c>
      <c r="F38"/>
      <c r="G38"/>
      <c r="H38"/>
    </row>
    <row r="39" spans="1:8" ht="15.75" customHeight="1" x14ac:dyDescent="0.3">
      <c r="B39" s="210"/>
      <c r="C39" s="107"/>
      <c r="D39" s="200"/>
      <c r="E39" s="195">
        <f>IF($A$34=1,$D39*60,0)</f>
        <v>0</v>
      </c>
      <c r="F39"/>
      <c r="G39"/>
      <c r="H39"/>
    </row>
    <row r="40" spans="1:8" ht="15.75" customHeight="1" x14ac:dyDescent="0.3">
      <c r="B40" s="210"/>
      <c r="C40" s="107"/>
      <c r="D40" s="200"/>
      <c r="E40" s="195">
        <f>IF($A$34=1,$D40*60,0)</f>
        <v>0</v>
      </c>
      <c r="F40"/>
      <c r="G40"/>
      <c r="H40"/>
    </row>
    <row r="41" spans="1:8" ht="15.75" customHeight="1" x14ac:dyDescent="0.3">
      <c r="B41" s="210"/>
      <c r="C41" s="107"/>
      <c r="D41" s="200"/>
      <c r="E41" s="195">
        <f>IF($A$34=1,$D41*60,0)</f>
        <v>0</v>
      </c>
      <c r="F41"/>
      <c r="G41"/>
      <c r="H41"/>
    </row>
    <row r="42" spans="1:8" ht="15.75" customHeight="1" x14ac:dyDescent="0.3">
      <c r="B42" s="210"/>
      <c r="C42" s="107"/>
      <c r="D42" s="200"/>
      <c r="E42" s="195">
        <f>IF($A$34=1,$D42*60,0)</f>
        <v>0</v>
      </c>
      <c r="F42"/>
      <c r="G42"/>
      <c r="H42"/>
    </row>
    <row r="43" spans="1:8" ht="15.75" customHeight="1" x14ac:dyDescent="0.3">
      <c r="B43" s="210"/>
      <c r="C43" s="107"/>
      <c r="D43" s="200"/>
      <c r="E43" s="195">
        <f>IF($A$34=1,$D43*60,0)</f>
        <v>0</v>
      </c>
      <c r="F43"/>
      <c r="G43"/>
      <c r="H43"/>
    </row>
    <row r="44" spans="1:8" ht="15.75" customHeight="1" x14ac:dyDescent="0.3">
      <c r="B44" s="210"/>
      <c r="C44" s="107"/>
      <c r="D44" s="200"/>
      <c r="E44" s="195">
        <f>IF($A$34=1,$D44*60,0)</f>
        <v>0</v>
      </c>
      <c r="F44"/>
      <c r="G44"/>
      <c r="H44"/>
    </row>
    <row r="45" spans="1:8" ht="15.75" customHeight="1" x14ac:dyDescent="0.3">
      <c r="B45" s="210"/>
      <c r="C45" s="107"/>
      <c r="D45" s="200"/>
      <c r="E45" s="195">
        <f>IF($A$34=1,$D45*60,0)</f>
        <v>0</v>
      </c>
      <c r="F45"/>
      <c r="G45"/>
      <c r="H45"/>
    </row>
    <row r="46" spans="1:8" ht="15.75" customHeight="1" x14ac:dyDescent="0.3">
      <c r="B46" s="210"/>
      <c r="C46" s="107"/>
      <c r="D46" s="200"/>
      <c r="E46" s="195">
        <f>IF($A$34=1,$D46*60,0)</f>
        <v>0</v>
      </c>
      <c r="F46"/>
      <c r="G46"/>
      <c r="H46"/>
    </row>
    <row r="47" spans="1:8" ht="15.75" customHeight="1" x14ac:dyDescent="0.3">
      <c r="B47" s="210"/>
      <c r="C47" s="107"/>
      <c r="D47" s="200"/>
      <c r="E47" s="195">
        <f>IF($A$34=1,$D47*60,0)</f>
        <v>0</v>
      </c>
      <c r="F47"/>
      <c r="G47"/>
      <c r="H47"/>
    </row>
    <row r="48" spans="1:8" ht="15.75" customHeight="1" x14ac:dyDescent="0.3">
      <c r="B48" s="210"/>
      <c r="C48" s="107"/>
      <c r="D48" s="200"/>
      <c r="E48" s="195">
        <f>IF($A$34=1,$D48*60,0)</f>
        <v>0</v>
      </c>
      <c r="F48"/>
      <c r="G48"/>
      <c r="H48"/>
    </row>
    <row r="49" spans="1:8" ht="15.75" customHeight="1" x14ac:dyDescent="0.3">
      <c r="B49" s="210"/>
      <c r="C49" s="107"/>
      <c r="D49" s="200"/>
      <c r="E49" s="195">
        <f>IF($A$34=1,$D49*60,0)</f>
        <v>0</v>
      </c>
      <c r="F49"/>
      <c r="G49"/>
      <c r="H49"/>
    </row>
    <row r="50" spans="1:8" ht="15.75" customHeight="1" x14ac:dyDescent="0.3">
      <c r="B50" s="210"/>
      <c r="C50" s="107"/>
      <c r="D50" s="200"/>
      <c r="E50" s="195">
        <f>IF($A$34=1,$D50*60,0)</f>
        <v>0</v>
      </c>
      <c r="F50"/>
      <c r="G50"/>
      <c r="H50"/>
    </row>
    <row r="51" spans="1:8" ht="15.75" customHeight="1" x14ac:dyDescent="0.3">
      <c r="B51" s="210"/>
      <c r="C51" s="107"/>
      <c r="D51" s="200"/>
      <c r="E51" s="195">
        <f>IF($A$34=1,$D51*60,0)</f>
        <v>0</v>
      </c>
      <c r="F51"/>
      <c r="G51"/>
      <c r="H51"/>
    </row>
    <row r="52" spans="1:8" ht="15.75" customHeight="1" thickBot="1" x14ac:dyDescent="0.35">
      <c r="B52" s="93"/>
      <c r="C52" s="94"/>
      <c r="D52" s="141"/>
      <c r="E52" s="155">
        <f>IF($A$34=1,$D52*60,0)</f>
        <v>0</v>
      </c>
      <c r="F52"/>
      <c r="G52"/>
      <c r="H52"/>
    </row>
    <row r="53" spans="1:8" ht="16.5" thickTop="1" x14ac:dyDescent="0.3">
      <c r="B53" s="76" t="s">
        <v>90</v>
      </c>
      <c r="C53" s="76"/>
      <c r="D53" s="214"/>
      <c r="E53" s="163">
        <f>SUM(E38:E52)</f>
        <v>0</v>
      </c>
      <c r="F53" s="8"/>
      <c r="G53"/>
      <c r="H53"/>
    </row>
    <row r="54" spans="1:8" x14ac:dyDescent="0.3">
      <c r="B54" s="1"/>
      <c r="C54" s="1"/>
      <c r="D54" s="1"/>
      <c r="E54" s="1"/>
      <c r="F54" s="7"/>
      <c r="G54" s="8"/>
      <c r="H54"/>
    </row>
    <row r="55" spans="1:8" x14ac:dyDescent="0.3">
      <c r="B55" s="1"/>
      <c r="C55" s="1"/>
      <c r="D55" s="1"/>
      <c r="E55" s="1"/>
      <c r="F55" s="7"/>
      <c r="G55" s="8"/>
      <c r="H55"/>
    </row>
    <row r="56" spans="1:8" ht="21" x14ac:dyDescent="0.35">
      <c r="A56" s="143" t="str">
        <f>IF($A$16=0,"",IF(COUNTIFS($A$17:$A$27,B56)=1,1,"nvt"))</f>
        <v/>
      </c>
      <c r="B56" s="153" t="str">
        <f>B18</f>
        <v>Maandbedrag € 8.600</v>
      </c>
      <c r="C56" s="50"/>
      <c r="D56" s="1"/>
      <c r="E56" s="1"/>
      <c r="F56" s="7"/>
      <c r="G56" s="8"/>
      <c r="H56"/>
    </row>
    <row r="57" spans="1:8" ht="15" customHeight="1" x14ac:dyDescent="0.25">
      <c r="B57" s="261" t="str">
        <f>IF(A56="nvt",VLOOKUP(A56,Alle_Kostensoorten[],2,FALSE),VLOOKUP(B56,Alle_Kostensoorten[],2,FALSE))</f>
        <v>Toelichting: Geen bijzonderheden</v>
      </c>
      <c r="C57" s="261"/>
      <c r="D57" s="261"/>
      <c r="E57" s="261"/>
      <c r="F57" s="261"/>
      <c r="G57"/>
      <c r="H57"/>
    </row>
    <row r="58" spans="1:8" ht="9" customHeight="1" x14ac:dyDescent="0.3">
      <c r="B58" s="1"/>
      <c r="C58" s="1"/>
      <c r="D58" s="1"/>
      <c r="E58" s="1"/>
      <c r="F58" s="7"/>
      <c r="G58" s="8"/>
      <c r="H58"/>
    </row>
    <row r="59" spans="1:8" ht="45.75" thickBot="1" x14ac:dyDescent="0.35">
      <c r="B59" s="186" t="s">
        <v>2</v>
      </c>
      <c r="C59" s="133" t="s">
        <v>111</v>
      </c>
      <c r="D59" s="133" t="s">
        <v>132</v>
      </c>
      <c r="E59" s="133" t="s">
        <v>175</v>
      </c>
      <c r="F59" s="184" t="s">
        <v>0</v>
      </c>
      <c r="G59"/>
      <c r="H59"/>
    </row>
    <row r="60" spans="1:8" ht="15.75" customHeight="1" thickTop="1" x14ac:dyDescent="0.3">
      <c r="B60" s="223"/>
      <c r="C60" s="224"/>
      <c r="D60" s="227"/>
      <c r="E60" s="232"/>
      <c r="F60" s="192">
        <f>IF($A$56=1,$D60*$E60*8600,0)</f>
        <v>0</v>
      </c>
      <c r="G60"/>
      <c r="H60"/>
    </row>
    <row r="61" spans="1:8" ht="15.75" customHeight="1" x14ac:dyDescent="0.3">
      <c r="B61" s="197"/>
      <c r="C61" s="107"/>
      <c r="D61" s="200"/>
      <c r="E61" s="201"/>
      <c r="F61" s="195">
        <f>IF($A$56=1,$D61*$E61*8600,0)</f>
        <v>0</v>
      </c>
      <c r="G61"/>
      <c r="H61"/>
    </row>
    <row r="62" spans="1:8" ht="15.75" customHeight="1" x14ac:dyDescent="0.3">
      <c r="B62" s="197"/>
      <c r="C62" s="107"/>
      <c r="D62" s="200"/>
      <c r="E62" s="201"/>
      <c r="F62" s="195">
        <f>IF($A$56=1,$D62*$E62*8600,0)</f>
        <v>0</v>
      </c>
      <c r="G62"/>
      <c r="H62"/>
    </row>
    <row r="63" spans="1:8" ht="15.75" customHeight="1" x14ac:dyDescent="0.3">
      <c r="B63" s="197"/>
      <c r="C63" s="107"/>
      <c r="D63" s="200"/>
      <c r="E63" s="201"/>
      <c r="F63" s="195">
        <f>IF($A$56=1,$D63*$E63*8600,0)</f>
        <v>0</v>
      </c>
      <c r="G63"/>
      <c r="H63"/>
    </row>
    <row r="64" spans="1:8" ht="15.75" customHeight="1" x14ac:dyDescent="0.3">
      <c r="B64" s="197"/>
      <c r="C64" s="107"/>
      <c r="D64" s="200"/>
      <c r="E64" s="201"/>
      <c r="F64" s="195">
        <f>IF($A$56=1,$D64*$E64*8600,0)</f>
        <v>0</v>
      </c>
      <c r="G64"/>
      <c r="H64"/>
    </row>
    <row r="65" spans="1:8" ht="15.75" customHeight="1" x14ac:dyDescent="0.3">
      <c r="B65" s="197"/>
      <c r="C65" s="107"/>
      <c r="D65" s="200"/>
      <c r="E65" s="201"/>
      <c r="F65" s="195">
        <f>IF($A$56=1,$D65*$E65*8600,0)</f>
        <v>0</v>
      </c>
      <c r="G65"/>
      <c r="H65"/>
    </row>
    <row r="66" spans="1:8" ht="15.75" customHeight="1" x14ac:dyDescent="0.3">
      <c r="B66" s="197"/>
      <c r="C66" s="107"/>
      <c r="D66" s="200"/>
      <c r="E66" s="201"/>
      <c r="F66" s="195">
        <f>IF($A$56=1,$D66*$E66*8600,0)</f>
        <v>0</v>
      </c>
      <c r="G66"/>
      <c r="H66"/>
    </row>
    <row r="67" spans="1:8" ht="15.75" customHeight="1" x14ac:dyDescent="0.3">
      <c r="B67" s="197"/>
      <c r="C67" s="107"/>
      <c r="D67" s="200"/>
      <c r="E67" s="201"/>
      <c r="F67" s="195">
        <f>IF($A$56=1,$D67*$E67*8600,0)</f>
        <v>0</v>
      </c>
      <c r="G67"/>
      <c r="H67"/>
    </row>
    <row r="68" spans="1:8" ht="15.75" customHeight="1" x14ac:dyDescent="0.3">
      <c r="B68" s="197"/>
      <c r="C68" s="107"/>
      <c r="D68" s="200"/>
      <c r="E68" s="201"/>
      <c r="F68" s="195">
        <f>IF($A$56=1,$D68*$E68*8600,0)</f>
        <v>0</v>
      </c>
      <c r="G68"/>
      <c r="H68"/>
    </row>
    <row r="69" spans="1:8" ht="15.75" customHeight="1" x14ac:dyDescent="0.3">
      <c r="B69" s="197"/>
      <c r="C69" s="107"/>
      <c r="D69" s="200"/>
      <c r="E69" s="201"/>
      <c r="F69" s="195">
        <f>IF($A$56=1,$D69*$E69*8600,0)</f>
        <v>0</v>
      </c>
      <c r="G69"/>
      <c r="H69"/>
    </row>
    <row r="70" spans="1:8" ht="15.75" customHeight="1" x14ac:dyDescent="0.3">
      <c r="B70" s="197"/>
      <c r="C70" s="107"/>
      <c r="D70" s="200"/>
      <c r="E70" s="201"/>
      <c r="F70" s="195">
        <f>IF($A$56=1,$D70*$E70*8600,0)</f>
        <v>0</v>
      </c>
      <c r="G70"/>
      <c r="H70"/>
    </row>
    <row r="71" spans="1:8" ht="15.75" customHeight="1" x14ac:dyDescent="0.3">
      <c r="B71" s="197"/>
      <c r="C71" s="107"/>
      <c r="D71" s="200"/>
      <c r="E71" s="201"/>
      <c r="F71" s="195">
        <f>IF($A$56=1,$D71*$E71*8600,0)</f>
        <v>0</v>
      </c>
      <c r="G71"/>
      <c r="H71"/>
    </row>
    <row r="72" spans="1:8" ht="15.75" customHeight="1" x14ac:dyDescent="0.3">
      <c r="B72" s="197"/>
      <c r="C72" s="107"/>
      <c r="D72" s="200"/>
      <c r="E72" s="201"/>
      <c r="F72" s="195">
        <f>IF($A$56=1,$D72*$E72*8600,0)</f>
        <v>0</v>
      </c>
      <c r="G72"/>
      <c r="H72"/>
    </row>
    <row r="73" spans="1:8" ht="15.75" customHeight="1" x14ac:dyDescent="0.3">
      <c r="B73" s="197"/>
      <c r="C73" s="107"/>
      <c r="D73" s="200"/>
      <c r="E73" s="201"/>
      <c r="F73" s="195">
        <f>IF($A$56=1,$D73*$E73*8600,0)</f>
        <v>0</v>
      </c>
      <c r="G73"/>
      <c r="H73"/>
    </row>
    <row r="74" spans="1:8" ht="15.75" customHeight="1" thickBot="1" x14ac:dyDescent="0.35">
      <c r="B74" s="95"/>
      <c r="C74" s="207"/>
      <c r="D74" s="208"/>
      <c r="E74" s="209"/>
      <c r="F74" s="155">
        <f>IF($A$56=1,$D74*$E74*8600,0)</f>
        <v>0</v>
      </c>
      <c r="G74"/>
      <c r="H74"/>
    </row>
    <row r="75" spans="1:8" ht="16.5" thickTop="1" x14ac:dyDescent="0.3">
      <c r="B75" s="76" t="s">
        <v>90</v>
      </c>
      <c r="C75" s="76"/>
      <c r="D75" s="214"/>
      <c r="E75" s="215"/>
      <c r="F75" s="163">
        <f>SUM(F60:F74)</f>
        <v>0</v>
      </c>
      <c r="G75"/>
      <c r="H75"/>
    </row>
    <row r="76" spans="1:8" x14ac:dyDescent="0.3">
      <c r="B76" s="6"/>
      <c r="C76" s="6"/>
      <c r="D76" s="6"/>
      <c r="E76" s="19"/>
      <c r="F76" s="19"/>
      <c r="G76" s="19"/>
      <c r="H76"/>
    </row>
    <row r="77" spans="1:8" x14ac:dyDescent="0.3">
      <c r="B77" s="1"/>
      <c r="C77" s="1"/>
      <c r="D77" s="1"/>
      <c r="E77" s="1"/>
      <c r="F77" s="7"/>
      <c r="G77" s="8"/>
      <c r="H77"/>
    </row>
    <row r="78" spans="1:8" ht="21" x14ac:dyDescent="0.35">
      <c r="A78" s="143" t="str">
        <f>IF($A$16=0,"",IF(COUNTIFS($A$17:$A$27,B78)=1,1,"nvt"))</f>
        <v/>
      </c>
      <c r="B78" s="153" t="str">
        <f>B19</f>
        <v>IKS voor kennisinstellingen</v>
      </c>
      <c r="C78" s="50"/>
      <c r="D78" s="1"/>
      <c r="E78" s="1"/>
      <c r="F78" s="7"/>
      <c r="G78" s="8"/>
      <c r="H78"/>
    </row>
    <row r="79" spans="1:8" ht="15" customHeight="1" x14ac:dyDescent="0.25">
      <c r="B79" s="261" t="e">
        <f>IF(A78=1,VLOOKUP(B78,Alle_Kostensoorten[],2,FALSE),VLOOKUP(A78,Alle_Kostensoorten[],2,FALSE))</f>
        <v>#N/A</v>
      </c>
      <c r="C79" s="261"/>
      <c r="D79" s="261"/>
      <c r="E79" s="261"/>
      <c r="F79" s="261"/>
      <c r="G79"/>
      <c r="H79"/>
    </row>
    <row r="80" spans="1:8" ht="11.25" customHeight="1" x14ac:dyDescent="0.3">
      <c r="B80" s="1"/>
      <c r="C80" s="1"/>
      <c r="D80" s="1"/>
      <c r="E80" s="1"/>
      <c r="F80" s="7"/>
      <c r="G80" s="8"/>
      <c r="H80"/>
    </row>
    <row r="81" spans="2:8" s="5" customFormat="1" ht="30.75" thickBot="1" x14ac:dyDescent="0.35">
      <c r="B81" s="186" t="s">
        <v>2</v>
      </c>
      <c r="C81" s="133" t="s">
        <v>176</v>
      </c>
      <c r="D81" s="133" t="s">
        <v>72</v>
      </c>
      <c r="E81" s="133" t="s">
        <v>53</v>
      </c>
      <c r="F81" s="184" t="s">
        <v>0</v>
      </c>
    </row>
    <row r="82" spans="2:8" ht="15.75" customHeight="1" thickTop="1" x14ac:dyDescent="0.3">
      <c r="B82" s="223"/>
      <c r="C82" s="224"/>
      <c r="D82" s="227"/>
      <c r="E82" s="242"/>
      <c r="F82" s="192">
        <f t="shared" ref="F82:F96" si="1">IF($A$78=1,$D82*$E82,0)</f>
        <v>0</v>
      </c>
      <c r="G82"/>
      <c r="H82"/>
    </row>
    <row r="83" spans="2:8" ht="15.75" customHeight="1" x14ac:dyDescent="0.3">
      <c r="B83" s="197"/>
      <c r="C83" s="107"/>
      <c r="D83" s="200"/>
      <c r="E83" s="242"/>
      <c r="F83" s="195">
        <f t="shared" si="1"/>
        <v>0</v>
      </c>
      <c r="G83"/>
      <c r="H83"/>
    </row>
    <row r="84" spans="2:8" ht="15.75" customHeight="1" x14ac:dyDescent="0.3">
      <c r="B84" s="197"/>
      <c r="C84" s="107"/>
      <c r="D84" s="200"/>
      <c r="E84" s="242"/>
      <c r="F84" s="195">
        <f t="shared" si="1"/>
        <v>0</v>
      </c>
      <c r="G84"/>
      <c r="H84"/>
    </row>
    <row r="85" spans="2:8" ht="15.75" customHeight="1" x14ac:dyDescent="0.3">
      <c r="B85" s="197"/>
      <c r="C85" s="107"/>
      <c r="D85" s="200"/>
      <c r="E85" s="242"/>
      <c r="F85" s="195">
        <f t="shared" si="1"/>
        <v>0</v>
      </c>
      <c r="G85"/>
      <c r="H85"/>
    </row>
    <row r="86" spans="2:8" ht="15.75" customHeight="1" x14ac:dyDescent="0.3">
      <c r="B86" s="197"/>
      <c r="C86" s="107"/>
      <c r="D86" s="200"/>
      <c r="E86" s="243"/>
      <c r="F86" s="195">
        <f t="shared" si="1"/>
        <v>0</v>
      </c>
      <c r="G86"/>
      <c r="H86"/>
    </row>
    <row r="87" spans="2:8" ht="15.75" customHeight="1" x14ac:dyDescent="0.3">
      <c r="B87" s="197"/>
      <c r="C87" s="107"/>
      <c r="D87" s="200"/>
      <c r="E87" s="243"/>
      <c r="F87" s="195">
        <f t="shared" si="1"/>
        <v>0</v>
      </c>
      <c r="G87"/>
      <c r="H87"/>
    </row>
    <row r="88" spans="2:8" ht="15.75" customHeight="1" x14ac:dyDescent="0.3">
      <c r="B88" s="197"/>
      <c r="C88" s="107"/>
      <c r="D88" s="200"/>
      <c r="E88" s="243"/>
      <c r="F88" s="195">
        <f t="shared" si="1"/>
        <v>0</v>
      </c>
      <c r="G88"/>
      <c r="H88"/>
    </row>
    <row r="89" spans="2:8" ht="15.75" customHeight="1" x14ac:dyDescent="0.3">
      <c r="B89" s="197"/>
      <c r="C89" s="107"/>
      <c r="D89" s="200"/>
      <c r="E89" s="243"/>
      <c r="F89" s="195">
        <f t="shared" si="1"/>
        <v>0</v>
      </c>
      <c r="G89"/>
      <c r="H89"/>
    </row>
    <row r="90" spans="2:8" ht="15.75" customHeight="1" x14ac:dyDescent="0.3">
      <c r="B90" s="197"/>
      <c r="C90" s="107"/>
      <c r="D90" s="200"/>
      <c r="E90" s="243"/>
      <c r="F90" s="195">
        <f t="shared" si="1"/>
        <v>0</v>
      </c>
      <c r="G90"/>
      <c r="H90"/>
    </row>
    <row r="91" spans="2:8" ht="15.75" customHeight="1" x14ac:dyDescent="0.3">
      <c r="B91" s="197"/>
      <c r="C91" s="107"/>
      <c r="D91" s="200"/>
      <c r="E91" s="243"/>
      <c r="F91" s="195">
        <f t="shared" si="1"/>
        <v>0</v>
      </c>
      <c r="G91"/>
      <c r="H91"/>
    </row>
    <row r="92" spans="2:8" ht="15.75" customHeight="1" x14ac:dyDescent="0.3">
      <c r="B92" s="197"/>
      <c r="C92" s="107"/>
      <c r="D92" s="200"/>
      <c r="E92" s="243"/>
      <c r="F92" s="195">
        <f t="shared" si="1"/>
        <v>0</v>
      </c>
      <c r="G92"/>
      <c r="H92"/>
    </row>
    <row r="93" spans="2:8" ht="15.75" customHeight="1" x14ac:dyDescent="0.3">
      <c r="B93" s="197"/>
      <c r="C93" s="107"/>
      <c r="D93" s="200"/>
      <c r="E93" s="243"/>
      <c r="F93" s="195">
        <f t="shared" si="1"/>
        <v>0</v>
      </c>
      <c r="G93"/>
      <c r="H93"/>
    </row>
    <row r="94" spans="2:8" ht="15.75" customHeight="1" x14ac:dyDescent="0.3">
      <c r="B94" s="197"/>
      <c r="C94" s="107"/>
      <c r="D94" s="200"/>
      <c r="E94" s="243"/>
      <c r="F94" s="195">
        <f t="shared" si="1"/>
        <v>0</v>
      </c>
      <c r="G94"/>
      <c r="H94"/>
    </row>
    <row r="95" spans="2:8" ht="15.75" customHeight="1" x14ac:dyDescent="0.3">
      <c r="B95" s="197"/>
      <c r="C95" s="107"/>
      <c r="D95" s="200"/>
      <c r="E95" s="243"/>
      <c r="F95" s="195">
        <f t="shared" si="1"/>
        <v>0</v>
      </c>
      <c r="G95"/>
      <c r="H95"/>
    </row>
    <row r="96" spans="2:8" ht="15.75" customHeight="1" thickBot="1" x14ac:dyDescent="0.35">
      <c r="B96" s="95"/>
      <c r="C96" s="207"/>
      <c r="D96" s="208"/>
      <c r="E96" s="96"/>
      <c r="F96" s="155">
        <f t="shared" si="1"/>
        <v>0</v>
      </c>
      <c r="G96"/>
      <c r="H96"/>
    </row>
    <row r="97" spans="1:8" ht="16.5" thickTop="1" x14ac:dyDescent="0.3">
      <c r="B97" s="76" t="s">
        <v>90</v>
      </c>
      <c r="C97" s="76"/>
      <c r="D97" s="214"/>
      <c r="E97" s="76"/>
      <c r="F97" s="163">
        <f>SUM(F82:F96)</f>
        <v>0</v>
      </c>
      <c r="G97"/>
      <c r="H97"/>
    </row>
    <row r="98" spans="1:8" x14ac:dyDescent="0.3">
      <c r="B98" s="1"/>
      <c r="C98" s="1"/>
      <c r="D98" s="1"/>
      <c r="E98" s="1"/>
      <c r="F98" s="7"/>
      <c r="G98" s="8"/>
      <c r="H98"/>
    </row>
    <row r="99" spans="1:8" x14ac:dyDescent="0.3">
      <c r="B99" s="1"/>
      <c r="C99" s="1"/>
      <c r="D99" s="1"/>
      <c r="E99" s="1"/>
      <c r="F99" s="7"/>
      <c r="G99" s="8"/>
      <c r="H99"/>
    </row>
    <row r="100" spans="1:8" ht="21" x14ac:dyDescent="0.35">
      <c r="A100" s="143" t="str">
        <f>IF($A$16=0,"",IF(COUNTIFS($A$17:$A$27,B100)=1,1,"nvt"))</f>
        <v/>
      </c>
      <c r="B100" s="247" t="str">
        <f>B20</f>
        <v>Loonverletkosten</v>
      </c>
      <c r="C100" s="50"/>
      <c r="D100"/>
      <c r="E100"/>
      <c r="F100" s="7"/>
      <c r="G100" s="8"/>
      <c r="H100"/>
    </row>
    <row r="101" spans="1:8" x14ac:dyDescent="0.3">
      <c r="B101" s="261" t="str">
        <f>IF(A100="nvt",VLOOKUP(A100,Alle_Kostensoorten[],2,FALSE),VLOOKUP(B100,Alle_Kostensoorten[],2,FALSE))</f>
        <v>Toelichting: Geen bijzonderheden.</v>
      </c>
      <c r="C101" s="261"/>
      <c r="D101" s="261"/>
      <c r="E101" s="261"/>
      <c r="F101" s="7"/>
      <c r="G101" s="8"/>
      <c r="H101"/>
    </row>
    <row r="102" spans="1:8" x14ac:dyDescent="0.3">
      <c r="B102" s="3"/>
      <c r="C102" s="4"/>
      <c r="D102"/>
      <c r="E102"/>
      <c r="F102" s="7"/>
      <c r="G102" s="8"/>
      <c r="H102"/>
    </row>
    <row r="103" spans="1:8" ht="16.5" thickBot="1" x14ac:dyDescent="0.35">
      <c r="B103" s="186" t="s">
        <v>2</v>
      </c>
      <c r="C103" s="133" t="s">
        <v>111</v>
      </c>
      <c r="D103" s="133" t="s">
        <v>72</v>
      </c>
      <c r="E103" s="184" t="s">
        <v>0</v>
      </c>
      <c r="F103" s="7"/>
      <c r="G103" s="8"/>
      <c r="H103"/>
    </row>
    <row r="104" spans="1:8" ht="16.5" thickTop="1" x14ac:dyDescent="0.3">
      <c r="B104" s="241"/>
      <c r="C104" s="224"/>
      <c r="D104" s="227"/>
      <c r="E104" s="192">
        <f>IF($A$100=1,$D104*23.91,0)</f>
        <v>0</v>
      </c>
      <c r="F104" s="7"/>
      <c r="G104" s="8"/>
      <c r="H104"/>
    </row>
    <row r="105" spans="1:8" x14ac:dyDescent="0.3">
      <c r="B105" s="210"/>
      <c r="C105" s="107"/>
      <c r="D105" s="200"/>
      <c r="E105" s="195">
        <f t="shared" ref="E105:E118" si="2">IF($A$100=1,$D105*23.91,0)</f>
        <v>0</v>
      </c>
      <c r="F105" s="7"/>
      <c r="G105" s="8"/>
      <c r="H105"/>
    </row>
    <row r="106" spans="1:8" x14ac:dyDescent="0.3">
      <c r="B106" s="210"/>
      <c r="C106" s="107"/>
      <c r="D106" s="200"/>
      <c r="E106" s="195">
        <f t="shared" si="2"/>
        <v>0</v>
      </c>
      <c r="F106" s="7"/>
      <c r="G106" s="8"/>
      <c r="H106"/>
    </row>
    <row r="107" spans="1:8" x14ac:dyDescent="0.3">
      <c r="B107" s="210"/>
      <c r="C107" s="107"/>
      <c r="D107" s="200"/>
      <c r="E107" s="195">
        <f t="shared" si="2"/>
        <v>0</v>
      </c>
      <c r="F107" s="7"/>
      <c r="G107" s="8"/>
      <c r="H107"/>
    </row>
    <row r="108" spans="1:8" x14ac:dyDescent="0.3">
      <c r="B108" s="210"/>
      <c r="C108" s="107"/>
      <c r="D108" s="200"/>
      <c r="E108" s="195">
        <f t="shared" si="2"/>
        <v>0</v>
      </c>
      <c r="F108" s="7"/>
      <c r="G108" s="8"/>
      <c r="H108"/>
    </row>
    <row r="109" spans="1:8" x14ac:dyDescent="0.3">
      <c r="B109" s="210"/>
      <c r="C109" s="107"/>
      <c r="D109" s="200"/>
      <c r="E109" s="195">
        <f t="shared" si="2"/>
        <v>0</v>
      </c>
      <c r="F109" s="7"/>
      <c r="G109" s="8"/>
      <c r="H109"/>
    </row>
    <row r="110" spans="1:8" x14ac:dyDescent="0.3">
      <c r="B110" s="210"/>
      <c r="C110" s="107"/>
      <c r="D110" s="200"/>
      <c r="E110" s="195">
        <f t="shared" si="2"/>
        <v>0</v>
      </c>
      <c r="F110" s="7"/>
      <c r="G110" s="8"/>
      <c r="H110"/>
    </row>
    <row r="111" spans="1:8" x14ac:dyDescent="0.3">
      <c r="B111" s="210"/>
      <c r="C111" s="107"/>
      <c r="D111" s="200"/>
      <c r="E111" s="195">
        <f t="shared" si="2"/>
        <v>0</v>
      </c>
      <c r="F111" s="7"/>
      <c r="G111" s="8"/>
      <c r="H111"/>
    </row>
    <row r="112" spans="1:8" x14ac:dyDescent="0.3">
      <c r="B112" s="210"/>
      <c r="C112" s="107"/>
      <c r="D112" s="200"/>
      <c r="E112" s="195">
        <f t="shared" si="2"/>
        <v>0</v>
      </c>
      <c r="F112" s="7"/>
      <c r="G112" s="8"/>
      <c r="H112"/>
    </row>
    <row r="113" spans="1:8" x14ac:dyDescent="0.3">
      <c r="B113" s="210"/>
      <c r="C113" s="107"/>
      <c r="D113" s="200"/>
      <c r="E113" s="195">
        <f t="shared" si="2"/>
        <v>0</v>
      </c>
      <c r="F113" s="7"/>
      <c r="G113" s="8"/>
      <c r="H113"/>
    </row>
    <row r="114" spans="1:8" x14ac:dyDescent="0.3">
      <c r="B114" s="210"/>
      <c r="C114" s="107"/>
      <c r="D114" s="200"/>
      <c r="E114" s="195">
        <f t="shared" si="2"/>
        <v>0</v>
      </c>
      <c r="F114" s="7"/>
      <c r="G114" s="8"/>
      <c r="H114"/>
    </row>
    <row r="115" spans="1:8" x14ac:dyDescent="0.3">
      <c r="B115" s="210"/>
      <c r="C115" s="107"/>
      <c r="D115" s="200"/>
      <c r="E115" s="195">
        <f t="shared" si="2"/>
        <v>0</v>
      </c>
      <c r="F115" s="7"/>
      <c r="G115" s="8"/>
      <c r="H115"/>
    </row>
    <row r="116" spans="1:8" x14ac:dyDescent="0.3">
      <c r="B116" s="210"/>
      <c r="C116" s="107"/>
      <c r="D116" s="200"/>
      <c r="E116" s="195">
        <f t="shared" si="2"/>
        <v>0</v>
      </c>
      <c r="F116" s="7"/>
      <c r="G116" s="8"/>
      <c r="H116"/>
    </row>
    <row r="117" spans="1:8" x14ac:dyDescent="0.3">
      <c r="B117" s="210"/>
      <c r="C117" s="107"/>
      <c r="D117" s="200"/>
      <c r="E117" s="195">
        <f t="shared" si="2"/>
        <v>0</v>
      </c>
      <c r="F117" s="7"/>
      <c r="G117" s="8"/>
      <c r="H117"/>
    </row>
    <row r="118" spans="1:8" ht="16.5" thickBot="1" x14ac:dyDescent="0.35">
      <c r="B118" s="93"/>
      <c r="C118" s="94"/>
      <c r="D118" s="141"/>
      <c r="E118" s="155">
        <f t="shared" si="2"/>
        <v>0</v>
      </c>
      <c r="F118" s="7"/>
      <c r="G118" s="8"/>
      <c r="H118"/>
    </row>
    <row r="119" spans="1:8" ht="16.5" thickTop="1" x14ac:dyDescent="0.3">
      <c r="B119" s="76" t="s">
        <v>90</v>
      </c>
      <c r="C119" s="76"/>
      <c r="D119" s="214"/>
      <c r="E119" s="163">
        <f>SUM(E104:E118)</f>
        <v>0</v>
      </c>
      <c r="F119" s="7"/>
      <c r="G119" s="8"/>
      <c r="H119"/>
    </row>
    <row r="120" spans="1:8" x14ac:dyDescent="0.3">
      <c r="B120" s="1"/>
      <c r="C120" s="1"/>
      <c r="D120" s="1"/>
      <c r="E120" s="1"/>
      <c r="F120" s="7"/>
      <c r="G120" s="8"/>
      <c r="H120"/>
    </row>
    <row r="121" spans="1:8" x14ac:dyDescent="0.3">
      <c r="B121" s="1"/>
      <c r="C121" s="1"/>
      <c r="D121" s="1"/>
      <c r="E121" s="1"/>
      <c r="F121" s="7"/>
      <c r="G121" s="8"/>
      <c r="H121"/>
    </row>
    <row r="122" spans="1:8" ht="21" x14ac:dyDescent="0.35">
      <c r="A122" s="143" t="str">
        <f>IF($A$16=0,"",IF(COUNTIFS($A$17:$A$27,B122)=1,1,"nvt"))</f>
        <v/>
      </c>
      <c r="B122" s="153" t="str">
        <f>B21</f>
        <v>Forfait 23% over overige directe kosten</v>
      </c>
      <c r="C122" s="50"/>
      <c r="D122" s="1"/>
      <c r="E122" s="1"/>
      <c r="F122" s="7"/>
      <c r="G122" s="8"/>
      <c r="H122"/>
    </row>
    <row r="123" spans="1:8" ht="15" x14ac:dyDescent="0.25">
      <c r="B123" s="261" t="e">
        <f>IF(A122=1,VLOOKUP(B122,Alle_Kostensoorten[],2,FALSE),VLOOKUP(A122,Alle_Kostensoorten[],2,FALSE))</f>
        <v>#N/A</v>
      </c>
      <c r="C123" s="261"/>
      <c r="D123" s="261"/>
      <c r="E123" s="261"/>
      <c r="F123" s="261"/>
      <c r="G123" s="261"/>
      <c r="H123"/>
    </row>
    <row r="124" spans="1:8" ht="9.75" customHeight="1" x14ac:dyDescent="0.3">
      <c r="B124" s="1"/>
      <c r="C124" s="1"/>
      <c r="D124" s="1"/>
      <c r="E124" s="1"/>
      <c r="F124" s="7"/>
      <c r="G124" s="8"/>
      <c r="H124"/>
    </row>
    <row r="125" spans="1:8" ht="16.5" thickBot="1" x14ac:dyDescent="0.35">
      <c r="B125" s="70" t="s">
        <v>2</v>
      </c>
      <c r="C125" s="71" t="s">
        <v>0</v>
      </c>
      <c r="D125" s="1"/>
      <c r="E125" s="7"/>
      <c r="F125" s="8"/>
      <c r="G125"/>
      <c r="H125"/>
    </row>
    <row r="126" spans="1:8" ht="15.75" customHeight="1" thickTop="1" x14ac:dyDescent="0.3">
      <c r="B126" s="156" t="str">
        <f>Hulpblad!V2</f>
        <v xml:space="preserve"> </v>
      </c>
      <c r="C126" s="154">
        <f t="shared" ref="C126:C135" si="3">IF(AND($A$122=1,$B126&lt;&gt;"",$B126&lt;&gt;" "),(SUMIFS($E$143:$E$151,$B$143:$B$151,$B126)+SUMIFS($F$159:$F$175,$B$159:$B$175,$B126)+SUMIFS($I$183:$I$190,$B$183:$B$190,$B126)+SUMIFS($C$198:$C$207,$B$198:$B$207,$B126))*0.23,0)</f>
        <v>0</v>
      </c>
      <c r="D126" s="1"/>
      <c r="E126" s="7"/>
      <c r="F126" s="8"/>
      <c r="G126"/>
      <c r="H126"/>
    </row>
    <row r="127" spans="1:8" ht="15.75" customHeight="1" x14ac:dyDescent="0.3">
      <c r="B127" s="157" t="str">
        <f>Hulpblad!V3</f>
        <v xml:space="preserve"> </v>
      </c>
      <c r="C127" s="155">
        <f t="shared" si="3"/>
        <v>0</v>
      </c>
      <c r="D127" s="1"/>
      <c r="E127" s="7"/>
      <c r="F127" s="8"/>
      <c r="G127"/>
      <c r="H127"/>
    </row>
    <row r="128" spans="1:8" ht="15.75" customHeight="1" x14ac:dyDescent="0.3">
      <c r="B128" s="157" t="str">
        <f>Hulpblad!V4</f>
        <v xml:space="preserve"> </v>
      </c>
      <c r="C128" s="155">
        <f t="shared" si="3"/>
        <v>0</v>
      </c>
      <c r="D128" s="1"/>
      <c r="E128" s="7"/>
      <c r="F128" s="8"/>
      <c r="G128"/>
      <c r="H128"/>
    </row>
    <row r="129" spans="1:9" ht="15.75" customHeight="1" x14ac:dyDescent="0.3">
      <c r="B129" s="157" t="str">
        <f>Hulpblad!V5</f>
        <v xml:space="preserve"> </v>
      </c>
      <c r="C129" s="155">
        <f t="shared" si="3"/>
        <v>0</v>
      </c>
      <c r="D129" s="1"/>
      <c r="E129" s="7"/>
      <c r="F129" s="8"/>
      <c r="G129"/>
      <c r="H129"/>
    </row>
    <row r="130" spans="1:9" ht="15.75" customHeight="1" x14ac:dyDescent="0.3">
      <c r="B130" s="157" t="str">
        <f>Hulpblad!V6</f>
        <v xml:space="preserve"> </v>
      </c>
      <c r="C130" s="155">
        <f t="shared" si="3"/>
        <v>0</v>
      </c>
      <c r="D130" s="1"/>
      <c r="E130" s="7"/>
      <c r="F130" s="8"/>
      <c r="G130"/>
      <c r="H130"/>
    </row>
    <row r="131" spans="1:9" ht="15.75" customHeight="1" x14ac:dyDescent="0.3">
      <c r="B131" s="157" t="str">
        <f>Hulpblad!V7</f>
        <v xml:space="preserve"> </v>
      </c>
      <c r="C131" s="155">
        <f t="shared" si="3"/>
        <v>0</v>
      </c>
      <c r="D131" s="1"/>
      <c r="E131" s="7"/>
      <c r="F131" s="8"/>
      <c r="G131"/>
      <c r="H131"/>
    </row>
    <row r="132" spans="1:9" ht="15.75" customHeight="1" x14ac:dyDescent="0.3">
      <c r="B132" s="157" t="str">
        <f>Hulpblad!V8</f>
        <v xml:space="preserve"> </v>
      </c>
      <c r="C132" s="155">
        <f t="shared" si="3"/>
        <v>0</v>
      </c>
      <c r="D132" s="1"/>
      <c r="E132" s="7"/>
      <c r="F132" s="8"/>
      <c r="G132"/>
      <c r="H132"/>
    </row>
    <row r="133" spans="1:9" ht="15.75" customHeight="1" x14ac:dyDescent="0.3">
      <c r="B133" s="157" t="str">
        <f>Hulpblad!V9</f>
        <v xml:space="preserve"> </v>
      </c>
      <c r="C133" s="155">
        <f t="shared" si="3"/>
        <v>0</v>
      </c>
      <c r="D133" s="1"/>
      <c r="E133" s="7"/>
      <c r="F133" s="8"/>
      <c r="G133"/>
      <c r="H133"/>
    </row>
    <row r="134" spans="1:9" ht="15.75" customHeight="1" x14ac:dyDescent="0.3">
      <c r="B134" s="157" t="str">
        <f>Hulpblad!V10</f>
        <v xml:space="preserve"> </v>
      </c>
      <c r="C134" s="155">
        <f t="shared" si="3"/>
        <v>0</v>
      </c>
      <c r="D134" s="1"/>
      <c r="E134" s="7"/>
      <c r="F134" s="8"/>
      <c r="G134"/>
      <c r="H134"/>
    </row>
    <row r="135" spans="1:9" ht="15.75" customHeight="1" thickBot="1" x14ac:dyDescent="0.35">
      <c r="B135" s="157" t="str">
        <f>Hulpblad!V11</f>
        <v xml:space="preserve"> </v>
      </c>
      <c r="C135" s="155">
        <f t="shared" si="3"/>
        <v>0</v>
      </c>
      <c r="D135" s="1"/>
      <c r="E135" s="7"/>
      <c r="F135" s="8"/>
      <c r="G135"/>
      <c r="H135"/>
    </row>
    <row r="136" spans="1:9" ht="16.5" thickTop="1" x14ac:dyDescent="0.3">
      <c r="B136" s="76" t="s">
        <v>90</v>
      </c>
      <c r="C136" s="163">
        <f>SUM(C126:C135)</f>
        <v>0</v>
      </c>
      <c r="D136" s="1"/>
      <c r="E136" s="1"/>
      <c r="F136" s="7"/>
      <c r="G136" s="8"/>
      <c r="H136"/>
    </row>
    <row r="137" spans="1:9" x14ac:dyDescent="0.3">
      <c r="B137" s="1"/>
      <c r="C137" s="1"/>
      <c r="D137" s="1"/>
      <c r="E137" s="1"/>
      <c r="F137" s="7"/>
      <c r="G137" s="8"/>
      <c r="H137"/>
    </row>
    <row r="138" spans="1:9" x14ac:dyDescent="0.3">
      <c r="B138" s="1"/>
      <c r="C138" s="1"/>
      <c r="D138" s="1"/>
      <c r="E138" s="1"/>
      <c r="F138" s="7"/>
      <c r="G138" s="8"/>
      <c r="H138"/>
    </row>
    <row r="139" spans="1:9" ht="21" x14ac:dyDescent="0.35">
      <c r="A139" s="143" t="str">
        <f>IF($A$16=0,"",IF(COUNTIFS($A$17:$A$27,B139)=1,1,"nvt"))</f>
        <v/>
      </c>
      <c r="B139" s="153" t="str">
        <f>B23</f>
        <v>Bijdragen in natura</v>
      </c>
      <c r="C139" s="50"/>
      <c r="D139" s="12"/>
      <c r="E139" s="12"/>
      <c r="F139" s="9"/>
      <c r="G139"/>
      <c r="H139"/>
    </row>
    <row r="140" spans="1:9" ht="18" customHeight="1" x14ac:dyDescent="0.25">
      <c r="B140" s="261"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c r="G141"/>
      <c r="H141"/>
    </row>
    <row r="142" spans="1:9" ht="16.5" customHeight="1" thickBot="1" x14ac:dyDescent="0.35">
      <c r="B142" s="237" t="s">
        <v>2</v>
      </c>
      <c r="C142" s="238" t="s">
        <v>114</v>
      </c>
      <c r="D142" s="238" t="s">
        <v>6</v>
      </c>
      <c r="E142" s="239" t="s">
        <v>0</v>
      </c>
      <c r="F142" s="239" t="s">
        <v>48</v>
      </c>
      <c r="G142" s="240"/>
      <c r="H142" s="240"/>
      <c r="I142" s="240"/>
    </row>
    <row r="143" spans="1:9" ht="15.75" customHeight="1" thickTop="1" x14ac:dyDescent="0.3">
      <c r="B143" s="223"/>
      <c r="C143" s="224"/>
      <c r="D143" s="225"/>
      <c r="E143" s="192">
        <f t="shared" ref="E143:E151" si="4">IF($A$139=1,$D143,0)</f>
        <v>0</v>
      </c>
      <c r="F143" s="224"/>
      <c r="G143" s="226"/>
      <c r="H143" s="226"/>
      <c r="I143" s="226"/>
    </row>
    <row r="144" spans="1:9" ht="15.75" customHeight="1" x14ac:dyDescent="0.3">
      <c r="B144" s="197"/>
      <c r="C144" s="107"/>
      <c r="D144" s="225"/>
      <c r="E144" s="195">
        <f t="shared" si="4"/>
        <v>0</v>
      </c>
      <c r="F144" s="205"/>
      <c r="G144" s="206"/>
      <c r="H144" s="206"/>
      <c r="I144" s="206"/>
    </row>
    <row r="145" spans="1:9" ht="15.75" customHeight="1" x14ac:dyDescent="0.3">
      <c r="B145" s="197"/>
      <c r="C145" s="107"/>
      <c r="D145" s="225"/>
      <c r="E145" s="195">
        <f t="shared" si="4"/>
        <v>0</v>
      </c>
      <c r="F145" s="205"/>
      <c r="G145" s="206"/>
      <c r="H145" s="206"/>
      <c r="I145" s="206"/>
    </row>
    <row r="146" spans="1:9" ht="15.75" customHeight="1" x14ac:dyDescent="0.3">
      <c r="B146" s="197"/>
      <c r="C146" s="107"/>
      <c r="D146" s="225"/>
      <c r="E146" s="195">
        <f t="shared" si="4"/>
        <v>0</v>
      </c>
      <c r="F146" s="205"/>
      <c r="G146" s="206"/>
      <c r="H146" s="206"/>
      <c r="I146" s="206"/>
    </row>
    <row r="147" spans="1:9" ht="15.75" customHeight="1" x14ac:dyDescent="0.3">
      <c r="B147" s="197"/>
      <c r="C147" s="107"/>
      <c r="D147" s="225"/>
      <c r="E147" s="195">
        <f t="shared" si="4"/>
        <v>0</v>
      </c>
      <c r="F147" s="205"/>
      <c r="G147" s="206"/>
      <c r="H147" s="206"/>
      <c r="I147" s="206"/>
    </row>
    <row r="148" spans="1:9" ht="15.75" customHeight="1" x14ac:dyDescent="0.3">
      <c r="B148" s="197"/>
      <c r="C148" s="107"/>
      <c r="D148" s="202"/>
      <c r="E148" s="195">
        <f t="shared" si="4"/>
        <v>0</v>
      </c>
      <c r="F148" s="205"/>
      <c r="G148" s="206"/>
      <c r="H148" s="206"/>
      <c r="I148" s="206"/>
    </row>
    <row r="149" spans="1:9" ht="15.75" customHeight="1" x14ac:dyDescent="0.3">
      <c r="B149" s="197"/>
      <c r="C149" s="107"/>
      <c r="D149" s="202"/>
      <c r="E149" s="195">
        <f t="shared" si="4"/>
        <v>0</v>
      </c>
      <c r="F149" s="205"/>
      <c r="G149" s="206"/>
      <c r="H149" s="206"/>
      <c r="I149" s="206"/>
    </row>
    <row r="150" spans="1:9" ht="15.75" customHeight="1" x14ac:dyDescent="0.3">
      <c r="B150" s="197"/>
      <c r="C150" s="107"/>
      <c r="D150" s="202"/>
      <c r="E150" s="195">
        <f t="shared" si="4"/>
        <v>0</v>
      </c>
      <c r="F150" s="205"/>
      <c r="G150" s="206"/>
      <c r="H150" s="206"/>
      <c r="I150" s="206"/>
    </row>
    <row r="151" spans="1:9" ht="15.75" customHeight="1" thickBot="1" x14ac:dyDescent="0.35">
      <c r="B151" s="95"/>
      <c r="C151" s="94"/>
      <c r="D151" s="97"/>
      <c r="E151" s="155">
        <f t="shared" si="4"/>
        <v>0</v>
      </c>
      <c r="F151" s="98"/>
      <c r="G151" s="99"/>
      <c r="H151" s="99"/>
      <c r="I151" s="99"/>
    </row>
    <row r="152" spans="1:9" ht="16.5" thickTop="1" x14ac:dyDescent="0.3">
      <c r="B152" s="76" t="s">
        <v>90</v>
      </c>
      <c r="C152" s="76"/>
      <c r="D152" s="76"/>
      <c r="E152" s="163">
        <f>SUM(E143:E151)</f>
        <v>0</v>
      </c>
      <c r="F152" s="213"/>
      <c r="G152" s="213"/>
      <c r="H152" s="213"/>
      <c r="I152" s="213"/>
    </row>
    <row r="153" spans="1:9" x14ac:dyDescent="0.3">
      <c r="B153" s="6"/>
      <c r="C153" s="6"/>
      <c r="D153" s="6"/>
      <c r="E153" s="19"/>
      <c r="F153" s="19"/>
      <c r="G153" s="10"/>
      <c r="H153"/>
    </row>
    <row r="154" spans="1:9" x14ac:dyDescent="0.3">
      <c r="B154" s="1"/>
      <c r="C154" s="1"/>
      <c r="D154" s="1"/>
      <c r="E154" s="1"/>
      <c r="F154" s="9"/>
      <c r="G154" s="10"/>
      <c r="H154"/>
    </row>
    <row r="155" spans="1:9" ht="21" x14ac:dyDescent="0.35">
      <c r="A155" s="143" t="str">
        <f>IF($A$16=0,"",IF(COUNTIFS($A$17:$A$27,B155)=1,1,"nvt"))</f>
        <v/>
      </c>
      <c r="B155" s="153" t="str">
        <f>B24</f>
        <v>Overige kosten derden</v>
      </c>
      <c r="C155" s="50"/>
      <c r="D155" s="1"/>
      <c r="E155" s="1"/>
      <c r="F155" s="9"/>
      <c r="G155" s="10"/>
      <c r="H155"/>
    </row>
    <row r="156" spans="1:9" ht="18" customHeight="1" x14ac:dyDescent="0.25">
      <c r="B156" s="261"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c r="H157"/>
    </row>
    <row r="158" spans="1:9" ht="16.5" customHeight="1" thickBot="1" x14ac:dyDescent="0.35">
      <c r="B158" s="233" t="s">
        <v>2</v>
      </c>
      <c r="C158" s="235" t="s">
        <v>114</v>
      </c>
      <c r="D158" s="235" t="s">
        <v>177</v>
      </c>
      <c r="E158" s="234" t="s">
        <v>148</v>
      </c>
      <c r="F158" s="235" t="s">
        <v>0</v>
      </c>
      <c r="G158" s="234" t="s">
        <v>34</v>
      </c>
      <c r="H158" s="236"/>
      <c r="I158" s="236"/>
    </row>
    <row r="159" spans="1:9" ht="15.75" customHeight="1" thickTop="1" x14ac:dyDescent="0.3">
      <c r="B159" s="223"/>
      <c r="C159" s="224"/>
      <c r="D159" s="227"/>
      <c r="E159" s="225"/>
      <c r="F159" s="192">
        <f>IF($A$155=1,$D159*$E159,0)</f>
        <v>0</v>
      </c>
      <c r="G159" s="228"/>
      <c r="H159" s="229"/>
      <c r="I159" s="229"/>
    </row>
    <row r="160" spans="1:9" ht="15.75" customHeight="1" x14ac:dyDescent="0.3">
      <c r="B160" s="197"/>
      <c r="C160" s="107"/>
      <c r="D160" s="200"/>
      <c r="E160" s="202"/>
      <c r="F160" s="195">
        <f t="shared" ref="F160:F175" si="5">IF($A$155=1,$D160*$E160,0)</f>
        <v>0</v>
      </c>
      <c r="G160" s="203"/>
      <c r="H160" s="204"/>
      <c r="I160" s="204"/>
    </row>
    <row r="161" spans="2:9" ht="15.75" customHeight="1" x14ac:dyDescent="0.3">
      <c r="B161" s="197"/>
      <c r="C161" s="107"/>
      <c r="D161" s="200"/>
      <c r="E161" s="202"/>
      <c r="F161" s="195">
        <f t="shared" si="5"/>
        <v>0</v>
      </c>
      <c r="G161" s="203"/>
      <c r="H161" s="204"/>
      <c r="I161" s="204"/>
    </row>
    <row r="162" spans="2:9" ht="15.75" customHeight="1" x14ac:dyDescent="0.3">
      <c r="B162" s="197"/>
      <c r="C162" s="107"/>
      <c r="D162" s="200"/>
      <c r="E162" s="202"/>
      <c r="F162" s="195">
        <f t="shared" si="5"/>
        <v>0</v>
      </c>
      <c r="G162" s="203"/>
      <c r="H162" s="204"/>
      <c r="I162" s="204"/>
    </row>
    <row r="163" spans="2:9" ht="15.75" customHeight="1" x14ac:dyDescent="0.3">
      <c r="B163" s="197"/>
      <c r="C163" s="107"/>
      <c r="D163" s="200"/>
      <c r="E163" s="202"/>
      <c r="F163" s="195">
        <f t="shared" si="5"/>
        <v>0</v>
      </c>
      <c r="G163" s="203"/>
      <c r="H163" s="204"/>
      <c r="I163" s="204"/>
    </row>
    <row r="164" spans="2:9" ht="15.75" customHeight="1" x14ac:dyDescent="0.3">
      <c r="B164" s="197"/>
      <c r="C164" s="107"/>
      <c r="D164" s="200"/>
      <c r="E164" s="202"/>
      <c r="F164" s="195">
        <f t="shared" si="5"/>
        <v>0</v>
      </c>
      <c r="G164" s="203"/>
      <c r="H164" s="204"/>
      <c r="I164" s="204"/>
    </row>
    <row r="165" spans="2:9" ht="15.75" customHeight="1" x14ac:dyDescent="0.3">
      <c r="B165" s="197"/>
      <c r="C165" s="107"/>
      <c r="D165" s="200"/>
      <c r="E165" s="202"/>
      <c r="F165" s="195">
        <f t="shared" si="5"/>
        <v>0</v>
      </c>
      <c r="G165" s="203"/>
      <c r="H165" s="204"/>
      <c r="I165" s="204"/>
    </row>
    <row r="166" spans="2:9" ht="15.75" customHeight="1" x14ac:dyDescent="0.3">
      <c r="B166" s="197"/>
      <c r="C166" s="107"/>
      <c r="D166" s="200"/>
      <c r="E166" s="202"/>
      <c r="F166" s="195">
        <f t="shared" si="5"/>
        <v>0</v>
      </c>
      <c r="G166" s="203"/>
      <c r="H166" s="204"/>
      <c r="I166" s="204"/>
    </row>
    <row r="167" spans="2:9" ht="15.75" customHeight="1" x14ac:dyDescent="0.3">
      <c r="B167" s="197"/>
      <c r="C167" s="107"/>
      <c r="D167" s="200"/>
      <c r="E167" s="202"/>
      <c r="F167" s="195">
        <f t="shared" si="5"/>
        <v>0</v>
      </c>
      <c r="G167" s="203"/>
      <c r="H167" s="204"/>
      <c r="I167" s="204"/>
    </row>
    <row r="168" spans="2:9" ht="15.75" customHeight="1" x14ac:dyDescent="0.3">
      <c r="B168" s="197"/>
      <c r="C168" s="107"/>
      <c r="D168" s="200"/>
      <c r="E168" s="202"/>
      <c r="F168" s="195">
        <f t="shared" si="5"/>
        <v>0</v>
      </c>
      <c r="G168" s="203"/>
      <c r="H168" s="204"/>
      <c r="I168" s="204"/>
    </row>
    <row r="169" spans="2:9" ht="15.75" customHeight="1" x14ac:dyDescent="0.3">
      <c r="B169" s="197"/>
      <c r="C169" s="107"/>
      <c r="D169" s="200"/>
      <c r="E169" s="202"/>
      <c r="F169" s="195">
        <f t="shared" si="5"/>
        <v>0</v>
      </c>
      <c r="G169" s="203"/>
      <c r="H169" s="204"/>
      <c r="I169" s="204"/>
    </row>
    <row r="170" spans="2:9" ht="15.75" customHeight="1" x14ac:dyDescent="0.3">
      <c r="B170" s="197"/>
      <c r="C170" s="107"/>
      <c r="D170" s="200"/>
      <c r="E170" s="202"/>
      <c r="F170" s="195">
        <f t="shared" si="5"/>
        <v>0</v>
      </c>
      <c r="G170" s="203"/>
      <c r="H170" s="204"/>
      <c r="I170" s="204"/>
    </row>
    <row r="171" spans="2:9" ht="15.75" customHeight="1" x14ac:dyDescent="0.3">
      <c r="B171" s="197"/>
      <c r="C171" s="107"/>
      <c r="D171" s="200"/>
      <c r="E171" s="202"/>
      <c r="F171" s="195">
        <f t="shared" si="5"/>
        <v>0</v>
      </c>
      <c r="G171" s="203"/>
      <c r="H171" s="204"/>
      <c r="I171" s="204"/>
    </row>
    <row r="172" spans="2:9" ht="15.75" customHeight="1" x14ac:dyDescent="0.3">
      <c r="B172" s="197"/>
      <c r="C172" s="107"/>
      <c r="D172" s="200"/>
      <c r="E172" s="202"/>
      <c r="F172" s="195">
        <f t="shared" si="5"/>
        <v>0</v>
      </c>
      <c r="G172" s="203"/>
      <c r="H172" s="204"/>
      <c r="I172" s="204"/>
    </row>
    <row r="173" spans="2:9" ht="15.75" customHeight="1" x14ac:dyDescent="0.3">
      <c r="B173" s="197"/>
      <c r="C173" s="107"/>
      <c r="D173" s="200"/>
      <c r="E173" s="202"/>
      <c r="F173" s="195">
        <f t="shared" si="5"/>
        <v>0</v>
      </c>
      <c r="G173" s="203"/>
      <c r="H173" s="204"/>
      <c r="I173" s="204"/>
    </row>
    <row r="174" spans="2:9" ht="15.75" customHeight="1" x14ac:dyDescent="0.3">
      <c r="B174" s="197"/>
      <c r="C174" s="107"/>
      <c r="D174" s="200"/>
      <c r="E174" s="202"/>
      <c r="F174" s="195">
        <f t="shared" si="5"/>
        <v>0</v>
      </c>
      <c r="G174" s="203"/>
      <c r="H174" s="204"/>
      <c r="I174" s="204"/>
    </row>
    <row r="175" spans="2:9" ht="15.75" customHeight="1" thickBot="1" x14ac:dyDescent="0.35">
      <c r="B175" s="95"/>
      <c r="C175" s="94"/>
      <c r="D175" s="141"/>
      <c r="E175" s="97"/>
      <c r="F175" s="155">
        <f t="shared" si="5"/>
        <v>0</v>
      </c>
      <c r="G175" s="135"/>
      <c r="H175" s="136"/>
      <c r="I175" s="136"/>
    </row>
    <row r="176" spans="2:9" ht="16.149999999999999" customHeight="1" thickTop="1" x14ac:dyDescent="0.3">
      <c r="B176" s="76" t="s">
        <v>90</v>
      </c>
      <c r="C176" s="76"/>
      <c r="D176" s="76"/>
      <c r="E176" s="76"/>
      <c r="F176" s="163">
        <f>SUM(F159:F175)</f>
        <v>0</v>
      </c>
      <c r="G176" s="213"/>
      <c r="H176" s="213"/>
      <c r="I176" s="213"/>
    </row>
    <row r="177" spans="1:9" ht="16.149999999999999" customHeight="1" x14ac:dyDescent="0.3">
      <c r="B177" s="1"/>
      <c r="C177" s="4"/>
      <c r="D177" s="7"/>
      <c r="E177" s="7"/>
      <c r="F177" s="11"/>
      <c r="G177"/>
      <c r="H177"/>
    </row>
    <row r="178" spans="1:9" x14ac:dyDescent="0.3">
      <c r="B178" s="1"/>
      <c r="C178" s="1"/>
      <c r="D178" s="4"/>
      <c r="E178" s="13"/>
      <c r="F178" s="13"/>
      <c r="G178" s="9"/>
      <c r="H178"/>
    </row>
    <row r="179" spans="1:9" ht="21" x14ac:dyDescent="0.35">
      <c r="A179" s="143" t="str">
        <f>IF($A$16=0,"",IF(COUNTIFS($A$17:$A$27,B179)=1,1,"nvt"))</f>
        <v/>
      </c>
      <c r="B179" s="50" t="s">
        <v>22</v>
      </c>
      <c r="C179" s="50"/>
      <c r="D179" s="1"/>
      <c r="E179" s="1"/>
      <c r="F179" s="9"/>
      <c r="G179" s="8"/>
      <c r="H179"/>
    </row>
    <row r="180" spans="1:9" ht="15" customHeight="1" x14ac:dyDescent="0.25">
      <c r="B180" s="261"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c r="H181"/>
    </row>
    <row r="182" spans="1:9" ht="48.75" customHeight="1" thickBot="1" x14ac:dyDescent="0.35">
      <c r="B182" s="233" t="s">
        <v>2</v>
      </c>
      <c r="C182" s="234" t="s">
        <v>108</v>
      </c>
      <c r="D182" s="234" t="s">
        <v>3</v>
      </c>
      <c r="E182" s="234" t="s">
        <v>149</v>
      </c>
      <c r="F182" s="234" t="s">
        <v>4</v>
      </c>
      <c r="G182" s="234" t="s">
        <v>133</v>
      </c>
      <c r="H182" s="234" t="s">
        <v>5</v>
      </c>
      <c r="I182" s="234" t="s">
        <v>0</v>
      </c>
    </row>
    <row r="183" spans="1:9" ht="15.75" customHeight="1" thickTop="1" x14ac:dyDescent="0.3">
      <c r="B183" s="223"/>
      <c r="C183" s="230"/>
      <c r="D183" s="231"/>
      <c r="E183" s="231"/>
      <c r="F183" s="227"/>
      <c r="G183" s="227"/>
      <c r="H183" s="232"/>
      <c r="I183" s="192">
        <f>IFERROR(IF($A$179=1,(D183-E183)*(G183/F183)*H183,0),0)</f>
        <v>0</v>
      </c>
    </row>
    <row r="184" spans="1:9" ht="15.75" customHeight="1" x14ac:dyDescent="0.3">
      <c r="B184" s="197"/>
      <c r="C184" s="198"/>
      <c r="D184" s="199"/>
      <c r="E184" s="199"/>
      <c r="F184" s="200"/>
      <c r="G184" s="200"/>
      <c r="H184" s="201"/>
      <c r="I184" s="195">
        <f t="shared" ref="I184:I190" si="6">IFERROR(IF($A$179=1,(D184-E184)*(G184/F184)*H184,0),0)</f>
        <v>0</v>
      </c>
    </row>
    <row r="185" spans="1:9" ht="15.75" customHeight="1" x14ac:dyDescent="0.3">
      <c r="B185" s="197"/>
      <c r="C185" s="198"/>
      <c r="D185" s="199"/>
      <c r="E185" s="199"/>
      <c r="F185" s="200"/>
      <c r="G185" s="200"/>
      <c r="H185" s="201"/>
      <c r="I185" s="195">
        <f t="shared" si="6"/>
        <v>0</v>
      </c>
    </row>
    <row r="186" spans="1:9" ht="15.75" customHeight="1" x14ac:dyDescent="0.3">
      <c r="B186" s="197"/>
      <c r="C186" s="198"/>
      <c r="D186" s="199"/>
      <c r="E186" s="199"/>
      <c r="F186" s="200"/>
      <c r="G186" s="200"/>
      <c r="H186" s="201"/>
      <c r="I186" s="195">
        <f t="shared" si="6"/>
        <v>0</v>
      </c>
    </row>
    <row r="187" spans="1:9" ht="15.75" customHeight="1" x14ac:dyDescent="0.3">
      <c r="B187" s="197"/>
      <c r="C187" s="198"/>
      <c r="D187" s="199"/>
      <c r="E187" s="199"/>
      <c r="F187" s="200"/>
      <c r="G187" s="200"/>
      <c r="H187" s="201"/>
      <c r="I187" s="195">
        <f t="shared" si="6"/>
        <v>0</v>
      </c>
    </row>
    <row r="188" spans="1:9" ht="15.75" customHeight="1" x14ac:dyDescent="0.3">
      <c r="B188" s="197"/>
      <c r="C188" s="198"/>
      <c r="D188" s="199"/>
      <c r="E188" s="199"/>
      <c r="F188" s="200"/>
      <c r="G188" s="200"/>
      <c r="H188" s="201"/>
      <c r="I188" s="195">
        <f t="shared" si="6"/>
        <v>0</v>
      </c>
    </row>
    <row r="189" spans="1:9" ht="15.75" customHeight="1" x14ac:dyDescent="0.3">
      <c r="B189" s="197"/>
      <c r="C189" s="198"/>
      <c r="D189" s="199"/>
      <c r="E189" s="199"/>
      <c r="F189" s="200"/>
      <c r="G189" s="200"/>
      <c r="H189" s="201"/>
      <c r="I189" s="195">
        <f t="shared" si="6"/>
        <v>0</v>
      </c>
    </row>
    <row r="190" spans="1:9" ht="15.75" customHeight="1" thickBot="1" x14ac:dyDescent="0.35">
      <c r="B190" s="95"/>
      <c r="C190" s="100"/>
      <c r="D190" s="101"/>
      <c r="E190" s="101"/>
      <c r="F190" s="141"/>
      <c r="G190" s="141"/>
      <c r="H190" s="132"/>
      <c r="I190" s="155">
        <f t="shared" si="6"/>
        <v>0</v>
      </c>
    </row>
    <row r="191" spans="1:9" ht="16.5" thickTop="1" x14ac:dyDescent="0.3">
      <c r="B191" s="76" t="s">
        <v>90</v>
      </c>
      <c r="C191" s="76"/>
      <c r="D191" s="76"/>
      <c r="E191" s="76"/>
      <c r="F191" s="76"/>
      <c r="G191" s="76"/>
      <c r="H191" s="213"/>
      <c r="I191" s="163">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x14ac:dyDescent="0.35">
      <c r="A194" s="143" t="str">
        <f>IF($A$16=0,"",IF(COUNTIFS($A$17:$A$27,B194)=1,1,"nvt"))</f>
        <v/>
      </c>
      <c r="B194" s="153" t="str">
        <f>B25</f>
        <v>Forfait kleine uitgaven &lt; € 250 (1% Overige kosten derden)</v>
      </c>
      <c r="C194" s="50"/>
      <c r="D194" s="50"/>
      <c r="E194" s="50"/>
      <c r="F194" s="9"/>
      <c r="G194"/>
      <c r="H194"/>
    </row>
    <row r="195" spans="1:8" ht="15" customHeight="1" x14ac:dyDescent="0.25">
      <c r="B195" s="261" t="e">
        <f>IF(A194=1,VLOOKUP(B194,Alle_Kostensoorten[],2,FALSE),VLOOKUP(A194,Alle_Kostensoorten[],2,FALSE))</f>
        <v>#N/A</v>
      </c>
      <c r="C195" s="261"/>
      <c r="D195" s="261"/>
      <c r="E195" s="261"/>
      <c r="F195" s="261"/>
      <c r="G195" s="261"/>
      <c r="H195"/>
    </row>
    <row r="196" spans="1:8" ht="9.75" customHeight="1" x14ac:dyDescent="0.3">
      <c r="B196" s="3"/>
      <c r="C196" s="4"/>
      <c r="D196" s="12"/>
      <c r="E196" s="12"/>
      <c r="F196" s="9"/>
      <c r="G196"/>
      <c r="H196"/>
    </row>
    <row r="197" spans="1:8" ht="31.9" customHeight="1" thickBot="1" x14ac:dyDescent="0.35">
      <c r="B197" s="70" t="s">
        <v>2</v>
      </c>
      <c r="C197" s="72" t="s">
        <v>0</v>
      </c>
      <c r="D197"/>
      <c r="E197"/>
      <c r="F197"/>
      <c r="G197"/>
      <c r="H197"/>
    </row>
    <row r="198" spans="1:8" ht="15.75" customHeight="1" thickTop="1" x14ac:dyDescent="0.3">
      <c r="B198" s="156" t="str">
        <f>Hulpblad!V2</f>
        <v xml:space="preserve"> </v>
      </c>
      <c r="C198" s="154">
        <f t="shared" ref="C198:C207" si="7">IF(AND($A$194=1,B198&lt;&gt;"",B198&lt;&gt;" "),SUMIFS($F$159:$F$175,$B$159:$B$175,$B198)*0.01,0)</f>
        <v>0</v>
      </c>
      <c r="D198"/>
      <c r="E198"/>
      <c r="F198"/>
      <c r="G198"/>
      <c r="H198"/>
    </row>
    <row r="199" spans="1:8" ht="15.75" customHeight="1" x14ac:dyDescent="0.3">
      <c r="B199" s="157" t="str">
        <f>Hulpblad!V3</f>
        <v xml:space="preserve"> </v>
      </c>
      <c r="C199" s="155">
        <f t="shared" si="7"/>
        <v>0</v>
      </c>
      <c r="D199"/>
      <c r="E199"/>
      <c r="F199"/>
      <c r="G199"/>
      <c r="H199"/>
    </row>
    <row r="200" spans="1:8" ht="15.75" customHeight="1" x14ac:dyDescent="0.3">
      <c r="B200" s="157" t="str">
        <f>Hulpblad!V4</f>
        <v xml:space="preserve"> </v>
      </c>
      <c r="C200" s="155">
        <f t="shared" si="7"/>
        <v>0</v>
      </c>
      <c r="D200"/>
      <c r="E200"/>
      <c r="F200"/>
      <c r="G200"/>
      <c r="H200"/>
    </row>
    <row r="201" spans="1:8" ht="15.75" customHeight="1" x14ac:dyDescent="0.3">
      <c r="B201" s="157" t="str">
        <f>Hulpblad!V5</f>
        <v xml:space="preserve"> </v>
      </c>
      <c r="C201" s="155">
        <f t="shared" si="7"/>
        <v>0</v>
      </c>
      <c r="D201"/>
      <c r="E201"/>
      <c r="F201"/>
      <c r="G201"/>
      <c r="H201"/>
    </row>
    <row r="202" spans="1:8" ht="15.75" customHeight="1" x14ac:dyDescent="0.3">
      <c r="B202" s="157" t="str">
        <f>Hulpblad!V6</f>
        <v xml:space="preserve"> </v>
      </c>
      <c r="C202" s="155">
        <f t="shared" si="7"/>
        <v>0</v>
      </c>
      <c r="D202"/>
      <c r="E202"/>
      <c r="F202"/>
      <c r="G202"/>
      <c r="H202"/>
    </row>
    <row r="203" spans="1:8" ht="15.75" customHeight="1" x14ac:dyDescent="0.3">
      <c r="B203" s="157" t="str">
        <f>Hulpblad!V7</f>
        <v xml:space="preserve"> </v>
      </c>
      <c r="C203" s="155">
        <f t="shared" si="7"/>
        <v>0</v>
      </c>
      <c r="D203"/>
      <c r="E203"/>
      <c r="F203"/>
      <c r="G203"/>
      <c r="H203"/>
    </row>
    <row r="204" spans="1:8" ht="15.75" customHeight="1" x14ac:dyDescent="0.3">
      <c r="B204" s="157" t="str">
        <f>Hulpblad!V8</f>
        <v xml:space="preserve"> </v>
      </c>
      <c r="C204" s="155">
        <f t="shared" si="7"/>
        <v>0</v>
      </c>
      <c r="D204"/>
      <c r="E204"/>
      <c r="F204"/>
      <c r="G204"/>
      <c r="H204"/>
    </row>
    <row r="205" spans="1:8" ht="15.75" customHeight="1" x14ac:dyDescent="0.3">
      <c r="B205" s="157" t="str">
        <f>Hulpblad!V9</f>
        <v xml:space="preserve"> </v>
      </c>
      <c r="C205" s="155">
        <f t="shared" si="7"/>
        <v>0</v>
      </c>
      <c r="D205"/>
      <c r="E205"/>
      <c r="F205"/>
      <c r="G205"/>
      <c r="H205"/>
    </row>
    <row r="206" spans="1:8" ht="15.75" customHeight="1" x14ac:dyDescent="0.3">
      <c r="B206" s="157" t="str">
        <f>Hulpblad!V10</f>
        <v xml:space="preserve"> </v>
      </c>
      <c r="C206" s="155">
        <f t="shared" si="7"/>
        <v>0</v>
      </c>
      <c r="D206"/>
      <c r="E206"/>
      <c r="F206"/>
      <c r="G206"/>
      <c r="H206"/>
    </row>
    <row r="207" spans="1:8" ht="15.75" customHeight="1" thickBot="1" x14ac:dyDescent="0.35">
      <c r="B207" s="157" t="str">
        <f>Hulpblad!V11</f>
        <v xml:space="preserve"> </v>
      </c>
      <c r="C207" s="155">
        <f t="shared" si="7"/>
        <v>0</v>
      </c>
      <c r="D207"/>
      <c r="E207"/>
      <c r="F207"/>
      <c r="G207"/>
      <c r="H207"/>
    </row>
    <row r="208" spans="1:8" ht="16.5" thickTop="1" x14ac:dyDescent="0.3">
      <c r="B208" s="76" t="s">
        <v>90</v>
      </c>
      <c r="C208" s="163">
        <f>SUM(C198:C207)</f>
        <v>0</v>
      </c>
      <c r="D208" s="1"/>
      <c r="E208" s="1"/>
      <c r="F208" s="9"/>
      <c r="G208" s="10"/>
      <c r="H208"/>
    </row>
    <row r="209" spans="1:8" x14ac:dyDescent="0.3">
      <c r="B209" s="3"/>
      <c r="C209" s="1"/>
      <c r="D209" s="1"/>
      <c r="E209" s="1"/>
      <c r="F209" s="9"/>
      <c r="G209" s="10"/>
      <c r="H209"/>
    </row>
    <row r="210" spans="1:8" x14ac:dyDescent="0.3">
      <c r="B210" s="3"/>
      <c r="C210" s="1"/>
      <c r="D210" s="1"/>
      <c r="E210" s="1"/>
      <c r="F210" s="9"/>
      <c r="G210" s="10"/>
      <c r="H210"/>
    </row>
    <row r="211" spans="1:8" ht="21" x14ac:dyDescent="0.35">
      <c r="A211" s="143" t="str">
        <f>IF($A$16=0,"",IF(COUNTIFS($A$17:$A$27,B211)=1,1,"nvt"))</f>
        <v/>
      </c>
      <c r="B211" s="153" t="str">
        <f>B26</f>
        <v>Uurtarief € 73</v>
      </c>
      <c r="C211" s="50"/>
      <c r="D211"/>
      <c r="E211"/>
      <c r="F211"/>
      <c r="G211"/>
      <c r="H211"/>
    </row>
    <row r="212" spans="1:8" ht="14.25" customHeight="1" x14ac:dyDescent="0.25">
      <c r="B212" s="261" t="str">
        <f>IF(A211="nvt",VLOOKUP(A211,Alle_Kostensoorten[],2,FALSE),VLOOKUP(B211,Alle_Kostensoorten[],2,FALSE))</f>
        <v>Toelichting: Geen bijzonderheden</v>
      </c>
      <c r="C212" s="261"/>
      <c r="D212" s="261"/>
      <c r="E212" s="261"/>
      <c r="F212"/>
      <c r="G212"/>
      <c r="H212"/>
    </row>
    <row r="213" spans="1:8" ht="9" customHeight="1" x14ac:dyDescent="0.3">
      <c r="B213" s="3"/>
      <c r="C213" s="4"/>
      <c r="D213"/>
      <c r="E213"/>
      <c r="F213"/>
      <c r="G213"/>
      <c r="H213"/>
    </row>
    <row r="214" spans="1:8" ht="16.5" thickBot="1" x14ac:dyDescent="0.35">
      <c r="B214" s="186" t="s">
        <v>2</v>
      </c>
      <c r="C214" s="133" t="s">
        <v>111</v>
      </c>
      <c r="D214" s="133" t="s">
        <v>72</v>
      </c>
      <c r="E214" s="184" t="s">
        <v>0</v>
      </c>
      <c r="F214"/>
      <c r="G214"/>
      <c r="H214"/>
    </row>
    <row r="215" spans="1:8" ht="15.75" customHeight="1" thickTop="1" x14ac:dyDescent="0.3">
      <c r="B215" s="241"/>
      <c r="C215" s="224"/>
      <c r="D215" s="227"/>
      <c r="E215" s="192">
        <f>IF($A$211=1,$D215*73,0)</f>
        <v>0</v>
      </c>
      <c r="F215"/>
      <c r="G215"/>
      <c r="H215"/>
    </row>
    <row r="216" spans="1:8" ht="15.75" customHeight="1" x14ac:dyDescent="0.3">
      <c r="B216" s="210"/>
      <c r="C216" s="107"/>
      <c r="D216" s="227"/>
      <c r="E216" s="195">
        <f>IF($A$211=1,$D216*73,0)</f>
        <v>0</v>
      </c>
      <c r="F216"/>
      <c r="G216"/>
      <c r="H216"/>
    </row>
    <row r="217" spans="1:8" ht="15.75" customHeight="1" x14ac:dyDescent="0.3">
      <c r="B217" s="210"/>
      <c r="C217" s="107"/>
      <c r="D217" s="227"/>
      <c r="E217" s="195">
        <f>IF($A$211=1,$D217*73,0)</f>
        <v>0</v>
      </c>
      <c r="F217"/>
      <c r="G217"/>
      <c r="H217"/>
    </row>
    <row r="218" spans="1:8" ht="15.75" customHeight="1" x14ac:dyDescent="0.3">
      <c r="B218" s="210"/>
      <c r="C218" s="107"/>
      <c r="D218" s="227"/>
      <c r="E218" s="195">
        <f>IF($A$211=1,$D218*73,0)</f>
        <v>0</v>
      </c>
      <c r="F218"/>
      <c r="G218"/>
      <c r="H218"/>
    </row>
    <row r="219" spans="1:8" ht="15.75" customHeight="1" x14ac:dyDescent="0.3">
      <c r="B219" s="210"/>
      <c r="C219" s="107"/>
      <c r="D219" s="227"/>
      <c r="E219" s="195">
        <f>IF($A$211=1,$D219*73,0)</f>
        <v>0</v>
      </c>
      <c r="F219"/>
      <c r="G219"/>
      <c r="H219"/>
    </row>
    <row r="220" spans="1:8" ht="15.75" customHeight="1" x14ac:dyDescent="0.3">
      <c r="B220" s="210"/>
      <c r="C220" s="107"/>
      <c r="D220" s="227"/>
      <c r="E220" s="195">
        <f>IF($A$211=1,$D220*73,0)</f>
        <v>0</v>
      </c>
      <c r="F220"/>
      <c r="G220"/>
      <c r="H220"/>
    </row>
    <row r="221" spans="1:8" ht="15.75" customHeight="1" x14ac:dyDescent="0.3">
      <c r="B221" s="210"/>
      <c r="C221" s="107"/>
      <c r="D221" s="200"/>
      <c r="E221" s="195">
        <f>IF($A$211=1,$D221*73,0)</f>
        <v>0</v>
      </c>
      <c r="F221"/>
      <c r="G221"/>
      <c r="H221"/>
    </row>
    <row r="222" spans="1:8" ht="15.75" customHeight="1" x14ac:dyDescent="0.3">
      <c r="B222" s="210"/>
      <c r="C222" s="107"/>
      <c r="D222" s="200"/>
      <c r="E222" s="195">
        <f>IF($A$211=1,$D222*73,0)</f>
        <v>0</v>
      </c>
      <c r="F222"/>
      <c r="G222"/>
      <c r="H222"/>
    </row>
    <row r="223" spans="1:8" ht="15.75" customHeight="1" x14ac:dyDescent="0.3">
      <c r="B223" s="210"/>
      <c r="C223" s="107"/>
      <c r="D223" s="200"/>
      <c r="E223" s="195">
        <f>IF($A$211=1,$D223*73,0)</f>
        <v>0</v>
      </c>
      <c r="F223"/>
      <c r="G223"/>
      <c r="H223"/>
    </row>
    <row r="224" spans="1:8" ht="15.75" customHeight="1" x14ac:dyDescent="0.3">
      <c r="B224" s="210"/>
      <c r="C224" s="107"/>
      <c r="D224" s="200"/>
      <c r="E224" s="195">
        <f>IF($A$211=1,$D224*73,0)</f>
        <v>0</v>
      </c>
      <c r="F224"/>
      <c r="G224"/>
      <c r="H224"/>
    </row>
    <row r="225" spans="1:8" ht="15.75" customHeight="1" x14ac:dyDescent="0.3">
      <c r="B225" s="210"/>
      <c r="C225" s="107"/>
      <c r="D225" s="200"/>
      <c r="E225" s="195">
        <f>IF($A$211=1,$D225*73,0)</f>
        <v>0</v>
      </c>
      <c r="F225"/>
      <c r="G225"/>
      <c r="H225"/>
    </row>
    <row r="226" spans="1:8" ht="15.75" customHeight="1" x14ac:dyDescent="0.3">
      <c r="B226" s="210"/>
      <c r="C226" s="107"/>
      <c r="D226" s="200"/>
      <c r="E226" s="195">
        <f>IF($A$211=1,$D226*73,0)</f>
        <v>0</v>
      </c>
      <c r="F226"/>
      <c r="G226"/>
      <c r="H226"/>
    </row>
    <row r="227" spans="1:8" ht="15.75" customHeight="1" x14ac:dyDescent="0.3">
      <c r="B227" s="210"/>
      <c r="C227" s="107"/>
      <c r="D227" s="200"/>
      <c r="E227" s="195">
        <f>IF($A$211=1,$D227*73,0)</f>
        <v>0</v>
      </c>
      <c r="F227"/>
      <c r="G227"/>
      <c r="H227"/>
    </row>
    <row r="228" spans="1:8" ht="15.75" customHeight="1" x14ac:dyDescent="0.3">
      <c r="B228" s="210"/>
      <c r="C228" s="107"/>
      <c r="D228" s="200"/>
      <c r="E228" s="195">
        <f>IF($A$211=1,$D228*73,0)</f>
        <v>0</v>
      </c>
      <c r="F228"/>
      <c r="G228"/>
      <c r="H228"/>
    </row>
    <row r="229" spans="1:8" ht="15.75" customHeight="1" x14ac:dyDescent="0.3">
      <c r="B229" s="210"/>
      <c r="C229" s="107"/>
      <c r="D229" s="200"/>
      <c r="E229" s="195">
        <f>IF($A$211=1,$D229*73,0)</f>
        <v>0</v>
      </c>
      <c r="F229"/>
      <c r="G229"/>
      <c r="H229"/>
    </row>
    <row r="230" spans="1:8" ht="15.75" customHeight="1" thickBot="1" x14ac:dyDescent="0.35">
      <c r="B230" s="93"/>
      <c r="C230" s="94"/>
      <c r="D230" s="141"/>
      <c r="E230" s="155">
        <f>IF($A$211=1,$D230*73,0)</f>
        <v>0</v>
      </c>
      <c r="F230"/>
      <c r="G230"/>
      <c r="H230"/>
    </row>
    <row r="231" spans="1:8" ht="16.5" thickTop="1" x14ac:dyDescent="0.3">
      <c r="B231" s="211" t="s">
        <v>90</v>
      </c>
      <c r="C231" s="211"/>
      <c r="D231" s="212"/>
      <c r="E231" s="163">
        <f>SUM(E215:E230)</f>
        <v>0</v>
      </c>
      <c r="F231" s="8"/>
      <c r="G231"/>
      <c r="H231"/>
    </row>
    <row r="232" spans="1:8" x14ac:dyDescent="0.3">
      <c r="B232" s="1"/>
      <c r="C232" s="1"/>
      <c r="D232" s="1"/>
      <c r="E232" s="1"/>
      <c r="F232" s="7"/>
      <c r="G232" s="8"/>
      <c r="H232"/>
    </row>
    <row r="233" spans="1:8" x14ac:dyDescent="0.3">
      <c r="B233" s="1"/>
      <c r="C233" s="1"/>
      <c r="D233" s="1"/>
      <c r="E233" s="1"/>
      <c r="F233" s="7"/>
      <c r="G233" s="8"/>
      <c r="H233"/>
    </row>
    <row r="234" spans="1:8" ht="21" x14ac:dyDescent="0.35">
      <c r="A234" s="143" t="str">
        <f>IF($A$16=0,"",IF(COUNTIFS($A$17:$A$27,B234)=1,1,"nvt"))</f>
        <v/>
      </c>
      <c r="B234" s="153" t="str">
        <f>B27</f>
        <v>Maandbedrag € 10.400</v>
      </c>
      <c r="C234" s="50"/>
      <c r="D234" s="1"/>
      <c r="E234" s="1"/>
      <c r="F234" s="7"/>
      <c r="G234" s="8"/>
      <c r="H234"/>
    </row>
    <row r="235" spans="1:8" ht="14.25" customHeight="1" x14ac:dyDescent="0.25">
      <c r="B235" s="261" t="str">
        <f>IF(A234="nvt",VLOOKUP(A234,Alle_Kostensoorten[],2,FALSE),VLOOKUP(B234,Alle_Kostensoorten[],2,FALSE))</f>
        <v>Toelichting: Geen bijzonderheden</v>
      </c>
      <c r="C235" s="261"/>
      <c r="D235" s="261"/>
      <c r="E235" s="261"/>
      <c r="F235" s="261"/>
      <c r="G235"/>
      <c r="H235"/>
    </row>
    <row r="236" spans="1:8" ht="9.75" customHeight="1" x14ac:dyDescent="0.3">
      <c r="B236" s="1"/>
      <c r="C236" s="1"/>
      <c r="D236" s="1"/>
      <c r="E236" s="1"/>
      <c r="F236" s="7"/>
      <c r="G236" s="8"/>
      <c r="H236"/>
    </row>
    <row r="237" spans="1:8" ht="45.75" thickBot="1" x14ac:dyDescent="0.35">
      <c r="B237" s="186" t="s">
        <v>2</v>
      </c>
      <c r="C237" s="133" t="s">
        <v>111</v>
      </c>
      <c r="D237" s="133" t="s">
        <v>132</v>
      </c>
      <c r="E237" s="133" t="s">
        <v>175</v>
      </c>
      <c r="F237" s="184" t="s">
        <v>0</v>
      </c>
      <c r="G237"/>
      <c r="H237"/>
    </row>
    <row r="238" spans="1:8" ht="15.75" customHeight="1" thickTop="1" x14ac:dyDescent="0.3">
      <c r="B238" s="223"/>
      <c r="C238" s="224"/>
      <c r="D238" s="227"/>
      <c r="E238" s="232"/>
      <c r="F238" s="192">
        <f>IF($A$234=1,$D238*$E238*10400,0)</f>
        <v>0</v>
      </c>
      <c r="G238"/>
      <c r="H238"/>
    </row>
    <row r="239" spans="1:8" ht="15.75" customHeight="1" x14ac:dyDescent="0.3">
      <c r="B239" s="197"/>
      <c r="C239" s="107"/>
      <c r="D239" s="227"/>
      <c r="E239" s="201"/>
      <c r="F239" s="195">
        <f>IF($A$234=1,$D239*$E239*10400,0)</f>
        <v>0</v>
      </c>
      <c r="G239"/>
      <c r="H239"/>
    </row>
    <row r="240" spans="1:8" ht="15.75" customHeight="1" x14ac:dyDescent="0.3">
      <c r="B240" s="197"/>
      <c r="C240" s="107"/>
      <c r="D240" s="227"/>
      <c r="E240" s="201"/>
      <c r="F240" s="195">
        <f>IF($A$234=1,$D240*$E240*10400,0)</f>
        <v>0</v>
      </c>
      <c r="G240"/>
      <c r="H240"/>
    </row>
    <row r="241" spans="2:9" ht="15.75" customHeight="1" x14ac:dyDescent="0.3">
      <c r="B241" s="197"/>
      <c r="C241" s="107"/>
      <c r="D241" s="227"/>
      <c r="E241" s="201"/>
      <c r="F241" s="195">
        <f>IF($A$234=1,$D241*$E241*10400,0)</f>
        <v>0</v>
      </c>
      <c r="G241"/>
      <c r="H241"/>
    </row>
    <row r="242" spans="2:9" ht="15.75" customHeight="1" x14ac:dyDescent="0.3">
      <c r="B242" s="197"/>
      <c r="C242" s="107"/>
      <c r="D242" s="227"/>
      <c r="E242" s="201"/>
      <c r="F242" s="195">
        <f>IF($A$234=1,$D242*$E242*10400,0)</f>
        <v>0</v>
      </c>
      <c r="G242"/>
      <c r="H242"/>
    </row>
    <row r="243" spans="2:9" ht="15.75" customHeight="1" x14ac:dyDescent="0.3">
      <c r="B243" s="197"/>
      <c r="C243" s="107"/>
      <c r="D243" s="200"/>
      <c r="E243" s="201"/>
      <c r="F243" s="195">
        <f>IF($A$234=1,$D243*$E243*10400,0)</f>
        <v>0</v>
      </c>
      <c r="G243"/>
      <c r="H243"/>
    </row>
    <row r="244" spans="2:9" ht="15.75" customHeight="1" x14ac:dyDescent="0.3">
      <c r="B244" s="197"/>
      <c r="C244" s="107"/>
      <c r="D244" s="200"/>
      <c r="E244" s="201"/>
      <c r="F244" s="195">
        <f>IF($A$234=1,$D244*$E244*10400,0)</f>
        <v>0</v>
      </c>
      <c r="G244"/>
      <c r="H244"/>
    </row>
    <row r="245" spans="2:9" ht="15.75" customHeight="1" x14ac:dyDescent="0.3">
      <c r="B245" s="197"/>
      <c r="C245" s="107"/>
      <c r="D245" s="200"/>
      <c r="E245" s="201"/>
      <c r="F245" s="195">
        <f>IF($A$234=1,$D245*$E245*10400,0)</f>
        <v>0</v>
      </c>
      <c r="G245"/>
      <c r="H245"/>
    </row>
    <row r="246" spans="2:9" ht="15.75" customHeight="1" x14ac:dyDescent="0.3">
      <c r="B246" s="197"/>
      <c r="C246" s="107"/>
      <c r="D246" s="200"/>
      <c r="E246" s="201"/>
      <c r="F246" s="195">
        <f>IF($A$234=1,$D246*$E246*10400,0)</f>
        <v>0</v>
      </c>
      <c r="G246"/>
      <c r="H246"/>
    </row>
    <row r="247" spans="2:9" ht="15.75" customHeight="1" x14ac:dyDescent="0.3">
      <c r="B247" s="197"/>
      <c r="C247" s="107"/>
      <c r="D247" s="200"/>
      <c r="E247" s="201"/>
      <c r="F247" s="195">
        <f>IF($A$234=1,$D247*$E247*10400,0)</f>
        <v>0</v>
      </c>
      <c r="G247"/>
      <c r="H247"/>
    </row>
    <row r="248" spans="2:9" ht="15.75" customHeight="1" x14ac:dyDescent="0.3">
      <c r="B248" s="197"/>
      <c r="C248" s="107"/>
      <c r="D248" s="200"/>
      <c r="E248" s="201"/>
      <c r="F248" s="195">
        <f>IF($A$234=1,$D248*$E248*10400,0)</f>
        <v>0</v>
      </c>
      <c r="G248"/>
      <c r="H248"/>
    </row>
    <row r="249" spans="2:9" ht="15.75" customHeight="1" x14ac:dyDescent="0.3">
      <c r="B249" s="197"/>
      <c r="C249" s="107"/>
      <c r="D249" s="200"/>
      <c r="E249" s="201"/>
      <c r="F249" s="195">
        <f>IF($A$234=1,$D249*$E249*10400,0)</f>
        <v>0</v>
      </c>
      <c r="G249"/>
      <c r="H249"/>
    </row>
    <row r="250" spans="2:9" ht="15.75" customHeight="1" x14ac:dyDescent="0.3">
      <c r="B250" s="197"/>
      <c r="C250" s="107"/>
      <c r="D250" s="200"/>
      <c r="E250" s="201"/>
      <c r="F250" s="195">
        <f>IF($A$234=1,$D250*$E250*10400,0)</f>
        <v>0</v>
      </c>
      <c r="G250"/>
      <c r="H250"/>
    </row>
    <row r="251" spans="2:9" ht="15.75" customHeight="1" x14ac:dyDescent="0.3">
      <c r="B251" s="197"/>
      <c r="C251" s="107"/>
      <c r="D251" s="200"/>
      <c r="E251" s="201"/>
      <c r="F251" s="195">
        <f>IF($A$234=1,$D251*$E251*10400,0)</f>
        <v>0</v>
      </c>
      <c r="G251"/>
      <c r="H251"/>
    </row>
    <row r="252" spans="2:9" ht="15.75" customHeight="1" thickBot="1" x14ac:dyDescent="0.35">
      <c r="B252" s="95"/>
      <c r="C252" s="207"/>
      <c r="D252" s="208"/>
      <c r="E252" s="209"/>
      <c r="F252" s="155">
        <f>IF($A$234=1,$D252*$E252*10400,0)</f>
        <v>0</v>
      </c>
      <c r="G252"/>
      <c r="H252"/>
    </row>
    <row r="253" spans="2:9" ht="16.5" thickTop="1" x14ac:dyDescent="0.3">
      <c r="B253" s="211" t="s">
        <v>90</v>
      </c>
      <c r="C253" s="211"/>
      <c r="D253" s="212"/>
      <c r="E253" s="211"/>
      <c r="F253" s="163">
        <f>SUM(F238:F252)</f>
        <v>0</v>
      </c>
      <c r="G253"/>
      <c r="H253"/>
    </row>
    <row r="254" spans="2:9" x14ac:dyDescent="0.3">
      <c r="B254" s="3"/>
      <c r="C254" s="1"/>
      <c r="D254" s="1"/>
      <c r="E254" s="1"/>
      <c r="F254" s="9"/>
      <c r="G254" s="10"/>
      <c r="H254"/>
    </row>
    <row r="255" spans="2:9" ht="16.5" thickBot="1" x14ac:dyDescent="0.35">
      <c r="B255" s="39"/>
      <c r="C255" s="40"/>
      <c r="D255" s="40"/>
      <c r="E255" s="40"/>
      <c r="F255" s="41"/>
      <c r="G255" s="42"/>
      <c r="H255" s="42"/>
      <c r="I255" s="42"/>
    </row>
    <row r="256" spans="2:9" ht="7.5" customHeight="1" thickTop="1" x14ac:dyDescent="0.3">
      <c r="B256" s="3"/>
      <c r="C256" s="1"/>
      <c r="D256" s="1"/>
      <c r="E256" s="1"/>
      <c r="F256" s="9"/>
      <c r="G256" s="10"/>
      <c r="H256"/>
    </row>
    <row r="257" spans="2:9" ht="23.25" x14ac:dyDescent="0.25">
      <c r="B257" s="266" t="s">
        <v>55</v>
      </c>
      <c r="C257" s="266"/>
      <c r="D257" s="266"/>
      <c r="E257" s="266"/>
      <c r="F257" s="266"/>
      <c r="G257" s="266"/>
      <c r="H257" s="266"/>
    </row>
    <row r="258" spans="2:9" x14ac:dyDescent="0.3">
      <c r="B258" s="3"/>
      <c r="C258" s="1"/>
      <c r="D258" s="1"/>
      <c r="E258" s="1"/>
      <c r="F258" s="9"/>
      <c r="G258" s="10"/>
      <c r="H258"/>
    </row>
    <row r="259" spans="2:9" ht="21" x14ac:dyDescent="0.35">
      <c r="B259" s="50" t="s">
        <v>43</v>
      </c>
      <c r="C259" s="10"/>
      <c r="D259" s="10"/>
      <c r="E259" s="10"/>
      <c r="F259" s="9"/>
      <c r="G259" s="10"/>
      <c r="H259"/>
    </row>
    <row r="260" spans="2:9" ht="153.75" customHeight="1" x14ac:dyDescent="0.25">
      <c r="B260" s="267" t="s">
        <v>134</v>
      </c>
      <c r="C260" s="267"/>
      <c r="D260" s="267"/>
      <c r="E260" s="267"/>
      <c r="F260" s="267"/>
      <c r="G260" s="267"/>
      <c r="H260" s="267"/>
      <c r="I260" s="267"/>
    </row>
    <row r="261" spans="2:9" x14ac:dyDescent="0.3">
      <c r="B261" s="3"/>
      <c r="C261" s="10"/>
      <c r="D261" s="10"/>
      <c r="E261" s="10"/>
      <c r="F261" s="9"/>
      <c r="G261" s="10"/>
      <c r="H261"/>
    </row>
    <row r="262" spans="2:9" ht="15.6" customHeight="1" thickBot="1" x14ac:dyDescent="0.35">
      <c r="B262" s="51" t="s">
        <v>44</v>
      </c>
      <c r="C262" s="52" t="s">
        <v>6</v>
      </c>
      <c r="D262" s="52" t="s">
        <v>41</v>
      </c>
      <c r="E262" s="139" t="s">
        <v>56</v>
      </c>
      <c r="F262" s="138"/>
      <c r="G262" s="138"/>
      <c r="H262" s="138"/>
      <c r="I262" s="138"/>
    </row>
    <row r="263" spans="2:9" ht="15.75" customHeight="1" thickTop="1" x14ac:dyDescent="0.3">
      <c r="B263" s="57" t="s">
        <v>51</v>
      </c>
      <c r="C263" s="102"/>
      <c r="D263" s="158">
        <f>IFERROR(C263/$C$270,0)</f>
        <v>0</v>
      </c>
      <c r="E263" s="104"/>
      <c r="F263" s="105"/>
      <c r="G263" s="105"/>
      <c r="H263" s="105"/>
      <c r="I263" s="106"/>
    </row>
    <row r="264" spans="2:9" ht="15.75" customHeight="1" x14ac:dyDescent="0.3">
      <c r="B264" s="57" t="s">
        <v>104</v>
      </c>
      <c r="C264" s="102"/>
      <c r="D264" s="158">
        <f t="shared" ref="D264:D268" si="8">IFERROR(C264/$C$270,0)</f>
        <v>0</v>
      </c>
      <c r="E264" s="107"/>
      <c r="F264" s="108"/>
      <c r="G264" s="108"/>
      <c r="H264" s="108"/>
      <c r="I264" s="109"/>
    </row>
    <row r="265" spans="2:9" ht="15.75" customHeight="1" x14ac:dyDescent="0.3">
      <c r="B265" s="57" t="s">
        <v>105</v>
      </c>
      <c r="C265" s="102"/>
      <c r="D265" s="158">
        <f t="shared" si="8"/>
        <v>0</v>
      </c>
      <c r="E265" s="107"/>
      <c r="F265" s="108"/>
      <c r="G265" s="108"/>
      <c r="H265" s="108"/>
      <c r="I265" s="109"/>
    </row>
    <row r="266" spans="2:9" ht="15.75" customHeight="1" x14ac:dyDescent="0.3">
      <c r="B266" s="57" t="s">
        <v>45</v>
      </c>
      <c r="C266" s="102"/>
      <c r="D266" s="158">
        <f t="shared" si="8"/>
        <v>0</v>
      </c>
      <c r="E266" s="107"/>
      <c r="F266" s="108"/>
      <c r="G266" s="108"/>
      <c r="H266" s="108"/>
      <c r="I266" s="109"/>
    </row>
    <row r="267" spans="2:9" ht="15.75" customHeight="1" thickBot="1" x14ac:dyDescent="0.35">
      <c r="B267" s="58" t="s">
        <v>46</v>
      </c>
      <c r="C267" s="103"/>
      <c r="D267" s="159">
        <f t="shared" si="8"/>
        <v>0</v>
      </c>
      <c r="E267" s="110"/>
      <c r="F267" s="111"/>
      <c r="G267" s="111"/>
      <c r="H267" s="111"/>
      <c r="I267" s="112"/>
    </row>
    <row r="268" spans="2:9" ht="17.25" thickTop="1" thickBot="1" x14ac:dyDescent="0.35">
      <c r="B268" s="77" t="s">
        <v>1</v>
      </c>
      <c r="C268" s="160">
        <f>SUM(C263:C267)</f>
        <v>0</v>
      </c>
      <c r="D268" s="161">
        <f t="shared" si="8"/>
        <v>0</v>
      </c>
      <c r="E268" s="80"/>
      <c r="F268" s="80"/>
      <c r="G268" s="80"/>
      <c r="H268" s="77"/>
      <c r="I268" s="81"/>
    </row>
    <row r="269" spans="2:9" ht="13.5" customHeight="1" thickTop="1" x14ac:dyDescent="0.3">
      <c r="B269" s="10"/>
      <c r="C269" s="10"/>
      <c r="D269" s="10"/>
      <c r="E269" s="10"/>
      <c r="F269" s="9"/>
      <c r="G269" s="10"/>
      <c r="H269"/>
    </row>
    <row r="270" spans="2:9" ht="16.5" thickBot="1" x14ac:dyDescent="0.35">
      <c r="B270" s="51" t="s">
        <v>0</v>
      </c>
      <c r="C270" s="162">
        <f>D28</f>
        <v>0</v>
      </c>
      <c r="D270" s="10"/>
      <c r="E270" s="10"/>
      <c r="F270" s="9"/>
      <c r="G270" s="10"/>
      <c r="H270"/>
    </row>
    <row r="271" spans="2:9" ht="16.5" thickTop="1" x14ac:dyDescent="0.3">
      <c r="B271" s="3"/>
      <c r="C271" s="1"/>
      <c r="D271" s="1"/>
      <c r="E271" s="1"/>
      <c r="F271" s="9"/>
      <c r="G271" s="10"/>
      <c r="H271"/>
    </row>
    <row r="272" spans="2:9" ht="16.5" thickBot="1" x14ac:dyDescent="0.35">
      <c r="B272" s="51" t="s">
        <v>92</v>
      </c>
      <c r="C272" s="162" t="str">
        <f>IF(ROUND(C268,2)-ROUND(C270,2)=0,"JA",C268-C270)</f>
        <v>JA</v>
      </c>
      <c r="D272" s="1"/>
      <c r="E272" s="1"/>
      <c r="F272" s="9"/>
      <c r="G272" s="10"/>
      <c r="H272"/>
    </row>
    <row r="273" spans="2:9" ht="17.25" thickTop="1" thickBot="1" x14ac:dyDescent="0.35">
      <c r="B273" s="43"/>
      <c r="C273" s="44"/>
      <c r="D273" s="45"/>
      <c r="E273" s="45"/>
      <c r="F273" s="45"/>
      <c r="G273" s="45"/>
      <c r="H273" s="45"/>
      <c r="I273" s="45"/>
    </row>
    <row r="274" spans="2:9" ht="6.75" customHeight="1" thickTop="1" x14ac:dyDescent="0.3">
      <c r="B274" s="15"/>
      <c r="C274" s="16"/>
      <c r="D274"/>
      <c r="E274"/>
      <c r="F274"/>
      <c r="G274"/>
      <c r="H274"/>
    </row>
    <row r="275" spans="2:9" ht="23.25" x14ac:dyDescent="0.25">
      <c r="B275" s="266" t="s">
        <v>54</v>
      </c>
      <c r="C275" s="266"/>
      <c r="D275" s="266"/>
      <c r="E275" s="266"/>
      <c r="F275" s="266"/>
      <c r="G275" s="266"/>
      <c r="H275" s="266"/>
    </row>
    <row r="276" spans="2:9" ht="15" x14ac:dyDescent="0.25">
      <c r="B276" s="10"/>
      <c r="C276"/>
      <c r="D276"/>
      <c r="E276"/>
      <c r="F276"/>
      <c r="G276" s="10"/>
      <c r="H276"/>
    </row>
    <row r="277" spans="2:9" ht="21" x14ac:dyDescent="0.35">
      <c r="B277" s="50" t="s">
        <v>99</v>
      </c>
      <c r="C277" s="50"/>
      <c r="D277"/>
      <c r="E277"/>
      <c r="F277"/>
      <c r="G277" s="10"/>
      <c r="H277"/>
    </row>
    <row r="278" spans="2:9" ht="154.5" customHeight="1" x14ac:dyDescent="0.25">
      <c r="B278" s="267" t="s">
        <v>182</v>
      </c>
      <c r="C278" s="267"/>
      <c r="D278" s="267"/>
      <c r="E278" s="267"/>
      <c r="F278" s="267"/>
      <c r="G278" s="267"/>
      <c r="H278" s="267"/>
      <c r="I278" s="267"/>
    </row>
    <row r="279" spans="2:9" ht="15" x14ac:dyDescent="0.25">
      <c r="B279" s="10"/>
      <c r="C279"/>
      <c r="D279"/>
      <c r="E279"/>
      <c r="F279"/>
      <c r="G279" s="10"/>
      <c r="H279"/>
    </row>
    <row r="280" spans="2:9" ht="16.5" thickBot="1" x14ac:dyDescent="0.35">
      <c r="B280" s="134" t="s">
        <v>2</v>
      </c>
      <c r="C280" s="184" t="s">
        <v>37</v>
      </c>
      <c r="D280" s="184" t="s">
        <v>112</v>
      </c>
      <c r="E280" s="133" t="s">
        <v>0</v>
      </c>
      <c r="F280" s="185" t="s">
        <v>38</v>
      </c>
      <c r="G280" s="184" t="s">
        <v>56</v>
      </c>
      <c r="H280" s="186"/>
      <c r="I280" s="186"/>
    </row>
    <row r="281" spans="2:9" ht="15.75" customHeight="1" thickTop="1" x14ac:dyDescent="0.3">
      <c r="B281" s="187" t="str">
        <f>Hulpblad!V2</f>
        <v xml:space="preserve"> </v>
      </c>
      <c r="C281" s="248"/>
      <c r="D281" s="191"/>
      <c r="E281" s="192">
        <f>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92">
        <f t="shared" ref="F281:F290" si="9">E281*D281</f>
        <v>0</v>
      </c>
      <c r="G281" s="193"/>
      <c r="H281" s="188"/>
      <c r="I281" s="188"/>
    </row>
    <row r="282" spans="2:9" ht="15.75" customHeight="1" x14ac:dyDescent="0.3">
      <c r="B282" s="189" t="str">
        <f>Hulpblad!V3</f>
        <v xml:space="preserve"> </v>
      </c>
      <c r="C282" s="249"/>
      <c r="D282" s="194"/>
      <c r="E282" s="195">
        <f t="shared" ref="E282:E290" si="10">IF(OR(B282="",B282=" "),0,SUMIFS($E$104:$E$118,$B$104:$B$118,$B282)+SUMIFS($E$38:$E$52,$B$38:$B$52,$B282)+SUMIFS($F$60:$F$74,$B$60:$B$74,$B282)+SUMIFS($F$82:$F$96,$B$82:$B$96,$B282)+SUMIFS($C$126:$C$135,$B$126:$B$135,$B282)+SUMIFS($I$183:$I$190,$B$183:$B$190,$B282)+SUMIFS($E$143:$E$151,$B$143:$B$151,$B282)+SUMIFS($F$159:$F$175,$B$159:$B$175,$B282)+SUMIFS($C$198:$C$207,$B$198:$B$207,$B282)+SUMIFS($E$215:$E$230,$B$215:$B$230,$B282)+SUMIFS($F$238:$F$252,$B$238:$B$252,$B282))</f>
        <v>0</v>
      </c>
      <c r="F282" s="195">
        <f t="shared" si="9"/>
        <v>0</v>
      </c>
      <c r="G282" s="196"/>
      <c r="H282" s="190"/>
      <c r="I282" s="190"/>
    </row>
    <row r="283" spans="2:9" ht="15.75" customHeight="1" x14ac:dyDescent="0.3">
      <c r="B283" s="189" t="str">
        <f>Hulpblad!V4</f>
        <v xml:space="preserve"> </v>
      </c>
      <c r="C283" s="250"/>
      <c r="D283" s="194"/>
      <c r="E283" s="195">
        <f t="shared" si="10"/>
        <v>0</v>
      </c>
      <c r="F283" s="195">
        <f t="shared" si="9"/>
        <v>0</v>
      </c>
      <c r="G283" s="196"/>
      <c r="H283" s="190"/>
      <c r="I283" s="190"/>
    </row>
    <row r="284" spans="2:9" ht="15.75" customHeight="1" x14ac:dyDescent="0.3">
      <c r="B284" s="189" t="str">
        <f>Hulpblad!V5</f>
        <v xml:space="preserve"> </v>
      </c>
      <c r="C284" s="250"/>
      <c r="D284" s="194"/>
      <c r="E284" s="195">
        <f t="shared" si="10"/>
        <v>0</v>
      </c>
      <c r="F284" s="195">
        <f t="shared" si="9"/>
        <v>0</v>
      </c>
      <c r="G284" s="196"/>
      <c r="H284" s="190"/>
      <c r="I284" s="190"/>
    </row>
    <row r="285" spans="2:9" ht="15.75" customHeight="1" x14ac:dyDescent="0.3">
      <c r="B285" s="189" t="str">
        <f>Hulpblad!V6</f>
        <v xml:space="preserve"> </v>
      </c>
      <c r="C285" s="249"/>
      <c r="D285" s="194"/>
      <c r="E285" s="195">
        <f t="shared" si="10"/>
        <v>0</v>
      </c>
      <c r="F285" s="195">
        <f t="shared" si="9"/>
        <v>0</v>
      </c>
      <c r="G285" s="196"/>
      <c r="H285" s="190"/>
      <c r="I285" s="190"/>
    </row>
    <row r="286" spans="2:9" ht="15.75" customHeight="1" x14ac:dyDescent="0.3">
      <c r="B286" s="189" t="str">
        <f>Hulpblad!V7</f>
        <v xml:space="preserve"> </v>
      </c>
      <c r="C286" s="249"/>
      <c r="D286" s="194"/>
      <c r="E286" s="195">
        <f t="shared" si="10"/>
        <v>0</v>
      </c>
      <c r="F286" s="195">
        <f t="shared" si="9"/>
        <v>0</v>
      </c>
      <c r="G286" s="196"/>
      <c r="H286" s="190"/>
      <c r="I286" s="190"/>
    </row>
    <row r="287" spans="2:9" ht="15.75" customHeight="1" x14ac:dyDescent="0.3">
      <c r="B287" s="189" t="str">
        <f>Hulpblad!V8</f>
        <v xml:space="preserve"> </v>
      </c>
      <c r="C287" s="249"/>
      <c r="D287" s="194"/>
      <c r="E287" s="195">
        <f t="shared" si="10"/>
        <v>0</v>
      </c>
      <c r="F287" s="195">
        <f t="shared" si="9"/>
        <v>0</v>
      </c>
      <c r="G287" s="196"/>
      <c r="H287" s="190"/>
      <c r="I287" s="190"/>
    </row>
    <row r="288" spans="2:9" ht="15.75" customHeight="1" x14ac:dyDescent="0.3">
      <c r="B288" s="189" t="str">
        <f>Hulpblad!V9</f>
        <v xml:space="preserve"> </v>
      </c>
      <c r="C288" s="250"/>
      <c r="D288" s="194"/>
      <c r="E288" s="195">
        <f t="shared" si="10"/>
        <v>0</v>
      </c>
      <c r="F288" s="195">
        <f t="shared" si="9"/>
        <v>0</v>
      </c>
      <c r="G288" s="196"/>
      <c r="H288" s="190"/>
      <c r="I288" s="190"/>
    </row>
    <row r="289" spans="2:9" ht="15.75" customHeight="1" x14ac:dyDescent="0.3">
      <c r="B289" s="189" t="str">
        <f>Hulpblad!V10</f>
        <v xml:space="preserve"> </v>
      </c>
      <c r="C289" s="250"/>
      <c r="D289" s="194"/>
      <c r="E289" s="195">
        <f t="shared" si="10"/>
        <v>0</v>
      </c>
      <c r="F289" s="195">
        <f t="shared" si="9"/>
        <v>0</v>
      </c>
      <c r="G289" s="196"/>
      <c r="H289" s="190"/>
      <c r="I289" s="190"/>
    </row>
    <row r="290" spans="2:9" ht="15.75" customHeight="1" thickBot="1" x14ac:dyDescent="0.35">
      <c r="B290" s="164" t="str">
        <f>Hulpblad!V11</f>
        <v xml:space="preserve"> </v>
      </c>
      <c r="C290" s="251"/>
      <c r="D290" s="178"/>
      <c r="E290" s="155">
        <f t="shared" si="10"/>
        <v>0</v>
      </c>
      <c r="F290" s="155">
        <f t="shared" si="9"/>
        <v>0</v>
      </c>
      <c r="G290" s="113"/>
      <c r="H290" s="113"/>
      <c r="I290" s="113"/>
    </row>
    <row r="291" spans="2:9" ht="16.5" thickTop="1" x14ac:dyDescent="0.3">
      <c r="B291" s="76" t="s">
        <v>90</v>
      </c>
      <c r="C291" s="78"/>
      <c r="D291" s="78"/>
      <c r="E291" s="163">
        <f>SUBTOTAL(109,$E$281:$E$290)</f>
        <v>0</v>
      </c>
      <c r="F291" s="163">
        <f>SUBTOTAL(109,$F$281:$F$290)</f>
        <v>0</v>
      </c>
      <c r="G291" s="79"/>
      <c r="H291" s="79"/>
      <c r="I291" s="79"/>
    </row>
    <row r="292" spans="2:9" x14ac:dyDescent="0.3">
      <c r="B292" s="15"/>
      <c r="C292" s="16"/>
      <c r="D292" s="10"/>
      <c r="E292" s="18"/>
      <c r="F292" s="18"/>
      <c r="G292" s="18"/>
      <c r="H292" s="10"/>
    </row>
    <row r="293" spans="2:9" ht="16.5" thickBot="1" x14ac:dyDescent="0.35">
      <c r="B293" s="51" t="s">
        <v>115</v>
      </c>
      <c r="C293" s="162">
        <f>C263+C266</f>
        <v>0</v>
      </c>
      <c r="D293" s="10"/>
      <c r="E293" s="10"/>
      <c r="F293" s="10"/>
      <c r="G293" s="10"/>
      <c r="H293" s="10"/>
    </row>
    <row r="294" spans="2:9" thickTop="1" x14ac:dyDescent="0.25">
      <c r="B294" s="10"/>
      <c r="C294" s="10"/>
      <c r="D294" s="10"/>
      <c r="E294" s="10"/>
      <c r="F294" s="10"/>
      <c r="G294" s="10"/>
      <c r="H294" s="10"/>
    </row>
    <row r="295" spans="2:9" ht="16.5" thickBot="1" x14ac:dyDescent="0.35">
      <c r="B295" s="51" t="s">
        <v>116</v>
      </c>
      <c r="C295" s="162" t="str">
        <f>IF(ROUND($F$291,2)&gt;=ROUND(C263+C266,2),"JA",$F$291-C263-C266)</f>
        <v>JA</v>
      </c>
      <c r="D295" s="10"/>
      <c r="E295" s="10"/>
      <c r="F295" s="10"/>
      <c r="G295" s="10"/>
      <c r="H295" s="10"/>
    </row>
    <row r="296" spans="2:9" thickTop="1" x14ac:dyDescent="0.25">
      <c r="B296" s="10"/>
      <c r="C296" s="10"/>
      <c r="D296" s="10"/>
      <c r="E296" s="10"/>
      <c r="F296" s="10"/>
      <c r="G296" s="10"/>
      <c r="H296" s="10"/>
    </row>
    <row r="297" spans="2:9" ht="15" x14ac:dyDescent="0.25">
      <c r="B297" s="10"/>
      <c r="C297" s="10"/>
      <c r="D297" s="10"/>
      <c r="E297" s="10"/>
      <c r="F297" s="10"/>
      <c r="G297" s="10"/>
      <c r="H297" s="10"/>
    </row>
    <row r="298" spans="2:9" ht="15" x14ac:dyDescent="0.25">
      <c r="B298" s="10"/>
      <c r="C298" s="10"/>
      <c r="D298" s="10"/>
      <c r="E298" s="10"/>
      <c r="F298" s="10"/>
      <c r="G298" s="10"/>
      <c r="H298" s="10"/>
    </row>
    <row r="299" spans="2:9" ht="15" x14ac:dyDescent="0.25">
      <c r="B299" s="10"/>
      <c r="C299" s="10"/>
      <c r="D299" s="10"/>
      <c r="E299" s="10"/>
      <c r="F299" s="10"/>
      <c r="G299" s="10"/>
      <c r="H299" s="10"/>
    </row>
    <row r="300" spans="2:9" ht="15" x14ac:dyDescent="0.25">
      <c r="B300" s="10"/>
      <c r="C300" s="10"/>
      <c r="D300" s="10"/>
      <c r="E300" s="10"/>
      <c r="F300" s="10"/>
      <c r="G300" s="10"/>
      <c r="H300" s="10"/>
    </row>
    <row r="301" spans="2:9" ht="15" x14ac:dyDescent="0.25">
      <c r="B301" s="10"/>
      <c r="C301" s="10"/>
      <c r="D301" s="10"/>
      <c r="E301" s="10"/>
      <c r="F301" s="10"/>
      <c r="G301" s="10"/>
      <c r="H301" s="10"/>
    </row>
    <row r="302" spans="2:9" ht="15" x14ac:dyDescent="0.25">
      <c r="B302" s="10"/>
      <c r="C302" s="10"/>
      <c r="D302" s="10"/>
      <c r="E302" s="10"/>
      <c r="F302" s="10"/>
      <c r="G302" s="10"/>
      <c r="H302" s="10"/>
    </row>
    <row r="303" spans="2:9" ht="15" x14ac:dyDescent="0.25">
      <c r="B303" s="10"/>
      <c r="C303" s="10"/>
      <c r="D303" s="10"/>
      <c r="E303" s="10"/>
      <c r="F303" s="10"/>
      <c r="G303" s="10"/>
      <c r="H303" s="10"/>
    </row>
    <row r="304" spans="2:9"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ht="15" x14ac:dyDescent="0.25">
      <c r="B463" s="10"/>
      <c r="C463" s="10"/>
      <c r="D463" s="10"/>
      <c r="E463" s="10"/>
      <c r="F463" s="10"/>
      <c r="G463" s="10"/>
      <c r="H463" s="10"/>
    </row>
    <row r="464" spans="2:8" ht="15" x14ac:dyDescent="0.25">
      <c r="B464" s="10"/>
      <c r="C464" s="10"/>
      <c r="D464" s="10"/>
      <c r="E464" s="10"/>
      <c r="F464" s="10"/>
      <c r="G464" s="10"/>
      <c r="H464" s="10"/>
    </row>
    <row r="465" spans="2:8" ht="15" x14ac:dyDescent="0.25">
      <c r="B465" s="10"/>
      <c r="C465" s="10"/>
      <c r="D465" s="10"/>
      <c r="E465" s="10"/>
      <c r="F465" s="10"/>
      <c r="G465" s="10"/>
      <c r="H465" s="10"/>
    </row>
    <row r="466" spans="2:8" ht="15" x14ac:dyDescent="0.25">
      <c r="B466" s="10"/>
      <c r="C466" s="10"/>
      <c r="D466" s="10"/>
      <c r="E466" s="10"/>
      <c r="F466" s="10"/>
      <c r="G466" s="10"/>
      <c r="H466" s="10"/>
    </row>
    <row r="467" spans="2:8" ht="15" x14ac:dyDescent="0.25">
      <c r="B467" s="10"/>
      <c r="C467" s="10"/>
      <c r="D467" s="10"/>
      <c r="E467" s="10"/>
      <c r="F467" s="10"/>
      <c r="G467" s="10"/>
      <c r="H467" s="10"/>
    </row>
    <row r="468" spans="2:8" ht="15" x14ac:dyDescent="0.25">
      <c r="B468" s="10"/>
      <c r="C468" s="10"/>
      <c r="D468" s="10"/>
      <c r="E468" s="10"/>
      <c r="F468" s="10"/>
      <c r="G468" s="10"/>
      <c r="H468" s="10"/>
    </row>
    <row r="469" spans="2:8" ht="15" x14ac:dyDescent="0.25">
      <c r="B469" s="10"/>
      <c r="C469" s="10"/>
      <c r="D469" s="10"/>
      <c r="E469" s="10"/>
      <c r="F469" s="10"/>
      <c r="G469" s="10"/>
      <c r="H469" s="10"/>
    </row>
    <row r="470" spans="2:8" ht="15" x14ac:dyDescent="0.25">
      <c r="B470" s="10"/>
      <c r="C470" s="10"/>
      <c r="D470" s="10"/>
      <c r="E470" s="10"/>
      <c r="F470" s="10"/>
      <c r="G470" s="10"/>
      <c r="H470" s="10"/>
    </row>
    <row r="471" spans="2:8" ht="15" x14ac:dyDescent="0.25">
      <c r="B471" s="10"/>
      <c r="C471" s="10"/>
      <c r="D471" s="10"/>
      <c r="E471" s="10"/>
      <c r="F471" s="10"/>
      <c r="G471" s="10"/>
      <c r="H471" s="10"/>
    </row>
    <row r="472" spans="2:8" ht="15" x14ac:dyDescent="0.25">
      <c r="B472" s="10"/>
      <c r="C472" s="10"/>
      <c r="D472" s="10"/>
      <c r="E472" s="10"/>
      <c r="F472" s="10"/>
      <c r="G472" s="10"/>
      <c r="H472" s="10"/>
    </row>
    <row r="473" spans="2:8" ht="15" x14ac:dyDescent="0.25">
      <c r="B473" s="10"/>
      <c r="C473" s="10"/>
      <c r="D473" s="10"/>
      <c r="E473" s="10"/>
      <c r="F473" s="10"/>
      <c r="G473" s="10"/>
      <c r="H473" s="10"/>
    </row>
    <row r="474" spans="2:8" ht="15" x14ac:dyDescent="0.25">
      <c r="B474" s="10"/>
      <c r="C474" s="10"/>
      <c r="D474" s="10"/>
      <c r="E474" s="10"/>
      <c r="F474" s="10"/>
      <c r="G474" s="10"/>
      <c r="H474" s="10"/>
    </row>
    <row r="475" spans="2:8" ht="15" x14ac:dyDescent="0.25">
      <c r="B475" s="10"/>
      <c r="C475" s="10"/>
      <c r="D475" s="10"/>
      <c r="E475" s="10"/>
      <c r="F475" s="10"/>
      <c r="G475" s="10"/>
      <c r="H475" s="10"/>
    </row>
    <row r="476" spans="2:8" ht="15" x14ac:dyDescent="0.25">
      <c r="B476" s="10"/>
      <c r="C476" s="10"/>
      <c r="D476" s="10"/>
      <c r="E476" s="10"/>
      <c r="F476" s="10"/>
      <c r="G476" s="10"/>
      <c r="H476" s="10"/>
    </row>
    <row r="477" spans="2:8" ht="15" x14ac:dyDescent="0.25">
      <c r="B477" s="10"/>
      <c r="C477" s="10"/>
      <c r="D477" s="10"/>
      <c r="E477" s="10"/>
      <c r="F477" s="10"/>
      <c r="G477" s="10"/>
      <c r="H477" s="10"/>
    </row>
    <row r="478" spans="2:8" ht="15" x14ac:dyDescent="0.25">
      <c r="B478" s="10"/>
      <c r="C478" s="10"/>
      <c r="D478" s="10"/>
      <c r="E478" s="10"/>
      <c r="F478" s="10"/>
      <c r="G478" s="10"/>
      <c r="H478" s="10"/>
    </row>
    <row r="479" spans="2:8" ht="15" x14ac:dyDescent="0.25">
      <c r="B479" s="10"/>
      <c r="C479" s="10"/>
      <c r="D479" s="10"/>
      <c r="E479" s="10"/>
      <c r="F479" s="10"/>
      <c r="G479" s="10"/>
      <c r="H479" s="10"/>
    </row>
    <row r="480" spans="2:8" ht="15" x14ac:dyDescent="0.25">
      <c r="B480" s="10"/>
      <c r="C480" s="10"/>
      <c r="D480" s="10"/>
      <c r="E480" s="10"/>
      <c r="F480" s="10"/>
      <c r="G480" s="10"/>
      <c r="H480" s="10"/>
    </row>
    <row r="481" spans="2:8" ht="15" x14ac:dyDescent="0.25">
      <c r="B481" s="10"/>
      <c r="C481" s="10"/>
      <c r="D481" s="10"/>
      <c r="E481" s="10"/>
      <c r="F481" s="10"/>
      <c r="G481" s="10"/>
      <c r="H481" s="10"/>
    </row>
    <row r="482" spans="2:8" ht="15" x14ac:dyDescent="0.25">
      <c r="B482" s="10"/>
      <c r="C482" s="10"/>
      <c r="D482" s="10"/>
      <c r="E482" s="10"/>
      <c r="F482" s="10"/>
      <c r="G482" s="10"/>
      <c r="H482" s="10"/>
    </row>
    <row r="483" spans="2:8" ht="15" x14ac:dyDescent="0.25">
      <c r="B483" s="10"/>
      <c r="C483" s="10"/>
      <c r="D483" s="10"/>
      <c r="E483" s="10"/>
      <c r="F483" s="10"/>
      <c r="G483" s="10"/>
      <c r="H483" s="10"/>
    </row>
    <row r="484" spans="2:8" ht="15" x14ac:dyDescent="0.25">
      <c r="B484" s="10"/>
      <c r="C484" s="10"/>
      <c r="D484" s="10"/>
      <c r="E484" s="10"/>
      <c r="F484" s="10"/>
      <c r="G484" s="10"/>
      <c r="H484" s="10"/>
    </row>
    <row r="485" spans="2:8" ht="15" x14ac:dyDescent="0.25">
      <c r="B485" s="10"/>
      <c r="C485" s="10"/>
      <c r="D485" s="10"/>
      <c r="E485" s="10"/>
      <c r="F485" s="10"/>
      <c r="G485" s="10"/>
      <c r="H485" s="10"/>
    </row>
    <row r="486" spans="2:8" ht="15"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140:I140"/>
    <mergeCell ref="C2:E2"/>
    <mergeCell ref="C6:D6"/>
    <mergeCell ref="B11:I11"/>
    <mergeCell ref="B14:H14"/>
    <mergeCell ref="C30:H30"/>
    <mergeCell ref="B32:H32"/>
    <mergeCell ref="B35:E35"/>
    <mergeCell ref="B57:F57"/>
    <mergeCell ref="B79:F79"/>
    <mergeCell ref="B101:E101"/>
    <mergeCell ref="B123:G123"/>
    <mergeCell ref="B260:I260"/>
    <mergeCell ref="B275:H275"/>
    <mergeCell ref="B278:I278"/>
    <mergeCell ref="B156:I156"/>
    <mergeCell ref="B180:I180"/>
    <mergeCell ref="B195:G195"/>
    <mergeCell ref="B212:E212"/>
    <mergeCell ref="B235:F235"/>
    <mergeCell ref="B257:H257"/>
  </mergeCells>
  <conditionalFormatting sqref="A12:I295">
    <cfRule type="expression" dxfId="503" priority="1" stopIfTrue="1">
      <formula>$A$16=0</formula>
    </cfRule>
  </conditionalFormatting>
  <conditionalFormatting sqref="B34:C34">
    <cfRule type="expression" dxfId="502" priority="31">
      <formula>$A$34="nvt"</formula>
    </cfRule>
  </conditionalFormatting>
  <conditionalFormatting sqref="B56:C56">
    <cfRule type="expression" dxfId="501" priority="32">
      <formula>$A$56="nvt"</formula>
    </cfRule>
  </conditionalFormatting>
  <conditionalFormatting sqref="B78:C78">
    <cfRule type="expression" dxfId="500" priority="29">
      <formula>$A$78="nvt"</formula>
    </cfRule>
  </conditionalFormatting>
  <conditionalFormatting sqref="B100:C100">
    <cfRule type="expression" dxfId="499" priority="3">
      <formula>$A$100="nvt"</formula>
    </cfRule>
  </conditionalFormatting>
  <conditionalFormatting sqref="B122:C122">
    <cfRule type="expression" dxfId="498" priority="27">
      <formula>$A$122="nvt"</formula>
    </cfRule>
  </conditionalFormatting>
  <conditionalFormatting sqref="B125:C136">
    <cfRule type="expression" dxfId="497" priority="42">
      <formula>$A$122="nvt"</formula>
    </cfRule>
  </conditionalFormatting>
  <conditionalFormatting sqref="B139:C139">
    <cfRule type="expression" dxfId="496" priority="25">
      <formula>$A$139="nvt"</formula>
    </cfRule>
  </conditionalFormatting>
  <conditionalFormatting sqref="B155:C155">
    <cfRule type="expression" dxfId="495" priority="23">
      <formula>$A$155="nvt"</formula>
    </cfRule>
  </conditionalFormatting>
  <conditionalFormatting sqref="B179:C179">
    <cfRule type="expression" dxfId="494" priority="21">
      <formula>$A$179="nvt"</formula>
    </cfRule>
  </conditionalFormatting>
  <conditionalFormatting sqref="B197:C208">
    <cfRule type="expression" dxfId="493" priority="39">
      <formula>$A$194="nvt"</formula>
    </cfRule>
  </conditionalFormatting>
  <conditionalFormatting sqref="B211:C211">
    <cfRule type="expression" dxfId="492" priority="17">
      <formula>$A$211="nvt"</formula>
    </cfRule>
  </conditionalFormatting>
  <conditionalFormatting sqref="B234:C234">
    <cfRule type="expression" dxfId="491" priority="15">
      <formula>$A$234="nvt"</formula>
    </cfRule>
  </conditionalFormatting>
  <conditionalFormatting sqref="B17:D27">
    <cfRule type="expression" dxfId="490" priority="36">
      <formula>$A17=0</formula>
    </cfRule>
  </conditionalFormatting>
  <conditionalFormatting sqref="B37:E53">
    <cfRule type="expression" dxfId="489" priority="45">
      <formula>$A$34="nvt"</formula>
    </cfRule>
  </conditionalFormatting>
  <conditionalFormatting sqref="B103:E119">
    <cfRule type="expression" dxfId="488" priority="5">
      <formula>$A$100="nvt"</formula>
    </cfRule>
  </conditionalFormatting>
  <conditionalFormatting sqref="B194:E194">
    <cfRule type="expression" dxfId="487" priority="11">
      <formula>$A$194="nvt"</formula>
    </cfRule>
  </conditionalFormatting>
  <conditionalFormatting sqref="B214:E231">
    <cfRule type="expression" dxfId="486" priority="38">
      <formula>$A$211="nvt"</formula>
    </cfRule>
  </conditionalFormatting>
  <conditionalFormatting sqref="B59:F75">
    <cfRule type="expression" dxfId="485" priority="44">
      <formula>$A$56="nvt"</formula>
    </cfRule>
  </conditionalFormatting>
  <conditionalFormatting sqref="B81:F97">
    <cfRule type="expression" dxfId="484" priority="43">
      <formula>$A$78="nvt"</formula>
    </cfRule>
  </conditionalFormatting>
  <conditionalFormatting sqref="B237:F253">
    <cfRule type="expression" dxfId="483" priority="37">
      <formula>$A$234="nvt"</formula>
    </cfRule>
  </conditionalFormatting>
  <conditionalFormatting sqref="B30:I30">
    <cfRule type="expression" dxfId="482" priority="46">
      <formula>LEFT($C$30,3)="Let"</formula>
    </cfRule>
  </conditionalFormatting>
  <conditionalFormatting sqref="B142:I152">
    <cfRule type="expression" dxfId="481" priority="6">
      <formula>$A$139="nvt"</formula>
    </cfRule>
  </conditionalFormatting>
  <conditionalFormatting sqref="B158:I176">
    <cfRule type="expression" dxfId="480" priority="8">
      <formula>$A$155="nvt"</formula>
    </cfRule>
  </conditionalFormatting>
  <conditionalFormatting sqref="B182:I191">
    <cfRule type="expression" dxfId="479" priority="40">
      <formula>$A$179="nvt"</formula>
    </cfRule>
  </conditionalFormatting>
  <conditionalFormatting sqref="C272">
    <cfRule type="cellIs" dxfId="478" priority="35" operator="notEqual">
      <formula>"JA"</formula>
    </cfRule>
  </conditionalFormatting>
  <conditionalFormatting sqref="C295">
    <cfRule type="cellIs" dxfId="477" priority="13" operator="notEqual">
      <formula>"JA"</formula>
    </cfRule>
  </conditionalFormatting>
  <conditionalFormatting sqref="D268">
    <cfRule type="expression" dxfId="476" priority="10">
      <formula>C272&lt;&gt;"JA"</formula>
    </cfRule>
  </conditionalFormatting>
  <dataValidations count="4">
    <dataValidation type="list" allowBlank="1" showInputMessage="1" showErrorMessage="1" sqref="B82:B96 B38:B52 B159:B175 B143:B151 B60:B74 B183:B190 B215:B230 B238:B252 B104:B118" xr:uid="{F3EF6616-0353-4B25-A658-F191B0884B56}">
      <formula1>K_Werkpakket</formula1>
    </dataValidation>
    <dataValidation type="list" allowBlank="1" showInputMessage="1" showErrorMessage="1" sqref="C6" xr:uid="{70424591-9AE0-4735-9A03-6411061F75A7}">
      <formula1>K_Type</formula1>
    </dataValidation>
    <dataValidation type="list" allowBlank="1" showInputMessage="1" showErrorMessage="1" sqref="C7" xr:uid="{FA092335-C75B-4858-A117-648276B12997}">
      <formula1>K_Omvang</formula1>
    </dataValidation>
    <dataValidation type="list" allowBlank="1" showInputMessage="1" showErrorMessage="1" sqref="C178" xr:uid="{267E802B-8ECE-44DD-A649-0A687C474C39}">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30" max="16383" man="1"/>
    <brk id="255" max="16383" man="1"/>
    <brk id="273"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1155E-7C10-4F22-920C-EB8E2CA21FAB}">
  <sheetPr>
    <tabColor rgb="FF92D050"/>
    <pageSetUpPr fitToPage="1"/>
  </sheetPr>
  <dimension ref="A1:L797"/>
  <sheetViews>
    <sheetView showGridLines="0" workbookViewId="0">
      <selection activeCell="B24" sqref="B24:E24"/>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31</v>
      </c>
    </row>
    <row r="2" spans="1:9" ht="18.75" x14ac:dyDescent="0.3">
      <c r="B2" s="30" t="s">
        <v>152</v>
      </c>
      <c r="C2" s="260"/>
      <c r="D2" s="260"/>
      <c r="E2" s="260"/>
      <c r="I2" s="54" t="s">
        <v>30</v>
      </c>
    </row>
    <row r="3" spans="1:9" x14ac:dyDescent="0.3">
      <c r="B3" s="28"/>
      <c r="C3" s="29"/>
      <c r="D3" s="29"/>
      <c r="I3" s="69" t="s">
        <v>32</v>
      </c>
    </row>
    <row r="4" spans="1:9" ht="16.5" x14ac:dyDescent="0.3">
      <c r="B4" s="32" t="s">
        <v>80</v>
      </c>
      <c r="C4" s="90"/>
      <c r="D4"/>
      <c r="H4" s="68"/>
    </row>
    <row r="5" spans="1:9" ht="16.5" x14ac:dyDescent="0.3">
      <c r="B5" s="32" t="s">
        <v>103</v>
      </c>
      <c r="C5" s="91"/>
      <c r="D5"/>
      <c r="H5" s="68"/>
    </row>
    <row r="6" spans="1:9" ht="16.5" x14ac:dyDescent="0.3">
      <c r="B6" s="32" t="s">
        <v>78</v>
      </c>
      <c r="C6" s="264"/>
      <c r="D6" s="264"/>
      <c r="F6"/>
      <c r="G6"/>
      <c r="H6"/>
    </row>
    <row r="7" spans="1:9" ht="16.5" x14ac:dyDescent="0.3">
      <c r="B7" s="32" t="s">
        <v>79</v>
      </c>
      <c r="C7" s="92"/>
      <c r="D7"/>
      <c r="E7"/>
      <c r="F7"/>
      <c r="G7"/>
      <c r="H7"/>
    </row>
    <row r="8" spans="1:9" ht="16.5" x14ac:dyDescent="0.3">
      <c r="B8" s="32"/>
      <c r="C8" s="130"/>
      <c r="D8" s="130"/>
      <c r="E8" s="130"/>
      <c r="F8"/>
      <c r="G8"/>
      <c r="H8"/>
    </row>
    <row r="9" spans="1:9" x14ac:dyDescent="0.3">
      <c r="B9" s="3"/>
      <c r="C9" s="4"/>
      <c r="D9"/>
      <c r="E9"/>
      <c r="F9"/>
      <c r="G9"/>
      <c r="H9"/>
    </row>
    <row r="10" spans="1:9" ht="9" customHeight="1" x14ac:dyDescent="0.3">
      <c r="B10" s="20"/>
      <c r="C10" s="4"/>
      <c r="D10"/>
      <c r="E10"/>
      <c r="F10"/>
      <c r="G10"/>
      <c r="H10"/>
    </row>
    <row r="11" spans="1:9" ht="75" customHeight="1" x14ac:dyDescent="0.25">
      <c r="B11" s="265"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5"/>
      <c r="D11" s="265"/>
      <c r="E11" s="265"/>
      <c r="F11" s="265"/>
      <c r="G11" s="265"/>
      <c r="H11" s="265"/>
      <c r="I11" s="265"/>
    </row>
    <row r="12" spans="1:9" ht="15" customHeight="1" thickBot="1" x14ac:dyDescent="0.3">
      <c r="B12" s="36"/>
      <c r="C12" s="36"/>
      <c r="D12" s="36"/>
      <c r="E12" s="36"/>
      <c r="F12" s="36"/>
      <c r="G12" s="36"/>
      <c r="H12" s="36"/>
      <c r="I12" s="36"/>
    </row>
    <row r="13" spans="1:9" ht="6.75" customHeight="1" thickTop="1" x14ac:dyDescent="0.25">
      <c r="B13" s="87"/>
      <c r="C13" s="87"/>
      <c r="D13" s="87"/>
      <c r="E13" s="87"/>
      <c r="F13" s="87"/>
      <c r="G13" s="87"/>
      <c r="H13" s="85"/>
      <c r="I13" s="85"/>
    </row>
    <row r="14" spans="1:9" ht="42.75" customHeight="1" x14ac:dyDescent="0.25">
      <c r="B14" s="262" t="s">
        <v>127</v>
      </c>
      <c r="C14" s="262"/>
      <c r="D14" s="262"/>
      <c r="E14" s="262"/>
      <c r="F14" s="262"/>
      <c r="G14" s="262"/>
      <c r="H14" s="262"/>
      <c r="I14" s="85"/>
    </row>
    <row r="15" spans="1:9" ht="9.75" customHeight="1" thickBot="1" x14ac:dyDescent="0.35">
      <c r="B15" s="88"/>
      <c r="C15" s="89"/>
      <c r="D15" s="85"/>
      <c r="E15" s="85"/>
      <c r="F15" s="85"/>
      <c r="G15" s="85"/>
      <c r="H15" s="85"/>
      <c r="I15" s="85"/>
    </row>
    <row r="16" spans="1:9" ht="18.75" x14ac:dyDescent="0.3">
      <c r="A16" s="143">
        <f>IF(OR(COUNTA(C2:D8)&lt;5,Projectinformatie!B24=""),0,1)</f>
        <v>0</v>
      </c>
      <c r="B16" s="60" t="s">
        <v>58</v>
      </c>
      <c r="C16" s="61"/>
      <c r="D16" s="62" t="s">
        <v>0</v>
      </c>
      <c r="E16" s="85"/>
      <c r="F16" s="60" t="s">
        <v>2</v>
      </c>
      <c r="G16" s="61"/>
      <c r="H16" s="62" t="s">
        <v>0</v>
      </c>
      <c r="I16" s="85"/>
    </row>
    <row r="17" spans="1:12" x14ac:dyDescent="0.25">
      <c r="A17" s="143" t="str">
        <f>IFERROR(HLOOKUP(VLOOKUP(Projectinformatie!$B$24,Keuzeopties[#All],3,FALSE)&amp;IF($C$6="Kennisinstelling","K",""),Keuze_Kostensoort[#All],2,FALSE),0)</f>
        <v>Uurtarief € 60</v>
      </c>
      <c r="B17" s="144" t="str">
        <f>Hulpblad!G2</f>
        <v>Uurtarief € 60</v>
      </c>
      <c r="C17" s="63"/>
      <c r="D17" s="150">
        <f>IF(A17=0,0,SUM($E$38:$E$52))</f>
        <v>0</v>
      </c>
      <c r="E17" s="85"/>
      <c r="F17" s="144" t="str">
        <f>Hulpblad!V2</f>
        <v xml:space="preserve"> </v>
      </c>
      <c r="G17" s="63"/>
      <c r="H17" s="150" t="str">
        <f>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5"/>
    </row>
    <row r="18" spans="1:12" x14ac:dyDescent="0.25">
      <c r="A18" s="143" t="str">
        <f>IFERROR(HLOOKUP(VLOOKUP(Projectinformatie!$B$24,Keuzeopties[#All],3,FALSE)&amp;IF($C$6="Kennisinstelling","K",""),Keuze_Kostensoort[#All],3,FALSE),0)</f>
        <v>Maandbedrag € 8.600</v>
      </c>
      <c r="B18" s="144" t="str">
        <f>Hulpblad!G3</f>
        <v>Maandbedrag € 8.600</v>
      </c>
      <c r="C18" s="63"/>
      <c r="D18" s="150">
        <f>IF(A18=0,0,SUM($F$60:$F$74))</f>
        <v>0</v>
      </c>
      <c r="E18" s="85"/>
      <c r="F18" s="144" t="str">
        <f>Hulpblad!V3</f>
        <v xml:space="preserve"> </v>
      </c>
      <c r="G18" s="63"/>
      <c r="H18" s="150" t="str">
        <f t="shared" ref="H18:H26" si="0">IF(OR(F18="",F18=" "),"",SUMIFS($E$104:$E$118,$B$104:$B$118,F18)+SUMIFS($E$38:$E$52,$B$38:$B$52,F18)+SUMIFS($F$60:$F$74,$B$60:$B$74,F18)+SUMIFS($F$82:$F$96,$B$82:$B$96,F18)+SUMIFS($C$126:$C$135,$B$126:$B$135,F18)+SUMIFS($I$183:$I$190,$B$183:$B$190,F18)+SUMIFS($E$143:$E$151,$B$143:$B$151,F18)+SUMIFS($F$159:$F$175,$B$159:$B$175,F18)+SUMIFS($C$198:$C$207,$B$198:$B$207,F18)+SUMIFS($E$215:$E$230,$B$215:$B$230,F18)+SUMIFS($F$238:$F$252,$B$238:$B$252,F18))</f>
        <v/>
      </c>
      <c r="I18" s="85"/>
    </row>
    <row r="19" spans="1:12" x14ac:dyDescent="0.25">
      <c r="A19" s="143">
        <f>IFERROR(HLOOKUP(VLOOKUP(Projectinformatie!$B$24,Keuzeopties[#All],3,FALSE)&amp;IF($C$6="Kennisinstelling","K",""),Keuze_Kostensoort[#All],4,FALSE),0)</f>
        <v>0</v>
      </c>
      <c r="B19" s="144" t="str">
        <f>Hulpblad!G4</f>
        <v>IKS voor kennisinstellingen</v>
      </c>
      <c r="C19" s="63"/>
      <c r="D19" s="150">
        <f>IF(A19=0,0,SUM($F$82:$F$96))</f>
        <v>0</v>
      </c>
      <c r="E19" s="85"/>
      <c r="F19" s="144" t="str">
        <f>Hulpblad!V4</f>
        <v xml:space="preserve"> </v>
      </c>
      <c r="G19" s="63"/>
      <c r="H19" s="150" t="str">
        <f t="shared" si="0"/>
        <v/>
      </c>
      <c r="I19" s="85"/>
    </row>
    <row r="20" spans="1:12" x14ac:dyDescent="0.25">
      <c r="A20" s="143" t="str">
        <f>IFERROR(HLOOKUP(VLOOKUP(Projectinformatie!$B$24,Keuzeopties[#All],3,FALSE)&amp;IF($C$6="Kennisinstelling","K",""),Keuze_Kostensoort[#All],5,FALSE),0)</f>
        <v>Loonverletkosten</v>
      </c>
      <c r="B20" s="144" t="str">
        <f>Hulpblad!G5</f>
        <v>Loonverletkosten</v>
      </c>
      <c r="C20" s="63"/>
      <c r="D20" s="150">
        <f>IF(A20=0,0,SUM($E$104:$E$118))</f>
        <v>0</v>
      </c>
      <c r="E20" s="85"/>
      <c r="F20" s="144" t="str">
        <f>Hulpblad!V5</f>
        <v xml:space="preserve"> </v>
      </c>
      <c r="G20" s="63"/>
      <c r="H20" s="150" t="str">
        <f t="shared" si="0"/>
        <v/>
      </c>
      <c r="I20" s="85"/>
    </row>
    <row r="21" spans="1:12" x14ac:dyDescent="0.25">
      <c r="A21" s="143">
        <f>IFERROR(HLOOKUP(VLOOKUP(Projectinformatie!$B$24,Keuzeopties[#All],3,FALSE)&amp;IF($C$6="Kennisinstelling","K",""),Keuze_Kostensoort[#All],6,FALSE),0)</f>
        <v>0</v>
      </c>
      <c r="B21" s="144" t="str">
        <f>Hulpblad!G6</f>
        <v>Forfait 23% over overige directe kosten</v>
      </c>
      <c r="C21" s="63"/>
      <c r="D21" s="150">
        <f>IF(A21=0,0,SUM($C$126:$C$135))</f>
        <v>0</v>
      </c>
      <c r="E21" s="85"/>
      <c r="F21" s="144" t="str">
        <f>Hulpblad!V6</f>
        <v xml:space="preserve"> </v>
      </c>
      <c r="G21" s="63"/>
      <c r="H21" s="150" t="str">
        <f t="shared" si="0"/>
        <v/>
      </c>
      <c r="I21" s="85"/>
    </row>
    <row r="22" spans="1:12" x14ac:dyDescent="0.25">
      <c r="A22" s="143" t="str">
        <f>IFERROR(HLOOKUP(VLOOKUP(Projectinformatie!$B$24,Keuzeopties[#All],3,FALSE)&amp;IF($C$6="Kennisinstelling","K",""),Keuze_Kostensoort[#All],7,FALSE),0)</f>
        <v>Afschrijvingskosten</v>
      </c>
      <c r="B22" s="144" t="str">
        <f>Hulpblad!G7</f>
        <v>Afschrijvingskosten</v>
      </c>
      <c r="C22" s="63"/>
      <c r="D22" s="150">
        <f>IF(A22=0,0,SUM($I$183:$I$190))</f>
        <v>0</v>
      </c>
      <c r="E22" s="85"/>
      <c r="F22" s="144" t="str">
        <f>Hulpblad!V7</f>
        <v xml:space="preserve"> </v>
      </c>
      <c r="G22" s="63"/>
      <c r="H22" s="150" t="str">
        <f t="shared" si="0"/>
        <v/>
      </c>
      <c r="I22" s="85"/>
    </row>
    <row r="23" spans="1:12" x14ac:dyDescent="0.25">
      <c r="A23" s="143" t="str">
        <f>IFERROR(HLOOKUP(VLOOKUP(Projectinformatie!$B$24,Keuzeopties[#All],3,FALSE)&amp;IF($C$6="Kennisinstelling","K",""),Keuze_Kostensoort[#All],8,FALSE),0)</f>
        <v>Bijdragen in natura</v>
      </c>
      <c r="B23" s="144" t="str">
        <f>Hulpblad!G8</f>
        <v>Bijdragen in natura</v>
      </c>
      <c r="C23" s="63"/>
      <c r="D23" s="150">
        <f>IF(A23=0,0,SUM($E$143:$E$151))</f>
        <v>0</v>
      </c>
      <c r="E23" s="85"/>
      <c r="F23" s="144" t="str">
        <f>Hulpblad!V8</f>
        <v xml:space="preserve"> </v>
      </c>
      <c r="G23" s="63"/>
      <c r="H23" s="150" t="str">
        <f t="shared" si="0"/>
        <v/>
      </c>
      <c r="I23" s="85"/>
      <c r="L23" s="10"/>
    </row>
    <row r="24" spans="1:12" x14ac:dyDescent="0.25">
      <c r="A24" s="143" t="str">
        <f>IFERROR(HLOOKUP(VLOOKUP(Projectinformatie!$B$24,Keuzeopties[#All],3,FALSE)&amp;IF($C$6="Kennisinstelling","K",""),Keuze_Kostensoort[#All],9,FALSE),0)</f>
        <v>Overige kosten derden</v>
      </c>
      <c r="B24" s="144" t="str">
        <f>Hulpblad!G9</f>
        <v>Overige kosten derden</v>
      </c>
      <c r="C24" s="63"/>
      <c r="D24" s="150">
        <f>IF(A24=0,0,SUM($F$159:$F$175))</f>
        <v>0</v>
      </c>
      <c r="E24" s="85"/>
      <c r="F24" s="144" t="str">
        <f>Hulpblad!V9</f>
        <v xml:space="preserve"> </v>
      </c>
      <c r="G24" s="63"/>
      <c r="H24" s="150" t="str">
        <f t="shared" si="0"/>
        <v/>
      </c>
      <c r="I24" s="85"/>
    </row>
    <row r="25" spans="1:12" x14ac:dyDescent="0.25">
      <c r="A25" s="143" t="str">
        <f>IFERROR(HLOOKUP(VLOOKUP(Projectinformatie!$B$24,Keuzeopties[#All],3,FALSE)&amp;IF(C15="Kennisinstelling","K",""),Keuze_Kostensoort[#All],10,FALSE),0)</f>
        <v>Forfait kleine uitgaven &lt; € 250 (1% Overige kosten derden)</v>
      </c>
      <c r="B25" s="145" t="str">
        <f>Hulpblad!G10</f>
        <v>Forfait kleine uitgaven &lt; € 250 (1% Overige kosten derden)</v>
      </c>
      <c r="C25" s="142"/>
      <c r="D25" s="150">
        <f>IF(A25=0,0,SUM($C$198:$C$207))</f>
        <v>0</v>
      </c>
      <c r="E25" s="85"/>
      <c r="F25" s="148" t="str">
        <f>Hulpblad!V10</f>
        <v xml:space="preserve"> </v>
      </c>
      <c r="G25" s="137"/>
      <c r="H25" s="150" t="str">
        <f t="shared" si="0"/>
        <v/>
      </c>
      <c r="I25" s="85"/>
    </row>
    <row r="26" spans="1:12" x14ac:dyDescent="0.25">
      <c r="A26" s="143">
        <f>IFERROR(HLOOKUP(VLOOKUP(Projectinformatie!$B$24,Keuzeopties[#All],3,FALSE)&amp;IF(C16="Kennisinstelling","K",""),Keuze_Kostensoort[#All],11,FALSE),0)</f>
        <v>0</v>
      </c>
      <c r="B26" s="146" t="str">
        <f>Hulpblad!G11</f>
        <v>Uurtarief € 73</v>
      </c>
      <c r="C26" s="64"/>
      <c r="D26" s="150">
        <f>IF(A26=0,0,SUM($E$215:$E$230))</f>
        <v>0</v>
      </c>
      <c r="E26" s="85"/>
      <c r="F26" s="146" t="str">
        <f>Hulpblad!V11</f>
        <v xml:space="preserve"> </v>
      </c>
      <c r="G26" s="64"/>
      <c r="H26" s="150" t="str">
        <f t="shared" si="0"/>
        <v/>
      </c>
      <c r="I26" s="85"/>
    </row>
    <row r="27" spans="1:12" ht="16.5" thickBot="1" x14ac:dyDescent="0.3">
      <c r="A27" s="143">
        <f>IFERROR(HLOOKUP(VLOOKUP(Projectinformatie!$B$24,Keuzeopties[#All],3,FALSE)&amp;IF(C17="Kennisinstelling","K",""),Keuze_Kostensoort[#All],12,FALSE),0)</f>
        <v>0</v>
      </c>
      <c r="B27" s="147" t="str">
        <f>Hulpblad!G12</f>
        <v>Maandbedrag € 10.400</v>
      </c>
      <c r="C27" s="65"/>
      <c r="D27" s="151">
        <f>IF(A27=0,0,SUM($F$238:$F$252))</f>
        <v>0</v>
      </c>
      <c r="E27" s="85"/>
      <c r="F27" s="149"/>
      <c r="G27" s="65"/>
      <c r="H27" s="151"/>
      <c r="I27" s="85"/>
    </row>
    <row r="28" spans="1:12" ht="20.25" thickTop="1" thickBot="1" x14ac:dyDescent="0.35">
      <c r="B28" s="66" t="s">
        <v>90</v>
      </c>
      <c r="C28" s="67"/>
      <c r="D28" s="152">
        <f>SUM(D17:D27)</f>
        <v>0</v>
      </c>
      <c r="E28" s="85"/>
      <c r="F28" s="66" t="s">
        <v>90</v>
      </c>
      <c r="G28" s="67"/>
      <c r="H28" s="152">
        <f>SUM(H17:H27)</f>
        <v>0</v>
      </c>
      <c r="I28" s="85"/>
    </row>
    <row r="29" spans="1:12" ht="9" customHeight="1" x14ac:dyDescent="0.3">
      <c r="B29" s="82"/>
      <c r="C29" s="83"/>
      <c r="D29" s="84"/>
      <c r="E29" s="85"/>
      <c r="F29" s="82"/>
      <c r="G29" s="83"/>
      <c r="H29" s="84"/>
      <c r="I29" s="85"/>
    </row>
    <row r="30" spans="1:12" ht="49.5" customHeight="1" thickBot="1" x14ac:dyDescent="0.3">
      <c r="B30" s="86" t="s">
        <v>100</v>
      </c>
      <c r="C30" s="263"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3"/>
      <c r="E30" s="263"/>
      <c r="F30" s="263"/>
      <c r="G30" s="263"/>
      <c r="H30" s="263"/>
      <c r="I30" s="140"/>
    </row>
    <row r="31" spans="1:12" ht="13.5" customHeight="1" thickTop="1" x14ac:dyDescent="0.25">
      <c r="B31" s="38"/>
      <c r="C31" s="38"/>
      <c r="D31" s="38"/>
      <c r="E31" s="38"/>
      <c r="F31" s="38"/>
      <c r="G31" s="38"/>
      <c r="H31" s="38"/>
    </row>
    <row r="32" spans="1:12" ht="25.5" customHeight="1" x14ac:dyDescent="0.25">
      <c r="B32" s="266" t="s">
        <v>101</v>
      </c>
      <c r="C32" s="266"/>
      <c r="D32" s="266"/>
      <c r="E32" s="266"/>
      <c r="F32" s="266"/>
      <c r="G32" s="266"/>
      <c r="H32" s="266"/>
    </row>
    <row r="33" spans="1:8" ht="18.75" x14ac:dyDescent="0.3">
      <c r="B33" s="33"/>
      <c r="C33" s="34"/>
      <c r="D33" s="35"/>
      <c r="E33"/>
      <c r="F33" s="33"/>
      <c r="G33" s="34"/>
      <c r="H33" s="35"/>
    </row>
    <row r="34" spans="1:8" ht="21" x14ac:dyDescent="0.35">
      <c r="A34" s="143" t="str">
        <f>IF($A$16=0,"",IF(COUNTIFS($A$17:$A$27,B34)=1,1,"nvt"))</f>
        <v/>
      </c>
      <c r="B34" s="153" t="str">
        <f>B17</f>
        <v>Uurtarief € 60</v>
      </c>
      <c r="C34" s="50"/>
      <c r="D34"/>
      <c r="E34"/>
      <c r="F34"/>
      <c r="G34"/>
      <c r="H34"/>
    </row>
    <row r="35" spans="1:8" ht="15" customHeight="1" x14ac:dyDescent="0.25">
      <c r="B35" s="261" t="str">
        <f>IF(A34="nvt",VLOOKUP(A34,Alle_Kostensoorten[],2,FALSE),VLOOKUP(B34,Alle_Kostensoorten[],2,FALSE))</f>
        <v>Toelichting: Geen bijzonderheden</v>
      </c>
      <c r="C35" s="261"/>
      <c r="D35" s="261"/>
      <c r="E35" s="261"/>
      <c r="F35"/>
      <c r="G35"/>
      <c r="H35"/>
    </row>
    <row r="36" spans="1:8" ht="7.5" customHeight="1" x14ac:dyDescent="0.3">
      <c r="B36" s="3"/>
      <c r="C36" s="4"/>
      <c r="D36"/>
      <c r="E36"/>
      <c r="F36"/>
      <c r="G36"/>
      <c r="H36"/>
    </row>
    <row r="37" spans="1:8" ht="31.5" customHeight="1" thickBot="1" x14ac:dyDescent="0.35">
      <c r="B37" s="186" t="s">
        <v>2</v>
      </c>
      <c r="C37" s="133" t="s">
        <v>111</v>
      </c>
      <c r="D37" s="133" t="s">
        <v>72</v>
      </c>
      <c r="E37" s="184" t="s">
        <v>0</v>
      </c>
      <c r="F37"/>
      <c r="G37" s="10"/>
      <c r="H37"/>
    </row>
    <row r="38" spans="1:8" ht="15.75" customHeight="1" thickTop="1" x14ac:dyDescent="0.3">
      <c r="B38" s="241"/>
      <c r="C38" s="224"/>
      <c r="D38" s="227"/>
      <c r="E38" s="192">
        <f>IF($A$34=1,$D38*60,0)</f>
        <v>0</v>
      </c>
      <c r="F38"/>
      <c r="G38"/>
      <c r="H38"/>
    </row>
    <row r="39" spans="1:8" ht="15.75" customHeight="1" x14ac:dyDescent="0.3">
      <c r="B39" s="210"/>
      <c r="C39" s="107"/>
      <c r="D39" s="200"/>
      <c r="E39" s="195">
        <f>IF($A$34=1,$D39*60,0)</f>
        <v>0</v>
      </c>
      <c r="F39"/>
      <c r="G39"/>
      <c r="H39"/>
    </row>
    <row r="40" spans="1:8" ht="15.75" customHeight="1" x14ac:dyDescent="0.3">
      <c r="B40" s="210"/>
      <c r="C40" s="107"/>
      <c r="D40" s="200"/>
      <c r="E40" s="195">
        <f>IF($A$34=1,$D40*60,0)</f>
        <v>0</v>
      </c>
      <c r="F40"/>
      <c r="G40"/>
      <c r="H40"/>
    </row>
    <row r="41" spans="1:8" ht="15.75" customHeight="1" x14ac:dyDescent="0.3">
      <c r="B41" s="210"/>
      <c r="C41" s="107"/>
      <c r="D41" s="200"/>
      <c r="E41" s="195">
        <f>IF($A$34=1,$D41*60,0)</f>
        <v>0</v>
      </c>
      <c r="F41"/>
      <c r="G41"/>
      <c r="H41"/>
    </row>
    <row r="42" spans="1:8" ht="15.75" customHeight="1" x14ac:dyDescent="0.3">
      <c r="B42" s="210"/>
      <c r="C42" s="107"/>
      <c r="D42" s="200"/>
      <c r="E42" s="195">
        <f>IF($A$34=1,$D42*60,0)</f>
        <v>0</v>
      </c>
      <c r="F42"/>
      <c r="G42"/>
      <c r="H42"/>
    </row>
    <row r="43" spans="1:8" ht="15.75" customHeight="1" x14ac:dyDescent="0.3">
      <c r="B43" s="210"/>
      <c r="C43" s="107"/>
      <c r="D43" s="200"/>
      <c r="E43" s="195">
        <f>IF($A$34=1,$D43*60,0)</f>
        <v>0</v>
      </c>
      <c r="F43"/>
      <c r="G43"/>
      <c r="H43"/>
    </row>
    <row r="44" spans="1:8" ht="15.75" customHeight="1" x14ac:dyDescent="0.3">
      <c r="B44" s="210"/>
      <c r="C44" s="107"/>
      <c r="D44" s="200"/>
      <c r="E44" s="195">
        <f>IF($A$34=1,$D44*60,0)</f>
        <v>0</v>
      </c>
      <c r="F44"/>
      <c r="G44"/>
      <c r="H44"/>
    </row>
    <row r="45" spans="1:8" ht="15.75" customHeight="1" x14ac:dyDescent="0.3">
      <c r="B45" s="210"/>
      <c r="C45" s="107"/>
      <c r="D45" s="200"/>
      <c r="E45" s="195">
        <f>IF($A$34=1,$D45*60,0)</f>
        <v>0</v>
      </c>
      <c r="F45"/>
      <c r="G45"/>
      <c r="H45"/>
    </row>
    <row r="46" spans="1:8" ht="15.75" customHeight="1" x14ac:dyDescent="0.3">
      <c r="B46" s="210"/>
      <c r="C46" s="107"/>
      <c r="D46" s="200"/>
      <c r="E46" s="195">
        <f>IF($A$34=1,$D46*60,0)</f>
        <v>0</v>
      </c>
      <c r="F46"/>
      <c r="G46"/>
      <c r="H46"/>
    </row>
    <row r="47" spans="1:8" ht="15.75" customHeight="1" x14ac:dyDescent="0.3">
      <c r="B47" s="210"/>
      <c r="C47" s="107"/>
      <c r="D47" s="200"/>
      <c r="E47" s="195">
        <f>IF($A$34=1,$D47*60,0)</f>
        <v>0</v>
      </c>
      <c r="F47"/>
      <c r="G47"/>
      <c r="H47"/>
    </row>
    <row r="48" spans="1:8" ht="15.75" customHeight="1" x14ac:dyDescent="0.3">
      <c r="B48" s="210"/>
      <c r="C48" s="107"/>
      <c r="D48" s="200"/>
      <c r="E48" s="195">
        <f>IF($A$34=1,$D48*60,0)</f>
        <v>0</v>
      </c>
      <c r="F48"/>
      <c r="G48"/>
      <c r="H48"/>
    </row>
    <row r="49" spans="1:8" ht="15.75" customHeight="1" x14ac:dyDescent="0.3">
      <c r="B49" s="210"/>
      <c r="C49" s="107"/>
      <c r="D49" s="200"/>
      <c r="E49" s="195">
        <f>IF($A$34=1,$D49*60,0)</f>
        <v>0</v>
      </c>
      <c r="F49"/>
      <c r="G49"/>
      <c r="H49"/>
    </row>
    <row r="50" spans="1:8" ht="15.75" customHeight="1" x14ac:dyDescent="0.3">
      <c r="B50" s="210"/>
      <c r="C50" s="107"/>
      <c r="D50" s="200"/>
      <c r="E50" s="195">
        <f>IF($A$34=1,$D50*60,0)</f>
        <v>0</v>
      </c>
      <c r="F50"/>
      <c r="G50"/>
      <c r="H50"/>
    </row>
    <row r="51" spans="1:8" ht="15.75" customHeight="1" x14ac:dyDescent="0.3">
      <c r="B51" s="210"/>
      <c r="C51" s="107"/>
      <c r="D51" s="200"/>
      <c r="E51" s="195">
        <f>IF($A$34=1,$D51*60,0)</f>
        <v>0</v>
      </c>
      <c r="F51"/>
      <c r="G51"/>
      <c r="H51"/>
    </row>
    <row r="52" spans="1:8" ht="15.75" customHeight="1" thickBot="1" x14ac:dyDescent="0.35">
      <c r="B52" s="93"/>
      <c r="C52" s="94"/>
      <c r="D52" s="141"/>
      <c r="E52" s="155">
        <f>IF($A$34=1,$D52*60,0)</f>
        <v>0</v>
      </c>
      <c r="F52"/>
      <c r="G52"/>
      <c r="H52"/>
    </row>
    <row r="53" spans="1:8" ht="16.5" thickTop="1" x14ac:dyDescent="0.3">
      <c r="B53" s="76" t="s">
        <v>90</v>
      </c>
      <c r="C53" s="76"/>
      <c r="D53" s="214"/>
      <c r="E53" s="163">
        <f>SUM(E38:E52)</f>
        <v>0</v>
      </c>
      <c r="F53" s="8"/>
      <c r="G53"/>
      <c r="H53"/>
    </row>
    <row r="54" spans="1:8" x14ac:dyDescent="0.3">
      <c r="B54" s="1"/>
      <c r="C54" s="1"/>
      <c r="D54" s="1"/>
      <c r="E54" s="1"/>
      <c r="F54" s="7"/>
      <c r="G54" s="8"/>
      <c r="H54"/>
    </row>
    <row r="55" spans="1:8" x14ac:dyDescent="0.3">
      <c r="B55" s="1"/>
      <c r="C55" s="1"/>
      <c r="D55" s="1"/>
      <c r="E55" s="1"/>
      <c r="F55" s="7"/>
      <c r="G55" s="8"/>
      <c r="H55"/>
    </row>
    <row r="56" spans="1:8" ht="21" x14ac:dyDescent="0.35">
      <c r="A56" s="143" t="str">
        <f>IF($A$16=0,"",IF(COUNTIFS($A$17:$A$27,B56)=1,1,"nvt"))</f>
        <v/>
      </c>
      <c r="B56" s="153" t="str">
        <f>B18</f>
        <v>Maandbedrag € 8.600</v>
      </c>
      <c r="C56" s="50"/>
      <c r="D56" s="1"/>
      <c r="E56" s="1"/>
      <c r="F56" s="7"/>
      <c r="G56" s="8"/>
      <c r="H56"/>
    </row>
    <row r="57" spans="1:8" ht="15" customHeight="1" x14ac:dyDescent="0.25">
      <c r="B57" s="261" t="str">
        <f>IF(A56="nvt",VLOOKUP(A56,Alle_Kostensoorten[],2,FALSE),VLOOKUP(B56,Alle_Kostensoorten[],2,FALSE))</f>
        <v>Toelichting: Geen bijzonderheden</v>
      </c>
      <c r="C57" s="261"/>
      <c r="D57" s="261"/>
      <c r="E57" s="261"/>
      <c r="F57" s="261"/>
      <c r="G57"/>
      <c r="H57"/>
    </row>
    <row r="58" spans="1:8" ht="9" customHeight="1" x14ac:dyDescent="0.3">
      <c r="B58" s="1"/>
      <c r="C58" s="1"/>
      <c r="D58" s="1"/>
      <c r="E58" s="1"/>
      <c r="F58" s="7"/>
      <c r="G58" s="8"/>
      <c r="H58"/>
    </row>
    <row r="59" spans="1:8" ht="45.75" thickBot="1" x14ac:dyDescent="0.35">
      <c r="B59" s="186" t="s">
        <v>2</v>
      </c>
      <c r="C59" s="133" t="s">
        <v>111</v>
      </c>
      <c r="D59" s="133" t="s">
        <v>132</v>
      </c>
      <c r="E59" s="133" t="s">
        <v>175</v>
      </c>
      <c r="F59" s="184" t="s">
        <v>0</v>
      </c>
      <c r="G59"/>
      <c r="H59"/>
    </row>
    <row r="60" spans="1:8" ht="15.75" customHeight="1" thickTop="1" x14ac:dyDescent="0.3">
      <c r="B60" s="223"/>
      <c r="C60" s="224"/>
      <c r="D60" s="227"/>
      <c r="E60" s="232"/>
      <c r="F60" s="192">
        <f>IF($A$56=1,$D60*$E60*8600,0)</f>
        <v>0</v>
      </c>
      <c r="G60"/>
      <c r="H60"/>
    </row>
    <row r="61" spans="1:8" ht="15.75" customHeight="1" x14ac:dyDescent="0.3">
      <c r="B61" s="197"/>
      <c r="C61" s="107"/>
      <c r="D61" s="200"/>
      <c r="E61" s="201"/>
      <c r="F61" s="195">
        <f>IF($A$56=1,$D61*$E61*8600,0)</f>
        <v>0</v>
      </c>
      <c r="G61"/>
      <c r="H61"/>
    </row>
    <row r="62" spans="1:8" ht="15.75" customHeight="1" x14ac:dyDescent="0.3">
      <c r="B62" s="197"/>
      <c r="C62" s="107"/>
      <c r="D62" s="200"/>
      <c r="E62" s="201"/>
      <c r="F62" s="195">
        <f>IF($A$56=1,$D62*$E62*8600,0)</f>
        <v>0</v>
      </c>
      <c r="G62"/>
      <c r="H62"/>
    </row>
    <row r="63" spans="1:8" ht="15.75" customHeight="1" x14ac:dyDescent="0.3">
      <c r="B63" s="197"/>
      <c r="C63" s="107"/>
      <c r="D63" s="200"/>
      <c r="E63" s="201"/>
      <c r="F63" s="195">
        <f>IF($A$56=1,$D63*$E63*8600,0)</f>
        <v>0</v>
      </c>
      <c r="G63"/>
      <c r="H63"/>
    </row>
    <row r="64" spans="1:8" ht="15.75" customHeight="1" x14ac:dyDescent="0.3">
      <c r="B64" s="197"/>
      <c r="C64" s="107"/>
      <c r="D64" s="200"/>
      <c r="E64" s="201"/>
      <c r="F64" s="195">
        <f>IF($A$56=1,$D64*$E64*8600,0)</f>
        <v>0</v>
      </c>
      <c r="G64"/>
      <c r="H64"/>
    </row>
    <row r="65" spans="1:8" ht="15.75" customHeight="1" x14ac:dyDescent="0.3">
      <c r="B65" s="197"/>
      <c r="C65" s="107"/>
      <c r="D65" s="200"/>
      <c r="E65" s="201"/>
      <c r="F65" s="195">
        <f>IF($A$56=1,$D65*$E65*8600,0)</f>
        <v>0</v>
      </c>
      <c r="G65"/>
      <c r="H65"/>
    </row>
    <row r="66" spans="1:8" ht="15.75" customHeight="1" x14ac:dyDescent="0.3">
      <c r="B66" s="197"/>
      <c r="C66" s="107"/>
      <c r="D66" s="200"/>
      <c r="E66" s="201"/>
      <c r="F66" s="195">
        <f>IF($A$56=1,$D66*$E66*8600,0)</f>
        <v>0</v>
      </c>
      <c r="G66"/>
      <c r="H66"/>
    </row>
    <row r="67" spans="1:8" ht="15.75" customHeight="1" x14ac:dyDescent="0.3">
      <c r="B67" s="197"/>
      <c r="C67" s="107"/>
      <c r="D67" s="200"/>
      <c r="E67" s="201"/>
      <c r="F67" s="195">
        <f>IF($A$56=1,$D67*$E67*8600,0)</f>
        <v>0</v>
      </c>
      <c r="G67"/>
      <c r="H67"/>
    </row>
    <row r="68" spans="1:8" ht="15.75" customHeight="1" x14ac:dyDescent="0.3">
      <c r="B68" s="197"/>
      <c r="C68" s="107"/>
      <c r="D68" s="200"/>
      <c r="E68" s="201"/>
      <c r="F68" s="195">
        <f>IF($A$56=1,$D68*$E68*8600,0)</f>
        <v>0</v>
      </c>
      <c r="G68"/>
      <c r="H68"/>
    </row>
    <row r="69" spans="1:8" ht="15.75" customHeight="1" x14ac:dyDescent="0.3">
      <c r="B69" s="197"/>
      <c r="C69" s="107"/>
      <c r="D69" s="200"/>
      <c r="E69" s="201"/>
      <c r="F69" s="195">
        <f>IF($A$56=1,$D69*$E69*8600,0)</f>
        <v>0</v>
      </c>
      <c r="G69"/>
      <c r="H69"/>
    </row>
    <row r="70" spans="1:8" ht="15.75" customHeight="1" x14ac:dyDescent="0.3">
      <c r="B70" s="197"/>
      <c r="C70" s="107"/>
      <c r="D70" s="200"/>
      <c r="E70" s="201"/>
      <c r="F70" s="195">
        <f>IF($A$56=1,$D70*$E70*8600,0)</f>
        <v>0</v>
      </c>
      <c r="G70"/>
      <c r="H70"/>
    </row>
    <row r="71" spans="1:8" ht="15.75" customHeight="1" x14ac:dyDescent="0.3">
      <c r="B71" s="197"/>
      <c r="C71" s="107"/>
      <c r="D71" s="200"/>
      <c r="E71" s="201"/>
      <c r="F71" s="195">
        <f>IF($A$56=1,$D71*$E71*8600,0)</f>
        <v>0</v>
      </c>
      <c r="G71"/>
      <c r="H71"/>
    </row>
    <row r="72" spans="1:8" ht="15.75" customHeight="1" x14ac:dyDescent="0.3">
      <c r="B72" s="197"/>
      <c r="C72" s="107"/>
      <c r="D72" s="200"/>
      <c r="E72" s="201"/>
      <c r="F72" s="195">
        <f>IF($A$56=1,$D72*$E72*8600,0)</f>
        <v>0</v>
      </c>
      <c r="G72"/>
      <c r="H72"/>
    </row>
    <row r="73" spans="1:8" ht="15.75" customHeight="1" x14ac:dyDescent="0.3">
      <c r="B73" s="197"/>
      <c r="C73" s="107"/>
      <c r="D73" s="200"/>
      <c r="E73" s="201"/>
      <c r="F73" s="195">
        <f>IF($A$56=1,$D73*$E73*8600,0)</f>
        <v>0</v>
      </c>
      <c r="G73"/>
      <c r="H73"/>
    </row>
    <row r="74" spans="1:8" ht="15.75" customHeight="1" thickBot="1" x14ac:dyDescent="0.35">
      <c r="B74" s="95"/>
      <c r="C74" s="207"/>
      <c r="D74" s="208"/>
      <c r="E74" s="209"/>
      <c r="F74" s="155">
        <f>IF($A$56=1,$D74*$E74*8600,0)</f>
        <v>0</v>
      </c>
      <c r="G74"/>
      <c r="H74"/>
    </row>
    <row r="75" spans="1:8" ht="16.5" thickTop="1" x14ac:dyDescent="0.3">
      <c r="B75" s="76" t="s">
        <v>90</v>
      </c>
      <c r="C75" s="76"/>
      <c r="D75" s="214"/>
      <c r="E75" s="215"/>
      <c r="F75" s="163">
        <f>SUM(F60:F74)</f>
        <v>0</v>
      </c>
      <c r="G75"/>
      <c r="H75"/>
    </row>
    <row r="76" spans="1:8" x14ac:dyDescent="0.3">
      <c r="B76" s="6"/>
      <c r="C76" s="6"/>
      <c r="D76" s="6"/>
      <c r="E76" s="19"/>
      <c r="F76" s="19"/>
      <c r="G76" s="19"/>
      <c r="H76"/>
    </row>
    <row r="77" spans="1:8" x14ac:dyDescent="0.3">
      <c r="B77" s="1"/>
      <c r="C77" s="1"/>
      <c r="D77" s="1"/>
      <c r="E77" s="1"/>
      <c r="F77" s="7"/>
      <c r="G77" s="8"/>
      <c r="H77"/>
    </row>
    <row r="78" spans="1:8" ht="21" x14ac:dyDescent="0.35">
      <c r="A78" s="143" t="str">
        <f>IF($A$16=0,"",IF(COUNTIFS($A$17:$A$27,B78)=1,1,"nvt"))</f>
        <v/>
      </c>
      <c r="B78" s="153" t="str">
        <f>B19</f>
        <v>IKS voor kennisinstellingen</v>
      </c>
      <c r="C78" s="50"/>
      <c r="D78" s="1"/>
      <c r="E78" s="1"/>
      <c r="F78" s="7"/>
      <c r="G78" s="8"/>
      <c r="H78"/>
    </row>
    <row r="79" spans="1:8" ht="15" customHeight="1" x14ac:dyDescent="0.25">
      <c r="B79" s="261" t="e">
        <f>IF(A78=1,VLOOKUP(B78,Alle_Kostensoorten[],2,FALSE),VLOOKUP(A78,Alle_Kostensoorten[],2,FALSE))</f>
        <v>#N/A</v>
      </c>
      <c r="C79" s="261"/>
      <c r="D79" s="261"/>
      <c r="E79" s="261"/>
      <c r="F79" s="261"/>
      <c r="G79"/>
      <c r="H79"/>
    </row>
    <row r="80" spans="1:8" ht="11.25" customHeight="1" x14ac:dyDescent="0.3">
      <c r="B80" s="1"/>
      <c r="C80" s="1"/>
      <c r="D80" s="1"/>
      <c r="E80" s="1"/>
      <c r="F80" s="7"/>
      <c r="G80" s="8"/>
      <c r="H80"/>
    </row>
    <row r="81" spans="2:8" s="5" customFormat="1" ht="30.75" thickBot="1" x14ac:dyDescent="0.35">
      <c r="B81" s="186" t="s">
        <v>2</v>
      </c>
      <c r="C81" s="133" t="s">
        <v>176</v>
      </c>
      <c r="D81" s="133" t="s">
        <v>72</v>
      </c>
      <c r="E81" s="133" t="s">
        <v>53</v>
      </c>
      <c r="F81" s="184" t="s">
        <v>0</v>
      </c>
    </row>
    <row r="82" spans="2:8" ht="15.75" customHeight="1" thickTop="1" x14ac:dyDescent="0.3">
      <c r="B82" s="223"/>
      <c r="C82" s="224"/>
      <c r="D82" s="227"/>
      <c r="E82" s="242"/>
      <c r="F82" s="192">
        <f t="shared" ref="F82:F96" si="1">IF($A$78=1,$D82*$E82,0)</f>
        <v>0</v>
      </c>
      <c r="G82"/>
      <c r="H82"/>
    </row>
    <row r="83" spans="2:8" ht="15.75" customHeight="1" x14ac:dyDescent="0.3">
      <c r="B83" s="197"/>
      <c r="C83" s="107"/>
      <c r="D83" s="200"/>
      <c r="E83" s="242"/>
      <c r="F83" s="195">
        <f t="shared" si="1"/>
        <v>0</v>
      </c>
      <c r="G83"/>
      <c r="H83"/>
    </row>
    <row r="84" spans="2:8" ht="15.75" customHeight="1" x14ac:dyDescent="0.3">
      <c r="B84" s="197"/>
      <c r="C84" s="107"/>
      <c r="D84" s="200"/>
      <c r="E84" s="242"/>
      <c r="F84" s="195">
        <f t="shared" si="1"/>
        <v>0</v>
      </c>
      <c r="G84"/>
      <c r="H84"/>
    </row>
    <row r="85" spans="2:8" ht="15.75" customHeight="1" x14ac:dyDescent="0.3">
      <c r="B85" s="197"/>
      <c r="C85" s="107"/>
      <c r="D85" s="200"/>
      <c r="E85" s="242"/>
      <c r="F85" s="195">
        <f t="shared" si="1"/>
        <v>0</v>
      </c>
      <c r="G85"/>
      <c r="H85"/>
    </row>
    <row r="86" spans="2:8" ht="15.75" customHeight="1" x14ac:dyDescent="0.3">
      <c r="B86" s="197"/>
      <c r="C86" s="107"/>
      <c r="D86" s="200"/>
      <c r="E86" s="243"/>
      <c r="F86" s="195">
        <f t="shared" si="1"/>
        <v>0</v>
      </c>
      <c r="G86"/>
      <c r="H86"/>
    </row>
    <row r="87" spans="2:8" ht="15.75" customHeight="1" x14ac:dyDescent="0.3">
      <c r="B87" s="197"/>
      <c r="C87" s="107"/>
      <c r="D87" s="200"/>
      <c r="E87" s="243"/>
      <c r="F87" s="195">
        <f t="shared" si="1"/>
        <v>0</v>
      </c>
      <c r="G87"/>
      <c r="H87"/>
    </row>
    <row r="88" spans="2:8" ht="15.75" customHeight="1" x14ac:dyDescent="0.3">
      <c r="B88" s="197"/>
      <c r="C88" s="107"/>
      <c r="D88" s="200"/>
      <c r="E88" s="243"/>
      <c r="F88" s="195">
        <f t="shared" si="1"/>
        <v>0</v>
      </c>
      <c r="G88"/>
      <c r="H88"/>
    </row>
    <row r="89" spans="2:8" ht="15.75" customHeight="1" x14ac:dyDescent="0.3">
      <c r="B89" s="197"/>
      <c r="C89" s="107"/>
      <c r="D89" s="200"/>
      <c r="E89" s="243"/>
      <c r="F89" s="195">
        <f t="shared" si="1"/>
        <v>0</v>
      </c>
      <c r="G89"/>
      <c r="H89"/>
    </row>
    <row r="90" spans="2:8" ht="15.75" customHeight="1" x14ac:dyDescent="0.3">
      <c r="B90" s="197"/>
      <c r="C90" s="107"/>
      <c r="D90" s="200"/>
      <c r="E90" s="243"/>
      <c r="F90" s="195">
        <f t="shared" si="1"/>
        <v>0</v>
      </c>
      <c r="G90"/>
      <c r="H90"/>
    </row>
    <row r="91" spans="2:8" ht="15.75" customHeight="1" x14ac:dyDescent="0.3">
      <c r="B91" s="197"/>
      <c r="C91" s="107"/>
      <c r="D91" s="200"/>
      <c r="E91" s="243"/>
      <c r="F91" s="195">
        <f t="shared" si="1"/>
        <v>0</v>
      </c>
      <c r="G91"/>
      <c r="H91"/>
    </row>
    <row r="92" spans="2:8" ht="15.75" customHeight="1" x14ac:dyDescent="0.3">
      <c r="B92" s="197"/>
      <c r="C92" s="107"/>
      <c r="D92" s="200"/>
      <c r="E92" s="243"/>
      <c r="F92" s="195">
        <f t="shared" si="1"/>
        <v>0</v>
      </c>
      <c r="G92"/>
      <c r="H92"/>
    </row>
    <row r="93" spans="2:8" ht="15.75" customHeight="1" x14ac:dyDescent="0.3">
      <c r="B93" s="197"/>
      <c r="C93" s="107"/>
      <c r="D93" s="200"/>
      <c r="E93" s="243"/>
      <c r="F93" s="195">
        <f t="shared" si="1"/>
        <v>0</v>
      </c>
      <c r="G93"/>
      <c r="H93"/>
    </row>
    <row r="94" spans="2:8" ht="15.75" customHeight="1" x14ac:dyDescent="0.3">
      <c r="B94" s="197"/>
      <c r="C94" s="107"/>
      <c r="D94" s="200"/>
      <c r="E94" s="243"/>
      <c r="F94" s="195">
        <f t="shared" si="1"/>
        <v>0</v>
      </c>
      <c r="G94"/>
      <c r="H94"/>
    </row>
    <row r="95" spans="2:8" ht="15.75" customHeight="1" x14ac:dyDescent="0.3">
      <c r="B95" s="197"/>
      <c r="C95" s="107"/>
      <c r="D95" s="200"/>
      <c r="E95" s="243"/>
      <c r="F95" s="195">
        <f t="shared" si="1"/>
        <v>0</v>
      </c>
      <c r="G95"/>
      <c r="H95"/>
    </row>
    <row r="96" spans="2:8" ht="15.75" customHeight="1" thickBot="1" x14ac:dyDescent="0.35">
      <c r="B96" s="95"/>
      <c r="C96" s="207"/>
      <c r="D96" s="208"/>
      <c r="E96" s="96"/>
      <c r="F96" s="155">
        <f t="shared" si="1"/>
        <v>0</v>
      </c>
      <c r="G96"/>
      <c r="H96"/>
    </row>
    <row r="97" spans="1:8" ht="16.5" thickTop="1" x14ac:dyDescent="0.3">
      <c r="B97" s="76" t="s">
        <v>90</v>
      </c>
      <c r="C97" s="76"/>
      <c r="D97" s="214"/>
      <c r="E97" s="76"/>
      <c r="F97" s="163">
        <f>SUM(F82:F96)</f>
        <v>0</v>
      </c>
      <c r="G97"/>
      <c r="H97"/>
    </row>
    <row r="98" spans="1:8" x14ac:dyDescent="0.3">
      <c r="B98" s="1"/>
      <c r="C98" s="1"/>
      <c r="D98" s="1"/>
      <c r="E98" s="1"/>
      <c r="F98" s="7"/>
      <c r="G98" s="8"/>
      <c r="H98"/>
    </row>
    <row r="99" spans="1:8" x14ac:dyDescent="0.3">
      <c r="B99" s="1"/>
      <c r="C99" s="1"/>
      <c r="D99" s="1"/>
      <c r="E99" s="1"/>
      <c r="F99" s="7"/>
      <c r="G99" s="8"/>
      <c r="H99"/>
    </row>
    <row r="100" spans="1:8" ht="21" x14ac:dyDescent="0.35">
      <c r="A100" s="143" t="str">
        <f>IF($A$16=0,"",IF(COUNTIFS($A$17:$A$27,B100)=1,1,"nvt"))</f>
        <v/>
      </c>
      <c r="B100" s="247" t="str">
        <f>B20</f>
        <v>Loonverletkosten</v>
      </c>
      <c r="C100" s="50"/>
      <c r="D100"/>
      <c r="E100"/>
      <c r="F100" s="7"/>
      <c r="G100" s="8"/>
      <c r="H100"/>
    </row>
    <row r="101" spans="1:8" x14ac:dyDescent="0.3">
      <c r="B101" s="261" t="str">
        <f>IF(A100="nvt",VLOOKUP(A100,Alle_Kostensoorten[],2,FALSE),VLOOKUP(B100,Alle_Kostensoorten[],2,FALSE))</f>
        <v>Toelichting: Geen bijzonderheden.</v>
      </c>
      <c r="C101" s="261"/>
      <c r="D101" s="261"/>
      <c r="E101" s="261"/>
      <c r="F101" s="7"/>
      <c r="G101" s="8"/>
      <c r="H101"/>
    </row>
    <row r="102" spans="1:8" x14ac:dyDescent="0.3">
      <c r="B102" s="3"/>
      <c r="C102" s="4"/>
      <c r="D102"/>
      <c r="E102"/>
      <c r="F102" s="7"/>
      <c r="G102" s="8"/>
      <c r="H102"/>
    </row>
    <row r="103" spans="1:8" ht="16.5" thickBot="1" x14ac:dyDescent="0.35">
      <c r="B103" s="186" t="s">
        <v>2</v>
      </c>
      <c r="C103" s="133" t="s">
        <v>111</v>
      </c>
      <c r="D103" s="133" t="s">
        <v>72</v>
      </c>
      <c r="E103" s="184" t="s">
        <v>0</v>
      </c>
      <c r="F103" s="7"/>
      <c r="G103" s="8"/>
      <c r="H103"/>
    </row>
    <row r="104" spans="1:8" ht="16.5" thickTop="1" x14ac:dyDescent="0.3">
      <c r="B104" s="241"/>
      <c r="C104" s="224"/>
      <c r="D104" s="227"/>
      <c r="E104" s="192">
        <f>IF($A$100=1,$D104*23.91,0)</f>
        <v>0</v>
      </c>
      <c r="F104" s="7"/>
      <c r="G104" s="8"/>
      <c r="H104"/>
    </row>
    <row r="105" spans="1:8" x14ac:dyDescent="0.3">
      <c r="B105" s="210"/>
      <c r="C105" s="107"/>
      <c r="D105" s="200"/>
      <c r="E105" s="195">
        <f t="shared" ref="E105:E118" si="2">IF($A$100=1,$D105*23.91,0)</f>
        <v>0</v>
      </c>
      <c r="F105" s="7"/>
      <c r="G105" s="8"/>
      <c r="H105"/>
    </row>
    <row r="106" spans="1:8" x14ac:dyDescent="0.3">
      <c r="B106" s="210"/>
      <c r="C106" s="107"/>
      <c r="D106" s="200"/>
      <c r="E106" s="195">
        <f t="shared" si="2"/>
        <v>0</v>
      </c>
      <c r="F106" s="7"/>
      <c r="G106" s="8"/>
      <c r="H106"/>
    </row>
    <row r="107" spans="1:8" x14ac:dyDescent="0.3">
      <c r="B107" s="210"/>
      <c r="C107" s="107"/>
      <c r="D107" s="200"/>
      <c r="E107" s="195">
        <f t="shared" si="2"/>
        <v>0</v>
      </c>
      <c r="F107" s="7"/>
      <c r="G107" s="8"/>
      <c r="H107"/>
    </row>
    <row r="108" spans="1:8" x14ac:dyDescent="0.3">
      <c r="B108" s="210"/>
      <c r="C108" s="107"/>
      <c r="D108" s="200"/>
      <c r="E108" s="195">
        <f t="shared" si="2"/>
        <v>0</v>
      </c>
      <c r="F108" s="7"/>
      <c r="G108" s="8"/>
      <c r="H108"/>
    </row>
    <row r="109" spans="1:8" x14ac:dyDescent="0.3">
      <c r="B109" s="210"/>
      <c r="C109" s="107"/>
      <c r="D109" s="200"/>
      <c r="E109" s="195">
        <f t="shared" si="2"/>
        <v>0</v>
      </c>
      <c r="F109" s="7"/>
      <c r="G109" s="8"/>
      <c r="H109"/>
    </row>
    <row r="110" spans="1:8" x14ac:dyDescent="0.3">
      <c r="B110" s="210"/>
      <c r="C110" s="107"/>
      <c r="D110" s="200"/>
      <c r="E110" s="195">
        <f t="shared" si="2"/>
        <v>0</v>
      </c>
      <c r="F110" s="7"/>
      <c r="G110" s="8"/>
      <c r="H110"/>
    </row>
    <row r="111" spans="1:8" x14ac:dyDescent="0.3">
      <c r="B111" s="210"/>
      <c r="C111" s="107"/>
      <c r="D111" s="200"/>
      <c r="E111" s="195">
        <f t="shared" si="2"/>
        <v>0</v>
      </c>
      <c r="F111" s="7"/>
      <c r="G111" s="8"/>
      <c r="H111"/>
    </row>
    <row r="112" spans="1:8" x14ac:dyDescent="0.3">
      <c r="B112" s="210"/>
      <c r="C112" s="107"/>
      <c r="D112" s="200"/>
      <c r="E112" s="195">
        <f t="shared" si="2"/>
        <v>0</v>
      </c>
      <c r="F112" s="7"/>
      <c r="G112" s="8"/>
      <c r="H112"/>
    </row>
    <row r="113" spans="1:8" x14ac:dyDescent="0.3">
      <c r="B113" s="210"/>
      <c r="C113" s="107"/>
      <c r="D113" s="200"/>
      <c r="E113" s="195">
        <f t="shared" si="2"/>
        <v>0</v>
      </c>
      <c r="F113" s="7"/>
      <c r="G113" s="8"/>
      <c r="H113"/>
    </row>
    <row r="114" spans="1:8" x14ac:dyDescent="0.3">
      <c r="B114" s="210"/>
      <c r="C114" s="107"/>
      <c r="D114" s="200"/>
      <c r="E114" s="195">
        <f t="shared" si="2"/>
        <v>0</v>
      </c>
      <c r="F114" s="7"/>
      <c r="G114" s="8"/>
      <c r="H114"/>
    </row>
    <row r="115" spans="1:8" x14ac:dyDescent="0.3">
      <c r="B115" s="210"/>
      <c r="C115" s="107"/>
      <c r="D115" s="200"/>
      <c r="E115" s="195">
        <f t="shared" si="2"/>
        <v>0</v>
      </c>
      <c r="F115" s="7"/>
      <c r="G115" s="8"/>
      <c r="H115"/>
    </row>
    <row r="116" spans="1:8" x14ac:dyDescent="0.3">
      <c r="B116" s="210"/>
      <c r="C116" s="107"/>
      <c r="D116" s="200"/>
      <c r="E116" s="195">
        <f t="shared" si="2"/>
        <v>0</v>
      </c>
      <c r="F116" s="7"/>
      <c r="G116" s="8"/>
      <c r="H116"/>
    </row>
    <row r="117" spans="1:8" x14ac:dyDescent="0.3">
      <c r="B117" s="210"/>
      <c r="C117" s="107"/>
      <c r="D117" s="200"/>
      <c r="E117" s="195">
        <f t="shared" si="2"/>
        <v>0</v>
      </c>
      <c r="F117" s="7"/>
      <c r="G117" s="8"/>
      <c r="H117"/>
    </row>
    <row r="118" spans="1:8" ht="16.5" thickBot="1" x14ac:dyDescent="0.35">
      <c r="B118" s="93"/>
      <c r="C118" s="94"/>
      <c r="D118" s="141"/>
      <c r="E118" s="155">
        <f t="shared" si="2"/>
        <v>0</v>
      </c>
      <c r="F118" s="7"/>
      <c r="G118" s="8"/>
      <c r="H118"/>
    </row>
    <row r="119" spans="1:8" ht="16.5" thickTop="1" x14ac:dyDescent="0.3">
      <c r="B119" s="76" t="s">
        <v>90</v>
      </c>
      <c r="C119" s="76"/>
      <c r="D119" s="214"/>
      <c r="E119" s="163">
        <f>SUM(E104:E118)</f>
        <v>0</v>
      </c>
      <c r="F119" s="7"/>
      <c r="G119" s="8"/>
      <c r="H119"/>
    </row>
    <row r="120" spans="1:8" x14ac:dyDescent="0.3">
      <c r="B120" s="1"/>
      <c r="C120" s="1"/>
      <c r="D120" s="1"/>
      <c r="E120" s="1"/>
      <c r="F120" s="7"/>
      <c r="G120" s="8"/>
      <c r="H120"/>
    </row>
    <row r="121" spans="1:8" x14ac:dyDescent="0.3">
      <c r="B121" s="1"/>
      <c r="C121" s="1"/>
      <c r="D121" s="1"/>
      <c r="E121" s="1"/>
      <c r="F121" s="7"/>
      <c r="G121" s="8"/>
      <c r="H121"/>
    </row>
    <row r="122" spans="1:8" ht="21" x14ac:dyDescent="0.35">
      <c r="A122" s="143" t="str">
        <f>IF($A$16=0,"",IF(COUNTIFS($A$17:$A$27,B122)=1,1,"nvt"))</f>
        <v/>
      </c>
      <c r="B122" s="153" t="str">
        <f>B21</f>
        <v>Forfait 23% over overige directe kosten</v>
      </c>
      <c r="C122" s="50"/>
      <c r="D122" s="1"/>
      <c r="E122" s="1"/>
      <c r="F122" s="7"/>
      <c r="G122" s="8"/>
      <c r="H122"/>
    </row>
    <row r="123" spans="1:8" ht="15" x14ac:dyDescent="0.25">
      <c r="B123" s="261" t="e">
        <f>IF(A122=1,VLOOKUP(B122,Alle_Kostensoorten[],2,FALSE),VLOOKUP(A122,Alle_Kostensoorten[],2,FALSE))</f>
        <v>#N/A</v>
      </c>
      <c r="C123" s="261"/>
      <c r="D123" s="261"/>
      <c r="E123" s="261"/>
      <c r="F123" s="261"/>
      <c r="G123" s="261"/>
      <c r="H123"/>
    </row>
    <row r="124" spans="1:8" ht="9.75" customHeight="1" x14ac:dyDescent="0.3">
      <c r="B124" s="1"/>
      <c r="C124" s="1"/>
      <c r="D124" s="1"/>
      <c r="E124" s="1"/>
      <c r="F124" s="7"/>
      <c r="G124" s="8"/>
      <c r="H124"/>
    </row>
    <row r="125" spans="1:8" ht="16.5" thickBot="1" x14ac:dyDescent="0.35">
      <c r="B125" s="70" t="s">
        <v>2</v>
      </c>
      <c r="C125" s="71" t="s">
        <v>0</v>
      </c>
      <c r="D125" s="1"/>
      <c r="E125" s="7"/>
      <c r="F125" s="8"/>
      <c r="G125"/>
      <c r="H125"/>
    </row>
    <row r="126" spans="1:8" ht="15.75" customHeight="1" thickTop="1" x14ac:dyDescent="0.3">
      <c r="B126" s="156" t="str">
        <f>Hulpblad!V2</f>
        <v xml:space="preserve"> </v>
      </c>
      <c r="C126" s="154">
        <f t="shared" ref="C126:C135" si="3">IF(AND($A$122=1,$B126&lt;&gt;"",$B126&lt;&gt;" "),(SUMIFS($E$143:$E$151,$B$143:$B$151,$B126)+SUMIFS($F$159:$F$175,$B$159:$B$175,$B126)+SUMIFS($I$183:$I$190,$B$183:$B$190,$B126)+SUMIFS($C$198:$C$207,$B$198:$B$207,$B126))*0.23,0)</f>
        <v>0</v>
      </c>
      <c r="D126" s="1"/>
      <c r="E126" s="7"/>
      <c r="F126" s="8"/>
      <c r="G126"/>
      <c r="H126"/>
    </row>
    <row r="127" spans="1:8" ht="15.75" customHeight="1" x14ac:dyDescent="0.3">
      <c r="B127" s="157" t="str">
        <f>Hulpblad!V3</f>
        <v xml:space="preserve"> </v>
      </c>
      <c r="C127" s="155">
        <f t="shared" si="3"/>
        <v>0</v>
      </c>
      <c r="D127" s="1"/>
      <c r="E127" s="7"/>
      <c r="F127" s="8"/>
      <c r="G127"/>
      <c r="H127"/>
    </row>
    <row r="128" spans="1:8" ht="15.75" customHeight="1" x14ac:dyDescent="0.3">
      <c r="B128" s="157" t="str">
        <f>Hulpblad!V4</f>
        <v xml:space="preserve"> </v>
      </c>
      <c r="C128" s="155">
        <f t="shared" si="3"/>
        <v>0</v>
      </c>
      <c r="D128" s="1"/>
      <c r="E128" s="7"/>
      <c r="F128" s="8"/>
      <c r="G128"/>
      <c r="H128"/>
    </row>
    <row r="129" spans="1:9" ht="15.75" customHeight="1" x14ac:dyDescent="0.3">
      <c r="B129" s="157" t="str">
        <f>Hulpblad!V5</f>
        <v xml:space="preserve"> </v>
      </c>
      <c r="C129" s="155">
        <f t="shared" si="3"/>
        <v>0</v>
      </c>
      <c r="D129" s="1"/>
      <c r="E129" s="7"/>
      <c r="F129" s="8"/>
      <c r="G129"/>
      <c r="H129"/>
    </row>
    <row r="130" spans="1:9" ht="15.75" customHeight="1" x14ac:dyDescent="0.3">
      <c r="B130" s="157" t="str">
        <f>Hulpblad!V6</f>
        <v xml:space="preserve"> </v>
      </c>
      <c r="C130" s="155">
        <f t="shared" si="3"/>
        <v>0</v>
      </c>
      <c r="D130" s="1"/>
      <c r="E130" s="7"/>
      <c r="F130" s="8"/>
      <c r="G130"/>
      <c r="H130"/>
    </row>
    <row r="131" spans="1:9" ht="15.75" customHeight="1" x14ac:dyDescent="0.3">
      <c r="B131" s="157" t="str">
        <f>Hulpblad!V7</f>
        <v xml:space="preserve"> </v>
      </c>
      <c r="C131" s="155">
        <f t="shared" si="3"/>
        <v>0</v>
      </c>
      <c r="D131" s="1"/>
      <c r="E131" s="7"/>
      <c r="F131" s="8"/>
      <c r="G131"/>
      <c r="H131"/>
    </row>
    <row r="132" spans="1:9" ht="15.75" customHeight="1" x14ac:dyDescent="0.3">
      <c r="B132" s="157" t="str">
        <f>Hulpblad!V8</f>
        <v xml:space="preserve"> </v>
      </c>
      <c r="C132" s="155">
        <f t="shared" si="3"/>
        <v>0</v>
      </c>
      <c r="D132" s="1"/>
      <c r="E132" s="7"/>
      <c r="F132" s="8"/>
      <c r="G132"/>
      <c r="H132"/>
    </row>
    <row r="133" spans="1:9" ht="15.75" customHeight="1" x14ac:dyDescent="0.3">
      <c r="B133" s="157" t="str">
        <f>Hulpblad!V9</f>
        <v xml:space="preserve"> </v>
      </c>
      <c r="C133" s="155">
        <f t="shared" si="3"/>
        <v>0</v>
      </c>
      <c r="D133" s="1"/>
      <c r="E133" s="7"/>
      <c r="F133" s="8"/>
      <c r="G133"/>
      <c r="H133"/>
    </row>
    <row r="134" spans="1:9" ht="15.75" customHeight="1" x14ac:dyDescent="0.3">
      <c r="B134" s="157" t="str">
        <f>Hulpblad!V10</f>
        <v xml:space="preserve"> </v>
      </c>
      <c r="C134" s="155">
        <f t="shared" si="3"/>
        <v>0</v>
      </c>
      <c r="D134" s="1"/>
      <c r="E134" s="7"/>
      <c r="F134" s="8"/>
      <c r="G134"/>
      <c r="H134"/>
    </row>
    <row r="135" spans="1:9" ht="15.75" customHeight="1" thickBot="1" x14ac:dyDescent="0.35">
      <c r="B135" s="157" t="str">
        <f>Hulpblad!V11</f>
        <v xml:space="preserve"> </v>
      </c>
      <c r="C135" s="155">
        <f t="shared" si="3"/>
        <v>0</v>
      </c>
      <c r="D135" s="1"/>
      <c r="E135" s="7"/>
      <c r="F135" s="8"/>
      <c r="G135"/>
      <c r="H135"/>
    </row>
    <row r="136" spans="1:9" ht="16.5" thickTop="1" x14ac:dyDescent="0.3">
      <c r="B136" s="76" t="s">
        <v>90</v>
      </c>
      <c r="C136" s="163">
        <f>SUM(C126:C135)</f>
        <v>0</v>
      </c>
      <c r="D136" s="1"/>
      <c r="E136" s="1"/>
      <c r="F136" s="7"/>
      <c r="G136" s="8"/>
      <c r="H136"/>
    </row>
    <row r="137" spans="1:9" x14ac:dyDescent="0.3">
      <c r="B137" s="1"/>
      <c r="C137" s="1"/>
      <c r="D137" s="1"/>
      <c r="E137" s="1"/>
      <c r="F137" s="7"/>
      <c r="G137" s="8"/>
      <c r="H137"/>
    </row>
    <row r="138" spans="1:9" x14ac:dyDescent="0.3">
      <c r="B138" s="1"/>
      <c r="C138" s="1"/>
      <c r="D138" s="1"/>
      <c r="E138" s="1"/>
      <c r="F138" s="7"/>
      <c r="G138" s="8"/>
      <c r="H138"/>
    </row>
    <row r="139" spans="1:9" ht="21" x14ac:dyDescent="0.35">
      <c r="A139" s="143" t="str">
        <f>IF($A$16=0,"",IF(COUNTIFS($A$17:$A$27,B139)=1,1,"nvt"))</f>
        <v/>
      </c>
      <c r="B139" s="153" t="str">
        <f>B23</f>
        <v>Bijdragen in natura</v>
      </c>
      <c r="C139" s="50"/>
      <c r="D139" s="12"/>
      <c r="E139" s="12"/>
      <c r="F139" s="9"/>
      <c r="G139"/>
      <c r="H139"/>
    </row>
    <row r="140" spans="1:9" ht="18" customHeight="1" x14ac:dyDescent="0.25">
      <c r="B140" s="261"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c r="G141"/>
      <c r="H141"/>
    </row>
    <row r="142" spans="1:9" ht="16.5" customHeight="1" thickBot="1" x14ac:dyDescent="0.35">
      <c r="B142" s="237" t="s">
        <v>2</v>
      </c>
      <c r="C142" s="238" t="s">
        <v>114</v>
      </c>
      <c r="D142" s="238" t="s">
        <v>6</v>
      </c>
      <c r="E142" s="239" t="s">
        <v>0</v>
      </c>
      <c r="F142" s="239" t="s">
        <v>48</v>
      </c>
      <c r="G142" s="240"/>
      <c r="H142" s="240"/>
      <c r="I142" s="240"/>
    </row>
    <row r="143" spans="1:9" ht="15.75" customHeight="1" thickTop="1" x14ac:dyDescent="0.3">
      <c r="B143" s="223"/>
      <c r="C143" s="224"/>
      <c r="D143" s="225"/>
      <c r="E143" s="192">
        <f t="shared" ref="E143:E151" si="4">IF($A$139=1,$D143,0)</f>
        <v>0</v>
      </c>
      <c r="F143" s="224"/>
      <c r="G143" s="226"/>
      <c r="H143" s="226"/>
      <c r="I143" s="226"/>
    </row>
    <row r="144" spans="1:9" ht="15.75" customHeight="1" x14ac:dyDescent="0.3">
      <c r="B144" s="197"/>
      <c r="C144" s="107"/>
      <c r="D144" s="225"/>
      <c r="E144" s="195">
        <f t="shared" si="4"/>
        <v>0</v>
      </c>
      <c r="F144" s="205"/>
      <c r="G144" s="206"/>
      <c r="H144" s="206"/>
      <c r="I144" s="206"/>
    </row>
    <row r="145" spans="1:9" ht="15.75" customHeight="1" x14ac:dyDescent="0.3">
      <c r="B145" s="197"/>
      <c r="C145" s="107"/>
      <c r="D145" s="225"/>
      <c r="E145" s="195">
        <f t="shared" si="4"/>
        <v>0</v>
      </c>
      <c r="F145" s="205"/>
      <c r="G145" s="206"/>
      <c r="H145" s="206"/>
      <c r="I145" s="206"/>
    </row>
    <row r="146" spans="1:9" ht="15.75" customHeight="1" x14ac:dyDescent="0.3">
      <c r="B146" s="197"/>
      <c r="C146" s="107"/>
      <c r="D146" s="225"/>
      <c r="E146" s="195">
        <f t="shared" si="4"/>
        <v>0</v>
      </c>
      <c r="F146" s="205"/>
      <c r="G146" s="206"/>
      <c r="H146" s="206"/>
      <c r="I146" s="206"/>
    </row>
    <row r="147" spans="1:9" ht="15.75" customHeight="1" x14ac:dyDescent="0.3">
      <c r="B147" s="197"/>
      <c r="C147" s="107"/>
      <c r="D147" s="225"/>
      <c r="E147" s="195">
        <f t="shared" si="4"/>
        <v>0</v>
      </c>
      <c r="F147" s="205"/>
      <c r="G147" s="206"/>
      <c r="H147" s="206"/>
      <c r="I147" s="206"/>
    </row>
    <row r="148" spans="1:9" ht="15.75" customHeight="1" x14ac:dyDescent="0.3">
      <c r="B148" s="197"/>
      <c r="C148" s="107"/>
      <c r="D148" s="202"/>
      <c r="E148" s="195">
        <f t="shared" si="4"/>
        <v>0</v>
      </c>
      <c r="F148" s="205"/>
      <c r="G148" s="206"/>
      <c r="H148" s="206"/>
      <c r="I148" s="206"/>
    </row>
    <row r="149" spans="1:9" ht="15.75" customHeight="1" x14ac:dyDescent="0.3">
      <c r="B149" s="197"/>
      <c r="C149" s="107"/>
      <c r="D149" s="202"/>
      <c r="E149" s="195">
        <f t="shared" si="4"/>
        <v>0</v>
      </c>
      <c r="F149" s="205"/>
      <c r="G149" s="206"/>
      <c r="H149" s="206"/>
      <c r="I149" s="206"/>
    </row>
    <row r="150" spans="1:9" ht="15.75" customHeight="1" x14ac:dyDescent="0.3">
      <c r="B150" s="197"/>
      <c r="C150" s="107"/>
      <c r="D150" s="202"/>
      <c r="E150" s="195">
        <f t="shared" si="4"/>
        <v>0</v>
      </c>
      <c r="F150" s="205"/>
      <c r="G150" s="206"/>
      <c r="H150" s="206"/>
      <c r="I150" s="206"/>
    </row>
    <row r="151" spans="1:9" ht="15.75" customHeight="1" thickBot="1" x14ac:dyDescent="0.35">
      <c r="B151" s="95"/>
      <c r="C151" s="94"/>
      <c r="D151" s="97"/>
      <c r="E151" s="155">
        <f t="shared" si="4"/>
        <v>0</v>
      </c>
      <c r="F151" s="98"/>
      <c r="G151" s="99"/>
      <c r="H151" s="99"/>
      <c r="I151" s="99"/>
    </row>
    <row r="152" spans="1:9" ht="16.5" thickTop="1" x14ac:dyDescent="0.3">
      <c r="B152" s="76" t="s">
        <v>90</v>
      </c>
      <c r="C152" s="76"/>
      <c r="D152" s="76"/>
      <c r="E152" s="163">
        <f>SUM(E143:E151)</f>
        <v>0</v>
      </c>
      <c r="F152" s="213"/>
      <c r="G152" s="213"/>
      <c r="H152" s="213"/>
      <c r="I152" s="213"/>
    </row>
    <row r="153" spans="1:9" x14ac:dyDescent="0.3">
      <c r="B153" s="6"/>
      <c r="C153" s="6"/>
      <c r="D153" s="6"/>
      <c r="E153" s="19"/>
      <c r="F153" s="19"/>
      <c r="G153" s="10"/>
      <c r="H153"/>
    </row>
    <row r="154" spans="1:9" x14ac:dyDescent="0.3">
      <c r="B154" s="1"/>
      <c r="C154" s="1"/>
      <c r="D154" s="1"/>
      <c r="E154" s="1"/>
      <c r="F154" s="9"/>
      <c r="G154" s="10"/>
      <c r="H154"/>
    </row>
    <row r="155" spans="1:9" ht="21" x14ac:dyDescent="0.35">
      <c r="A155" s="143" t="str">
        <f>IF($A$16=0,"",IF(COUNTIFS($A$17:$A$27,B155)=1,1,"nvt"))</f>
        <v/>
      </c>
      <c r="B155" s="153" t="str">
        <f>B24</f>
        <v>Overige kosten derden</v>
      </c>
      <c r="C155" s="50"/>
      <c r="D155" s="1"/>
      <c r="E155" s="1"/>
      <c r="F155" s="9"/>
      <c r="G155" s="10"/>
      <c r="H155"/>
    </row>
    <row r="156" spans="1:9" ht="18" customHeight="1" x14ac:dyDescent="0.25">
      <c r="B156" s="261"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c r="H157"/>
    </row>
    <row r="158" spans="1:9" ht="16.5" customHeight="1" thickBot="1" x14ac:dyDescent="0.35">
      <c r="B158" s="233" t="s">
        <v>2</v>
      </c>
      <c r="C158" s="235" t="s">
        <v>114</v>
      </c>
      <c r="D158" s="235" t="s">
        <v>177</v>
      </c>
      <c r="E158" s="234" t="s">
        <v>148</v>
      </c>
      <c r="F158" s="235" t="s">
        <v>0</v>
      </c>
      <c r="G158" s="234" t="s">
        <v>34</v>
      </c>
      <c r="H158" s="236"/>
      <c r="I158" s="236"/>
    </row>
    <row r="159" spans="1:9" ht="15.75" customHeight="1" thickTop="1" x14ac:dyDescent="0.3">
      <c r="B159" s="223"/>
      <c r="C159" s="224"/>
      <c r="D159" s="227"/>
      <c r="E159" s="225"/>
      <c r="F159" s="192">
        <f>IF($A$155=1,$D159*$E159,0)</f>
        <v>0</v>
      </c>
      <c r="G159" s="228"/>
      <c r="H159" s="229"/>
      <c r="I159" s="229"/>
    </row>
    <row r="160" spans="1:9" ht="15.75" customHeight="1" x14ac:dyDescent="0.3">
      <c r="B160" s="197"/>
      <c r="C160" s="107"/>
      <c r="D160" s="200"/>
      <c r="E160" s="202"/>
      <c r="F160" s="195">
        <f t="shared" ref="F160:F175" si="5">IF($A$155=1,$D160*$E160,0)</f>
        <v>0</v>
      </c>
      <c r="G160" s="203"/>
      <c r="H160" s="204"/>
      <c r="I160" s="204"/>
    </row>
    <row r="161" spans="2:9" ht="15.75" customHeight="1" x14ac:dyDescent="0.3">
      <c r="B161" s="197"/>
      <c r="C161" s="107"/>
      <c r="D161" s="200"/>
      <c r="E161" s="202"/>
      <c r="F161" s="195">
        <f t="shared" si="5"/>
        <v>0</v>
      </c>
      <c r="G161" s="203"/>
      <c r="H161" s="204"/>
      <c r="I161" s="204"/>
    </row>
    <row r="162" spans="2:9" ht="15.75" customHeight="1" x14ac:dyDescent="0.3">
      <c r="B162" s="197"/>
      <c r="C162" s="107"/>
      <c r="D162" s="200"/>
      <c r="E162" s="202"/>
      <c r="F162" s="195">
        <f t="shared" si="5"/>
        <v>0</v>
      </c>
      <c r="G162" s="203"/>
      <c r="H162" s="204"/>
      <c r="I162" s="204"/>
    </row>
    <row r="163" spans="2:9" ht="15.75" customHeight="1" x14ac:dyDescent="0.3">
      <c r="B163" s="197"/>
      <c r="C163" s="107"/>
      <c r="D163" s="200"/>
      <c r="E163" s="202"/>
      <c r="F163" s="195">
        <f t="shared" si="5"/>
        <v>0</v>
      </c>
      <c r="G163" s="203"/>
      <c r="H163" s="204"/>
      <c r="I163" s="204"/>
    </row>
    <row r="164" spans="2:9" ht="15.75" customHeight="1" x14ac:dyDescent="0.3">
      <c r="B164" s="197"/>
      <c r="C164" s="107"/>
      <c r="D164" s="200"/>
      <c r="E164" s="202"/>
      <c r="F164" s="195">
        <f t="shared" si="5"/>
        <v>0</v>
      </c>
      <c r="G164" s="203"/>
      <c r="H164" s="204"/>
      <c r="I164" s="204"/>
    </row>
    <row r="165" spans="2:9" ht="15.75" customHeight="1" x14ac:dyDescent="0.3">
      <c r="B165" s="197"/>
      <c r="C165" s="107"/>
      <c r="D165" s="200"/>
      <c r="E165" s="202"/>
      <c r="F165" s="195">
        <f t="shared" si="5"/>
        <v>0</v>
      </c>
      <c r="G165" s="203"/>
      <c r="H165" s="204"/>
      <c r="I165" s="204"/>
    </row>
    <row r="166" spans="2:9" ht="15.75" customHeight="1" x14ac:dyDescent="0.3">
      <c r="B166" s="197"/>
      <c r="C166" s="107"/>
      <c r="D166" s="200"/>
      <c r="E166" s="202"/>
      <c r="F166" s="195">
        <f t="shared" si="5"/>
        <v>0</v>
      </c>
      <c r="G166" s="203"/>
      <c r="H166" s="204"/>
      <c r="I166" s="204"/>
    </row>
    <row r="167" spans="2:9" ht="15.75" customHeight="1" x14ac:dyDescent="0.3">
      <c r="B167" s="197"/>
      <c r="C167" s="107"/>
      <c r="D167" s="200"/>
      <c r="E167" s="202"/>
      <c r="F167" s="195">
        <f t="shared" si="5"/>
        <v>0</v>
      </c>
      <c r="G167" s="203"/>
      <c r="H167" s="204"/>
      <c r="I167" s="204"/>
    </row>
    <row r="168" spans="2:9" ht="15.75" customHeight="1" x14ac:dyDescent="0.3">
      <c r="B168" s="197"/>
      <c r="C168" s="107"/>
      <c r="D168" s="200"/>
      <c r="E168" s="202"/>
      <c r="F168" s="195">
        <f t="shared" si="5"/>
        <v>0</v>
      </c>
      <c r="G168" s="203"/>
      <c r="H168" s="204"/>
      <c r="I168" s="204"/>
    </row>
    <row r="169" spans="2:9" ht="15.75" customHeight="1" x14ac:dyDescent="0.3">
      <c r="B169" s="197"/>
      <c r="C169" s="107"/>
      <c r="D169" s="200"/>
      <c r="E169" s="202"/>
      <c r="F169" s="195">
        <f t="shared" si="5"/>
        <v>0</v>
      </c>
      <c r="G169" s="203"/>
      <c r="H169" s="204"/>
      <c r="I169" s="204"/>
    </row>
    <row r="170" spans="2:9" ht="15.75" customHeight="1" x14ac:dyDescent="0.3">
      <c r="B170" s="197"/>
      <c r="C170" s="107"/>
      <c r="D170" s="200"/>
      <c r="E170" s="202"/>
      <c r="F170" s="195">
        <f t="shared" si="5"/>
        <v>0</v>
      </c>
      <c r="G170" s="203"/>
      <c r="H170" s="204"/>
      <c r="I170" s="204"/>
    </row>
    <row r="171" spans="2:9" ht="15.75" customHeight="1" x14ac:dyDescent="0.3">
      <c r="B171" s="197"/>
      <c r="C171" s="107"/>
      <c r="D171" s="200"/>
      <c r="E171" s="202"/>
      <c r="F171" s="195">
        <f t="shared" si="5"/>
        <v>0</v>
      </c>
      <c r="G171" s="203"/>
      <c r="H171" s="204"/>
      <c r="I171" s="204"/>
    </row>
    <row r="172" spans="2:9" ht="15.75" customHeight="1" x14ac:dyDescent="0.3">
      <c r="B172" s="197"/>
      <c r="C172" s="107"/>
      <c r="D172" s="200"/>
      <c r="E172" s="202"/>
      <c r="F172" s="195">
        <f t="shared" si="5"/>
        <v>0</v>
      </c>
      <c r="G172" s="203"/>
      <c r="H172" s="204"/>
      <c r="I172" s="204"/>
    </row>
    <row r="173" spans="2:9" ht="15.75" customHeight="1" x14ac:dyDescent="0.3">
      <c r="B173" s="197"/>
      <c r="C173" s="107"/>
      <c r="D173" s="200"/>
      <c r="E173" s="202"/>
      <c r="F173" s="195">
        <f t="shared" si="5"/>
        <v>0</v>
      </c>
      <c r="G173" s="203"/>
      <c r="H173" s="204"/>
      <c r="I173" s="204"/>
    </row>
    <row r="174" spans="2:9" ht="15.75" customHeight="1" x14ac:dyDescent="0.3">
      <c r="B174" s="197"/>
      <c r="C174" s="107"/>
      <c r="D174" s="200"/>
      <c r="E174" s="202"/>
      <c r="F174" s="195">
        <f t="shared" si="5"/>
        <v>0</v>
      </c>
      <c r="G174" s="203"/>
      <c r="H174" s="204"/>
      <c r="I174" s="204"/>
    </row>
    <row r="175" spans="2:9" ht="15.75" customHeight="1" thickBot="1" x14ac:dyDescent="0.35">
      <c r="B175" s="95"/>
      <c r="C175" s="94"/>
      <c r="D175" s="141"/>
      <c r="E175" s="97"/>
      <c r="F175" s="155">
        <f t="shared" si="5"/>
        <v>0</v>
      </c>
      <c r="G175" s="135"/>
      <c r="H175" s="136"/>
      <c r="I175" s="136"/>
    </row>
    <row r="176" spans="2:9" ht="16.149999999999999" customHeight="1" thickTop="1" x14ac:dyDescent="0.3">
      <c r="B176" s="76" t="s">
        <v>90</v>
      </c>
      <c r="C176" s="76"/>
      <c r="D176" s="76"/>
      <c r="E176" s="76"/>
      <c r="F176" s="163">
        <f>SUM(F159:F175)</f>
        <v>0</v>
      </c>
      <c r="G176" s="213"/>
      <c r="H176" s="213"/>
      <c r="I176" s="213"/>
    </row>
    <row r="177" spans="1:9" ht="16.149999999999999" customHeight="1" x14ac:dyDescent="0.3">
      <c r="B177" s="1"/>
      <c r="C177" s="4"/>
      <c r="D177" s="7"/>
      <c r="E177" s="7"/>
      <c r="F177" s="11"/>
      <c r="G177"/>
      <c r="H177"/>
    </row>
    <row r="178" spans="1:9" x14ac:dyDescent="0.3">
      <c r="B178" s="1"/>
      <c r="C178" s="1"/>
      <c r="D178" s="4"/>
      <c r="E178" s="13"/>
      <c r="F178" s="13"/>
      <c r="G178" s="9"/>
      <c r="H178"/>
    </row>
    <row r="179" spans="1:9" ht="21" x14ac:dyDescent="0.35">
      <c r="A179" s="143" t="str">
        <f>IF($A$16=0,"",IF(COUNTIFS($A$17:$A$27,B179)=1,1,"nvt"))</f>
        <v/>
      </c>
      <c r="B179" s="50" t="s">
        <v>22</v>
      </c>
      <c r="C179" s="50"/>
      <c r="D179" s="1"/>
      <c r="E179" s="1"/>
      <c r="F179" s="9"/>
      <c r="G179" s="8"/>
      <c r="H179"/>
    </row>
    <row r="180" spans="1:9" ht="15" customHeight="1" x14ac:dyDescent="0.25">
      <c r="B180" s="261"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c r="H181"/>
    </row>
    <row r="182" spans="1:9" ht="48.75" customHeight="1" thickBot="1" x14ac:dyDescent="0.35">
      <c r="B182" s="233" t="s">
        <v>2</v>
      </c>
      <c r="C182" s="234" t="s">
        <v>108</v>
      </c>
      <c r="D182" s="234" t="s">
        <v>3</v>
      </c>
      <c r="E182" s="234" t="s">
        <v>149</v>
      </c>
      <c r="F182" s="234" t="s">
        <v>4</v>
      </c>
      <c r="G182" s="234" t="s">
        <v>133</v>
      </c>
      <c r="H182" s="234" t="s">
        <v>5</v>
      </c>
      <c r="I182" s="234" t="s">
        <v>0</v>
      </c>
    </row>
    <row r="183" spans="1:9" ht="15.75" customHeight="1" thickTop="1" x14ac:dyDescent="0.3">
      <c r="B183" s="223"/>
      <c r="C183" s="230"/>
      <c r="D183" s="231"/>
      <c r="E183" s="231"/>
      <c r="F183" s="227"/>
      <c r="G183" s="227"/>
      <c r="H183" s="232"/>
      <c r="I183" s="192">
        <f>IFERROR(IF($A$179=1,(D183-E183)*(G183/F183)*H183,0),0)</f>
        <v>0</v>
      </c>
    </row>
    <row r="184" spans="1:9" ht="15.75" customHeight="1" x14ac:dyDescent="0.3">
      <c r="B184" s="197"/>
      <c r="C184" s="198"/>
      <c r="D184" s="199"/>
      <c r="E184" s="199"/>
      <c r="F184" s="200"/>
      <c r="G184" s="200"/>
      <c r="H184" s="201"/>
      <c r="I184" s="195">
        <f t="shared" ref="I184:I190" si="6">IFERROR(IF($A$179=1,(D184-E184)*(G184/F184)*H184,0),0)</f>
        <v>0</v>
      </c>
    </row>
    <row r="185" spans="1:9" ht="15.75" customHeight="1" x14ac:dyDescent="0.3">
      <c r="B185" s="197"/>
      <c r="C185" s="198"/>
      <c r="D185" s="199"/>
      <c r="E185" s="199"/>
      <c r="F185" s="200"/>
      <c r="G185" s="200"/>
      <c r="H185" s="201"/>
      <c r="I185" s="195">
        <f t="shared" si="6"/>
        <v>0</v>
      </c>
    </row>
    <row r="186" spans="1:9" ht="15.75" customHeight="1" x14ac:dyDescent="0.3">
      <c r="B186" s="197"/>
      <c r="C186" s="198"/>
      <c r="D186" s="199"/>
      <c r="E186" s="199"/>
      <c r="F186" s="200"/>
      <c r="G186" s="200"/>
      <c r="H186" s="201"/>
      <c r="I186" s="195">
        <f t="shared" si="6"/>
        <v>0</v>
      </c>
    </row>
    <row r="187" spans="1:9" ht="15.75" customHeight="1" x14ac:dyDescent="0.3">
      <c r="B187" s="197"/>
      <c r="C187" s="198"/>
      <c r="D187" s="199"/>
      <c r="E187" s="199"/>
      <c r="F187" s="200"/>
      <c r="G187" s="200"/>
      <c r="H187" s="201"/>
      <c r="I187" s="195">
        <f t="shared" si="6"/>
        <v>0</v>
      </c>
    </row>
    <row r="188" spans="1:9" ht="15.75" customHeight="1" x14ac:dyDescent="0.3">
      <c r="B188" s="197"/>
      <c r="C188" s="198"/>
      <c r="D188" s="199"/>
      <c r="E188" s="199"/>
      <c r="F188" s="200"/>
      <c r="G188" s="200"/>
      <c r="H188" s="201"/>
      <c r="I188" s="195">
        <f t="shared" si="6"/>
        <v>0</v>
      </c>
    </row>
    <row r="189" spans="1:9" ht="15.75" customHeight="1" x14ac:dyDescent="0.3">
      <c r="B189" s="197"/>
      <c r="C189" s="198"/>
      <c r="D189" s="199"/>
      <c r="E189" s="199"/>
      <c r="F189" s="200"/>
      <c r="G189" s="200"/>
      <c r="H189" s="201"/>
      <c r="I189" s="195">
        <f t="shared" si="6"/>
        <v>0</v>
      </c>
    </row>
    <row r="190" spans="1:9" ht="15.75" customHeight="1" thickBot="1" x14ac:dyDescent="0.35">
      <c r="B190" s="95"/>
      <c r="C190" s="100"/>
      <c r="D190" s="101"/>
      <c r="E190" s="101"/>
      <c r="F190" s="141"/>
      <c r="G190" s="141"/>
      <c r="H190" s="132"/>
      <c r="I190" s="155">
        <f t="shared" si="6"/>
        <v>0</v>
      </c>
    </row>
    <row r="191" spans="1:9" ht="16.5" thickTop="1" x14ac:dyDescent="0.3">
      <c r="B191" s="76" t="s">
        <v>90</v>
      </c>
      <c r="C191" s="76"/>
      <c r="D191" s="76"/>
      <c r="E191" s="76"/>
      <c r="F191" s="76"/>
      <c r="G191" s="76"/>
      <c r="H191" s="213"/>
      <c r="I191" s="163">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x14ac:dyDescent="0.35">
      <c r="A194" s="143" t="str">
        <f>IF($A$16=0,"",IF(COUNTIFS($A$17:$A$27,B194)=1,1,"nvt"))</f>
        <v/>
      </c>
      <c r="B194" s="153" t="str">
        <f>B25</f>
        <v>Forfait kleine uitgaven &lt; € 250 (1% Overige kosten derden)</v>
      </c>
      <c r="C194" s="50"/>
      <c r="D194" s="50"/>
      <c r="E194" s="50"/>
      <c r="F194" s="9"/>
      <c r="G194"/>
      <c r="H194"/>
    </row>
    <row r="195" spans="1:8" ht="15" customHeight="1" x14ac:dyDescent="0.25">
      <c r="B195" s="261" t="e">
        <f>IF(A194=1,VLOOKUP(B194,Alle_Kostensoorten[],2,FALSE),VLOOKUP(A194,Alle_Kostensoorten[],2,FALSE))</f>
        <v>#N/A</v>
      </c>
      <c r="C195" s="261"/>
      <c r="D195" s="261"/>
      <c r="E195" s="261"/>
      <c r="F195" s="261"/>
      <c r="G195" s="261"/>
      <c r="H195"/>
    </row>
    <row r="196" spans="1:8" ht="9.75" customHeight="1" x14ac:dyDescent="0.3">
      <c r="B196" s="3"/>
      <c r="C196" s="4"/>
      <c r="D196" s="12"/>
      <c r="E196" s="12"/>
      <c r="F196" s="9"/>
      <c r="G196"/>
      <c r="H196"/>
    </row>
    <row r="197" spans="1:8" ht="31.9" customHeight="1" thickBot="1" x14ac:dyDescent="0.35">
      <c r="B197" s="70" t="s">
        <v>2</v>
      </c>
      <c r="C197" s="72" t="s">
        <v>0</v>
      </c>
      <c r="D197"/>
      <c r="E197"/>
      <c r="F197"/>
      <c r="G197"/>
      <c r="H197"/>
    </row>
    <row r="198" spans="1:8" ht="15.75" customHeight="1" thickTop="1" x14ac:dyDescent="0.3">
      <c r="B198" s="156" t="str">
        <f>Hulpblad!V2</f>
        <v xml:space="preserve"> </v>
      </c>
      <c r="C198" s="154">
        <f t="shared" ref="C198:C207" si="7">IF(AND($A$194=1,B198&lt;&gt;"",B198&lt;&gt;" "),SUMIFS($F$159:$F$175,$B$159:$B$175,$B198)*0.01,0)</f>
        <v>0</v>
      </c>
      <c r="D198"/>
      <c r="E198"/>
      <c r="F198"/>
      <c r="G198"/>
      <c r="H198"/>
    </row>
    <row r="199" spans="1:8" ht="15.75" customHeight="1" x14ac:dyDescent="0.3">
      <c r="B199" s="157" t="str">
        <f>Hulpblad!V3</f>
        <v xml:space="preserve"> </v>
      </c>
      <c r="C199" s="155">
        <f t="shared" si="7"/>
        <v>0</v>
      </c>
      <c r="D199"/>
      <c r="E199"/>
      <c r="F199"/>
      <c r="G199"/>
      <c r="H199"/>
    </row>
    <row r="200" spans="1:8" ht="15.75" customHeight="1" x14ac:dyDescent="0.3">
      <c r="B200" s="157" t="str">
        <f>Hulpblad!V4</f>
        <v xml:space="preserve"> </v>
      </c>
      <c r="C200" s="155">
        <f t="shared" si="7"/>
        <v>0</v>
      </c>
      <c r="D200"/>
      <c r="E200"/>
      <c r="F200"/>
      <c r="G200"/>
      <c r="H200"/>
    </row>
    <row r="201" spans="1:8" ht="15.75" customHeight="1" x14ac:dyDescent="0.3">
      <c r="B201" s="157" t="str">
        <f>Hulpblad!V5</f>
        <v xml:space="preserve"> </v>
      </c>
      <c r="C201" s="155">
        <f t="shared" si="7"/>
        <v>0</v>
      </c>
      <c r="D201"/>
      <c r="E201"/>
      <c r="F201"/>
      <c r="G201"/>
      <c r="H201"/>
    </row>
    <row r="202" spans="1:8" ht="15.75" customHeight="1" x14ac:dyDescent="0.3">
      <c r="B202" s="157" t="str">
        <f>Hulpblad!V6</f>
        <v xml:space="preserve"> </v>
      </c>
      <c r="C202" s="155">
        <f t="shared" si="7"/>
        <v>0</v>
      </c>
      <c r="D202"/>
      <c r="E202"/>
      <c r="F202"/>
      <c r="G202"/>
      <c r="H202"/>
    </row>
    <row r="203" spans="1:8" ht="15.75" customHeight="1" x14ac:dyDescent="0.3">
      <c r="B203" s="157" t="str">
        <f>Hulpblad!V7</f>
        <v xml:space="preserve"> </v>
      </c>
      <c r="C203" s="155">
        <f t="shared" si="7"/>
        <v>0</v>
      </c>
      <c r="D203"/>
      <c r="E203"/>
      <c r="F203"/>
      <c r="G203"/>
      <c r="H203"/>
    </row>
    <row r="204" spans="1:8" ht="15.75" customHeight="1" x14ac:dyDescent="0.3">
      <c r="B204" s="157" t="str">
        <f>Hulpblad!V8</f>
        <v xml:space="preserve"> </v>
      </c>
      <c r="C204" s="155">
        <f t="shared" si="7"/>
        <v>0</v>
      </c>
      <c r="D204"/>
      <c r="E204"/>
      <c r="F204"/>
      <c r="G204"/>
      <c r="H204"/>
    </row>
    <row r="205" spans="1:8" ht="15.75" customHeight="1" x14ac:dyDescent="0.3">
      <c r="B205" s="157" t="str">
        <f>Hulpblad!V9</f>
        <v xml:space="preserve"> </v>
      </c>
      <c r="C205" s="155">
        <f t="shared" si="7"/>
        <v>0</v>
      </c>
      <c r="D205"/>
      <c r="E205"/>
      <c r="F205"/>
      <c r="G205"/>
      <c r="H205"/>
    </row>
    <row r="206" spans="1:8" ht="15.75" customHeight="1" x14ac:dyDescent="0.3">
      <c r="B206" s="157" t="str">
        <f>Hulpblad!V10</f>
        <v xml:space="preserve"> </v>
      </c>
      <c r="C206" s="155">
        <f t="shared" si="7"/>
        <v>0</v>
      </c>
      <c r="D206"/>
      <c r="E206"/>
      <c r="F206"/>
      <c r="G206"/>
      <c r="H206"/>
    </row>
    <row r="207" spans="1:8" ht="15.75" customHeight="1" thickBot="1" x14ac:dyDescent="0.35">
      <c r="B207" s="157" t="str">
        <f>Hulpblad!V11</f>
        <v xml:space="preserve"> </v>
      </c>
      <c r="C207" s="155">
        <f t="shared" si="7"/>
        <v>0</v>
      </c>
      <c r="D207"/>
      <c r="E207"/>
      <c r="F207"/>
      <c r="G207"/>
      <c r="H207"/>
    </row>
    <row r="208" spans="1:8" ht="16.5" thickTop="1" x14ac:dyDescent="0.3">
      <c r="B208" s="76" t="s">
        <v>90</v>
      </c>
      <c r="C208" s="163">
        <f>SUM(C198:C207)</f>
        <v>0</v>
      </c>
      <c r="D208" s="1"/>
      <c r="E208" s="1"/>
      <c r="F208" s="9"/>
      <c r="G208" s="10"/>
      <c r="H208"/>
    </row>
    <row r="209" spans="1:8" x14ac:dyDescent="0.3">
      <c r="B209" s="3"/>
      <c r="C209" s="1"/>
      <c r="D209" s="1"/>
      <c r="E209" s="1"/>
      <c r="F209" s="9"/>
      <c r="G209" s="10"/>
      <c r="H209"/>
    </row>
    <row r="210" spans="1:8" x14ac:dyDescent="0.3">
      <c r="B210" s="3"/>
      <c r="C210" s="1"/>
      <c r="D210" s="1"/>
      <c r="E210" s="1"/>
      <c r="F210" s="9"/>
      <c r="G210" s="10"/>
      <c r="H210"/>
    </row>
    <row r="211" spans="1:8" ht="21" x14ac:dyDescent="0.35">
      <c r="A211" s="143" t="str">
        <f>IF($A$16=0,"",IF(COUNTIFS($A$17:$A$27,B211)=1,1,"nvt"))</f>
        <v/>
      </c>
      <c r="B211" s="153" t="str">
        <f>B26</f>
        <v>Uurtarief € 73</v>
      </c>
      <c r="C211" s="50"/>
      <c r="D211"/>
      <c r="E211"/>
      <c r="F211"/>
      <c r="G211"/>
      <c r="H211"/>
    </row>
    <row r="212" spans="1:8" ht="14.25" customHeight="1" x14ac:dyDescent="0.25">
      <c r="B212" s="261" t="str">
        <f>IF(A211="nvt",VLOOKUP(A211,Alle_Kostensoorten[],2,FALSE),VLOOKUP(B211,Alle_Kostensoorten[],2,FALSE))</f>
        <v>Toelichting: Geen bijzonderheden</v>
      </c>
      <c r="C212" s="261"/>
      <c r="D212" s="261"/>
      <c r="E212" s="261"/>
      <c r="F212"/>
      <c r="G212"/>
      <c r="H212"/>
    </row>
    <row r="213" spans="1:8" ht="9" customHeight="1" x14ac:dyDescent="0.3">
      <c r="B213" s="3"/>
      <c r="C213" s="4"/>
      <c r="D213"/>
      <c r="E213"/>
      <c r="F213"/>
      <c r="G213"/>
      <c r="H213"/>
    </row>
    <row r="214" spans="1:8" ht="16.5" thickBot="1" x14ac:dyDescent="0.35">
      <c r="B214" s="186" t="s">
        <v>2</v>
      </c>
      <c r="C214" s="133" t="s">
        <v>111</v>
      </c>
      <c r="D214" s="133" t="s">
        <v>72</v>
      </c>
      <c r="E214" s="184" t="s">
        <v>0</v>
      </c>
      <c r="F214"/>
      <c r="G214"/>
      <c r="H214"/>
    </row>
    <row r="215" spans="1:8" ht="15.75" customHeight="1" thickTop="1" x14ac:dyDescent="0.3">
      <c r="B215" s="241"/>
      <c r="C215" s="224"/>
      <c r="D215" s="227"/>
      <c r="E215" s="192">
        <f>IF($A$211=1,$D215*73,0)</f>
        <v>0</v>
      </c>
      <c r="F215"/>
      <c r="G215"/>
      <c r="H215"/>
    </row>
    <row r="216" spans="1:8" ht="15.75" customHeight="1" x14ac:dyDescent="0.3">
      <c r="B216" s="210"/>
      <c r="C216" s="107"/>
      <c r="D216" s="227"/>
      <c r="E216" s="195">
        <f>IF($A$211=1,$D216*73,0)</f>
        <v>0</v>
      </c>
      <c r="F216"/>
      <c r="G216"/>
      <c r="H216"/>
    </row>
    <row r="217" spans="1:8" ht="15.75" customHeight="1" x14ac:dyDescent="0.3">
      <c r="B217" s="210"/>
      <c r="C217" s="107"/>
      <c r="D217" s="227"/>
      <c r="E217" s="195">
        <f>IF($A$211=1,$D217*73,0)</f>
        <v>0</v>
      </c>
      <c r="F217"/>
      <c r="G217"/>
      <c r="H217"/>
    </row>
    <row r="218" spans="1:8" ht="15.75" customHeight="1" x14ac:dyDescent="0.3">
      <c r="B218" s="210"/>
      <c r="C218" s="107"/>
      <c r="D218" s="227"/>
      <c r="E218" s="195">
        <f>IF($A$211=1,$D218*73,0)</f>
        <v>0</v>
      </c>
      <c r="F218"/>
      <c r="G218"/>
      <c r="H218"/>
    </row>
    <row r="219" spans="1:8" ht="15.75" customHeight="1" x14ac:dyDescent="0.3">
      <c r="B219" s="210"/>
      <c r="C219" s="107"/>
      <c r="D219" s="227"/>
      <c r="E219" s="195">
        <f>IF($A$211=1,$D219*73,0)</f>
        <v>0</v>
      </c>
      <c r="F219"/>
      <c r="G219"/>
      <c r="H219"/>
    </row>
    <row r="220" spans="1:8" ht="15.75" customHeight="1" x14ac:dyDescent="0.3">
      <c r="B220" s="210"/>
      <c r="C220" s="107"/>
      <c r="D220" s="227"/>
      <c r="E220" s="195">
        <f>IF($A$211=1,$D220*73,0)</f>
        <v>0</v>
      </c>
      <c r="F220"/>
      <c r="G220"/>
      <c r="H220"/>
    </row>
    <row r="221" spans="1:8" ht="15.75" customHeight="1" x14ac:dyDescent="0.3">
      <c r="B221" s="210"/>
      <c r="C221" s="107"/>
      <c r="D221" s="200"/>
      <c r="E221" s="195">
        <f>IF($A$211=1,$D221*73,0)</f>
        <v>0</v>
      </c>
      <c r="F221"/>
      <c r="G221"/>
      <c r="H221"/>
    </row>
    <row r="222" spans="1:8" ht="15.75" customHeight="1" x14ac:dyDescent="0.3">
      <c r="B222" s="210"/>
      <c r="C222" s="107"/>
      <c r="D222" s="200"/>
      <c r="E222" s="195">
        <f>IF($A$211=1,$D222*73,0)</f>
        <v>0</v>
      </c>
      <c r="F222"/>
      <c r="G222"/>
      <c r="H222"/>
    </row>
    <row r="223" spans="1:8" ht="15.75" customHeight="1" x14ac:dyDescent="0.3">
      <c r="B223" s="210"/>
      <c r="C223" s="107"/>
      <c r="D223" s="200"/>
      <c r="E223" s="195">
        <f>IF($A$211=1,$D223*73,0)</f>
        <v>0</v>
      </c>
      <c r="F223"/>
      <c r="G223"/>
      <c r="H223"/>
    </row>
    <row r="224" spans="1:8" ht="15.75" customHeight="1" x14ac:dyDescent="0.3">
      <c r="B224" s="210"/>
      <c r="C224" s="107"/>
      <c r="D224" s="200"/>
      <c r="E224" s="195">
        <f>IF($A$211=1,$D224*73,0)</f>
        <v>0</v>
      </c>
      <c r="F224"/>
      <c r="G224"/>
      <c r="H224"/>
    </row>
    <row r="225" spans="1:8" ht="15.75" customHeight="1" x14ac:dyDescent="0.3">
      <c r="B225" s="210"/>
      <c r="C225" s="107"/>
      <c r="D225" s="200"/>
      <c r="E225" s="195">
        <f>IF($A$211=1,$D225*73,0)</f>
        <v>0</v>
      </c>
      <c r="F225"/>
      <c r="G225"/>
      <c r="H225"/>
    </row>
    <row r="226" spans="1:8" ht="15.75" customHeight="1" x14ac:dyDescent="0.3">
      <c r="B226" s="210"/>
      <c r="C226" s="107"/>
      <c r="D226" s="200"/>
      <c r="E226" s="195">
        <f>IF($A$211=1,$D226*73,0)</f>
        <v>0</v>
      </c>
      <c r="F226"/>
      <c r="G226"/>
      <c r="H226"/>
    </row>
    <row r="227" spans="1:8" ht="15.75" customHeight="1" x14ac:dyDescent="0.3">
      <c r="B227" s="210"/>
      <c r="C227" s="107"/>
      <c r="D227" s="200"/>
      <c r="E227" s="195">
        <f>IF($A$211=1,$D227*73,0)</f>
        <v>0</v>
      </c>
      <c r="F227"/>
      <c r="G227"/>
      <c r="H227"/>
    </row>
    <row r="228" spans="1:8" ht="15.75" customHeight="1" x14ac:dyDescent="0.3">
      <c r="B228" s="210"/>
      <c r="C228" s="107"/>
      <c r="D228" s="200"/>
      <c r="E228" s="195">
        <f>IF($A$211=1,$D228*73,0)</f>
        <v>0</v>
      </c>
      <c r="F228"/>
      <c r="G228"/>
      <c r="H228"/>
    </row>
    <row r="229" spans="1:8" ht="15.75" customHeight="1" x14ac:dyDescent="0.3">
      <c r="B229" s="210"/>
      <c r="C229" s="107"/>
      <c r="D229" s="200"/>
      <c r="E229" s="195">
        <f>IF($A$211=1,$D229*73,0)</f>
        <v>0</v>
      </c>
      <c r="F229"/>
      <c r="G229"/>
      <c r="H229"/>
    </row>
    <row r="230" spans="1:8" ht="15.75" customHeight="1" thickBot="1" x14ac:dyDescent="0.35">
      <c r="B230" s="93"/>
      <c r="C230" s="94"/>
      <c r="D230" s="141"/>
      <c r="E230" s="155">
        <f>IF($A$211=1,$D230*73,0)</f>
        <v>0</v>
      </c>
      <c r="F230"/>
      <c r="G230"/>
      <c r="H230"/>
    </row>
    <row r="231" spans="1:8" ht="16.5" thickTop="1" x14ac:dyDescent="0.3">
      <c r="B231" s="211" t="s">
        <v>90</v>
      </c>
      <c r="C231" s="211"/>
      <c r="D231" s="212"/>
      <c r="E231" s="163">
        <f>SUM(E215:E230)</f>
        <v>0</v>
      </c>
      <c r="F231" s="8"/>
      <c r="G231"/>
      <c r="H231"/>
    </row>
    <row r="232" spans="1:8" x14ac:dyDescent="0.3">
      <c r="B232" s="1"/>
      <c r="C232" s="1"/>
      <c r="D232" s="1"/>
      <c r="E232" s="1"/>
      <c r="F232" s="7"/>
      <c r="G232" s="8"/>
      <c r="H232"/>
    </row>
    <row r="233" spans="1:8" x14ac:dyDescent="0.3">
      <c r="B233" s="1"/>
      <c r="C233" s="1"/>
      <c r="D233" s="1"/>
      <c r="E233" s="1"/>
      <c r="F233" s="7"/>
      <c r="G233" s="8"/>
      <c r="H233"/>
    </row>
    <row r="234" spans="1:8" ht="21" x14ac:dyDescent="0.35">
      <c r="A234" s="143" t="str">
        <f>IF($A$16=0,"",IF(COUNTIFS($A$17:$A$27,B234)=1,1,"nvt"))</f>
        <v/>
      </c>
      <c r="B234" s="153" t="str">
        <f>B27</f>
        <v>Maandbedrag € 10.400</v>
      </c>
      <c r="C234" s="50"/>
      <c r="D234" s="1"/>
      <c r="E234" s="1"/>
      <c r="F234" s="7"/>
      <c r="G234" s="8"/>
      <c r="H234"/>
    </row>
    <row r="235" spans="1:8" ht="14.25" customHeight="1" x14ac:dyDescent="0.25">
      <c r="B235" s="261" t="str">
        <f>IF(A234="nvt",VLOOKUP(A234,Alle_Kostensoorten[],2,FALSE),VLOOKUP(B234,Alle_Kostensoorten[],2,FALSE))</f>
        <v>Toelichting: Geen bijzonderheden</v>
      </c>
      <c r="C235" s="261"/>
      <c r="D235" s="261"/>
      <c r="E235" s="261"/>
      <c r="F235" s="261"/>
      <c r="G235"/>
      <c r="H235"/>
    </row>
    <row r="236" spans="1:8" ht="9.75" customHeight="1" x14ac:dyDescent="0.3">
      <c r="B236" s="1"/>
      <c r="C236" s="1"/>
      <c r="D236" s="1"/>
      <c r="E236" s="1"/>
      <c r="F236" s="7"/>
      <c r="G236" s="8"/>
      <c r="H236"/>
    </row>
    <row r="237" spans="1:8" ht="45.75" thickBot="1" x14ac:dyDescent="0.35">
      <c r="B237" s="186" t="s">
        <v>2</v>
      </c>
      <c r="C237" s="133" t="s">
        <v>111</v>
      </c>
      <c r="D237" s="133" t="s">
        <v>132</v>
      </c>
      <c r="E237" s="133" t="s">
        <v>175</v>
      </c>
      <c r="F237" s="184" t="s">
        <v>0</v>
      </c>
      <c r="G237"/>
      <c r="H237"/>
    </row>
    <row r="238" spans="1:8" ht="15.75" customHeight="1" thickTop="1" x14ac:dyDescent="0.3">
      <c r="B238" s="223"/>
      <c r="C238" s="224"/>
      <c r="D238" s="227"/>
      <c r="E238" s="232"/>
      <c r="F238" s="192">
        <f>IF($A$234=1,$D238*$E238*10400,0)</f>
        <v>0</v>
      </c>
      <c r="G238"/>
      <c r="H238"/>
    </row>
    <row r="239" spans="1:8" ht="15.75" customHeight="1" x14ac:dyDescent="0.3">
      <c r="B239" s="197"/>
      <c r="C239" s="107"/>
      <c r="D239" s="227"/>
      <c r="E239" s="201"/>
      <c r="F239" s="195">
        <f>IF($A$234=1,$D239*$E239*10400,0)</f>
        <v>0</v>
      </c>
      <c r="G239"/>
      <c r="H239"/>
    </row>
    <row r="240" spans="1:8" ht="15.75" customHeight="1" x14ac:dyDescent="0.3">
      <c r="B240" s="197"/>
      <c r="C240" s="107"/>
      <c r="D240" s="227"/>
      <c r="E240" s="201"/>
      <c r="F240" s="195">
        <f>IF($A$234=1,$D240*$E240*10400,0)</f>
        <v>0</v>
      </c>
      <c r="G240"/>
      <c r="H240"/>
    </row>
    <row r="241" spans="2:9" ht="15.75" customHeight="1" x14ac:dyDescent="0.3">
      <c r="B241" s="197"/>
      <c r="C241" s="107"/>
      <c r="D241" s="227"/>
      <c r="E241" s="201"/>
      <c r="F241" s="195">
        <f>IF($A$234=1,$D241*$E241*10400,0)</f>
        <v>0</v>
      </c>
      <c r="G241"/>
      <c r="H241"/>
    </row>
    <row r="242" spans="2:9" ht="15.75" customHeight="1" x14ac:dyDescent="0.3">
      <c r="B242" s="197"/>
      <c r="C242" s="107"/>
      <c r="D242" s="227"/>
      <c r="E242" s="201"/>
      <c r="F242" s="195">
        <f>IF($A$234=1,$D242*$E242*10400,0)</f>
        <v>0</v>
      </c>
      <c r="G242"/>
      <c r="H242"/>
    </row>
    <row r="243" spans="2:9" ht="15.75" customHeight="1" x14ac:dyDescent="0.3">
      <c r="B243" s="197"/>
      <c r="C243" s="107"/>
      <c r="D243" s="200"/>
      <c r="E243" s="201"/>
      <c r="F243" s="195">
        <f>IF($A$234=1,$D243*$E243*10400,0)</f>
        <v>0</v>
      </c>
      <c r="G243"/>
      <c r="H243"/>
    </row>
    <row r="244" spans="2:9" ht="15.75" customHeight="1" x14ac:dyDescent="0.3">
      <c r="B244" s="197"/>
      <c r="C244" s="107"/>
      <c r="D244" s="200"/>
      <c r="E244" s="201"/>
      <c r="F244" s="195">
        <f>IF($A$234=1,$D244*$E244*10400,0)</f>
        <v>0</v>
      </c>
      <c r="G244"/>
      <c r="H244"/>
    </row>
    <row r="245" spans="2:9" ht="15.75" customHeight="1" x14ac:dyDescent="0.3">
      <c r="B245" s="197"/>
      <c r="C245" s="107"/>
      <c r="D245" s="200"/>
      <c r="E245" s="201"/>
      <c r="F245" s="195">
        <f>IF($A$234=1,$D245*$E245*10400,0)</f>
        <v>0</v>
      </c>
      <c r="G245"/>
      <c r="H245"/>
    </row>
    <row r="246" spans="2:9" ht="15.75" customHeight="1" x14ac:dyDescent="0.3">
      <c r="B246" s="197"/>
      <c r="C246" s="107"/>
      <c r="D246" s="200"/>
      <c r="E246" s="201"/>
      <c r="F246" s="195">
        <f>IF($A$234=1,$D246*$E246*10400,0)</f>
        <v>0</v>
      </c>
      <c r="G246"/>
      <c r="H246"/>
    </row>
    <row r="247" spans="2:9" ht="15.75" customHeight="1" x14ac:dyDescent="0.3">
      <c r="B247" s="197"/>
      <c r="C247" s="107"/>
      <c r="D247" s="200"/>
      <c r="E247" s="201"/>
      <c r="F247" s="195">
        <f>IF($A$234=1,$D247*$E247*10400,0)</f>
        <v>0</v>
      </c>
      <c r="G247"/>
      <c r="H247"/>
    </row>
    <row r="248" spans="2:9" ht="15.75" customHeight="1" x14ac:dyDescent="0.3">
      <c r="B248" s="197"/>
      <c r="C248" s="107"/>
      <c r="D248" s="200"/>
      <c r="E248" s="201"/>
      <c r="F248" s="195">
        <f>IF($A$234=1,$D248*$E248*10400,0)</f>
        <v>0</v>
      </c>
      <c r="G248"/>
      <c r="H248"/>
    </row>
    <row r="249" spans="2:9" ht="15.75" customHeight="1" x14ac:dyDescent="0.3">
      <c r="B249" s="197"/>
      <c r="C249" s="107"/>
      <c r="D249" s="200"/>
      <c r="E249" s="201"/>
      <c r="F249" s="195">
        <f>IF($A$234=1,$D249*$E249*10400,0)</f>
        <v>0</v>
      </c>
      <c r="G249"/>
      <c r="H249"/>
    </row>
    <row r="250" spans="2:9" ht="15.75" customHeight="1" x14ac:dyDescent="0.3">
      <c r="B250" s="197"/>
      <c r="C250" s="107"/>
      <c r="D250" s="200"/>
      <c r="E250" s="201"/>
      <c r="F250" s="195">
        <f>IF($A$234=1,$D250*$E250*10400,0)</f>
        <v>0</v>
      </c>
      <c r="G250"/>
      <c r="H250"/>
    </row>
    <row r="251" spans="2:9" ht="15.75" customHeight="1" x14ac:dyDescent="0.3">
      <c r="B251" s="197"/>
      <c r="C251" s="107"/>
      <c r="D251" s="200"/>
      <c r="E251" s="201"/>
      <c r="F251" s="195">
        <f>IF($A$234=1,$D251*$E251*10400,0)</f>
        <v>0</v>
      </c>
      <c r="G251"/>
      <c r="H251"/>
    </row>
    <row r="252" spans="2:9" ht="15.75" customHeight="1" thickBot="1" x14ac:dyDescent="0.35">
      <c r="B252" s="95"/>
      <c r="C252" s="207"/>
      <c r="D252" s="208"/>
      <c r="E252" s="209"/>
      <c r="F252" s="155">
        <f>IF($A$234=1,$D252*$E252*10400,0)</f>
        <v>0</v>
      </c>
      <c r="G252"/>
      <c r="H252"/>
    </row>
    <row r="253" spans="2:9" ht="16.5" thickTop="1" x14ac:dyDescent="0.3">
      <c r="B253" s="211" t="s">
        <v>90</v>
      </c>
      <c r="C253" s="211"/>
      <c r="D253" s="212"/>
      <c r="E253" s="211"/>
      <c r="F253" s="163">
        <f>SUM(F238:F252)</f>
        <v>0</v>
      </c>
      <c r="G253"/>
      <c r="H253"/>
    </row>
    <row r="254" spans="2:9" x14ac:dyDescent="0.3">
      <c r="B254" s="3"/>
      <c r="C254" s="1"/>
      <c r="D254" s="1"/>
      <c r="E254" s="1"/>
      <c r="F254" s="9"/>
      <c r="G254" s="10"/>
      <c r="H254"/>
    </row>
    <row r="255" spans="2:9" ht="16.5" thickBot="1" x14ac:dyDescent="0.35">
      <c r="B255" s="39"/>
      <c r="C255" s="40"/>
      <c r="D255" s="40"/>
      <c r="E255" s="40"/>
      <c r="F255" s="41"/>
      <c r="G255" s="42"/>
      <c r="H255" s="42"/>
      <c r="I255" s="42"/>
    </row>
    <row r="256" spans="2:9" ht="7.5" customHeight="1" thickTop="1" x14ac:dyDescent="0.3">
      <c r="B256" s="3"/>
      <c r="C256" s="1"/>
      <c r="D256" s="1"/>
      <c r="E256" s="1"/>
      <c r="F256" s="9"/>
      <c r="G256" s="10"/>
      <c r="H256"/>
    </row>
    <row r="257" spans="2:9" ht="23.25" x14ac:dyDescent="0.25">
      <c r="B257" s="266" t="s">
        <v>55</v>
      </c>
      <c r="C257" s="266"/>
      <c r="D257" s="266"/>
      <c r="E257" s="266"/>
      <c r="F257" s="266"/>
      <c r="G257" s="266"/>
      <c r="H257" s="266"/>
    </row>
    <row r="258" spans="2:9" x14ac:dyDescent="0.3">
      <c r="B258" s="3"/>
      <c r="C258" s="1"/>
      <c r="D258" s="1"/>
      <c r="E258" s="1"/>
      <c r="F258" s="9"/>
      <c r="G258" s="10"/>
      <c r="H258"/>
    </row>
    <row r="259" spans="2:9" ht="21" x14ac:dyDescent="0.35">
      <c r="B259" s="50" t="s">
        <v>43</v>
      </c>
      <c r="C259" s="10"/>
      <c r="D259" s="10"/>
      <c r="E259" s="10"/>
      <c r="F259" s="9"/>
      <c r="G259" s="10"/>
      <c r="H259"/>
    </row>
    <row r="260" spans="2:9" ht="153.75" customHeight="1" x14ac:dyDescent="0.25">
      <c r="B260" s="267" t="s">
        <v>134</v>
      </c>
      <c r="C260" s="267"/>
      <c r="D260" s="267"/>
      <c r="E260" s="267"/>
      <c r="F260" s="267"/>
      <c r="G260" s="267"/>
      <c r="H260" s="267"/>
      <c r="I260" s="267"/>
    </row>
    <row r="261" spans="2:9" x14ac:dyDescent="0.3">
      <c r="B261" s="3"/>
      <c r="C261" s="10"/>
      <c r="D261" s="10"/>
      <c r="E261" s="10"/>
      <c r="F261" s="9"/>
      <c r="G261" s="10"/>
      <c r="H261"/>
    </row>
    <row r="262" spans="2:9" ht="15.6" customHeight="1" thickBot="1" x14ac:dyDescent="0.35">
      <c r="B262" s="51" t="s">
        <v>44</v>
      </c>
      <c r="C262" s="52" t="s">
        <v>6</v>
      </c>
      <c r="D262" s="52" t="s">
        <v>41</v>
      </c>
      <c r="E262" s="139" t="s">
        <v>56</v>
      </c>
      <c r="F262" s="138"/>
      <c r="G262" s="138"/>
      <c r="H262" s="138"/>
      <c r="I262" s="138"/>
    </row>
    <row r="263" spans="2:9" ht="15.75" customHeight="1" thickTop="1" x14ac:dyDescent="0.3">
      <c r="B263" s="57" t="s">
        <v>51</v>
      </c>
      <c r="C263" s="102"/>
      <c r="D263" s="158">
        <f>IFERROR(C263/$C$270,0)</f>
        <v>0</v>
      </c>
      <c r="E263" s="104"/>
      <c r="F263" s="105"/>
      <c r="G263" s="105"/>
      <c r="H263" s="105"/>
      <c r="I263" s="106"/>
    </row>
    <row r="264" spans="2:9" ht="15.75" customHeight="1" x14ac:dyDescent="0.3">
      <c r="B264" s="57" t="s">
        <v>104</v>
      </c>
      <c r="C264" s="102"/>
      <c r="D264" s="158">
        <f t="shared" ref="D264:D268" si="8">IFERROR(C264/$C$270,0)</f>
        <v>0</v>
      </c>
      <c r="E264" s="107"/>
      <c r="F264" s="108"/>
      <c r="G264" s="108"/>
      <c r="H264" s="108"/>
      <c r="I264" s="109"/>
    </row>
    <row r="265" spans="2:9" ht="15.75" customHeight="1" x14ac:dyDescent="0.3">
      <c r="B265" s="57" t="s">
        <v>105</v>
      </c>
      <c r="C265" s="102"/>
      <c r="D265" s="158">
        <f t="shared" si="8"/>
        <v>0</v>
      </c>
      <c r="E265" s="107"/>
      <c r="F265" s="108"/>
      <c r="G265" s="108"/>
      <c r="H265" s="108"/>
      <c r="I265" s="109"/>
    </row>
    <row r="266" spans="2:9" ht="15.75" customHeight="1" x14ac:dyDescent="0.3">
      <c r="B266" s="57" t="s">
        <v>45</v>
      </c>
      <c r="C266" s="102"/>
      <c r="D266" s="158">
        <f t="shared" si="8"/>
        <v>0</v>
      </c>
      <c r="E266" s="107"/>
      <c r="F266" s="108"/>
      <c r="G266" s="108"/>
      <c r="H266" s="108"/>
      <c r="I266" s="109"/>
    </row>
    <row r="267" spans="2:9" ht="15.75" customHeight="1" thickBot="1" x14ac:dyDescent="0.35">
      <c r="B267" s="58" t="s">
        <v>46</v>
      </c>
      <c r="C267" s="103"/>
      <c r="D267" s="159">
        <f t="shared" si="8"/>
        <v>0</v>
      </c>
      <c r="E267" s="110"/>
      <c r="F267" s="111"/>
      <c r="G267" s="111"/>
      <c r="H267" s="111"/>
      <c r="I267" s="112"/>
    </row>
    <row r="268" spans="2:9" ht="17.25" thickTop="1" thickBot="1" x14ac:dyDescent="0.35">
      <c r="B268" s="77" t="s">
        <v>1</v>
      </c>
      <c r="C268" s="160">
        <f>SUM(C263:C267)</f>
        <v>0</v>
      </c>
      <c r="D268" s="161">
        <f t="shared" si="8"/>
        <v>0</v>
      </c>
      <c r="E268" s="80"/>
      <c r="F268" s="80"/>
      <c r="G268" s="80"/>
      <c r="H268" s="77"/>
      <c r="I268" s="81"/>
    </row>
    <row r="269" spans="2:9" ht="13.5" customHeight="1" thickTop="1" x14ac:dyDescent="0.3">
      <c r="B269" s="10"/>
      <c r="C269" s="10"/>
      <c r="D269" s="10"/>
      <c r="E269" s="10"/>
      <c r="F269" s="9"/>
      <c r="G269" s="10"/>
      <c r="H269"/>
    </row>
    <row r="270" spans="2:9" ht="16.5" thickBot="1" x14ac:dyDescent="0.35">
      <c r="B270" s="51" t="s">
        <v>0</v>
      </c>
      <c r="C270" s="162">
        <f>D28</f>
        <v>0</v>
      </c>
      <c r="D270" s="10"/>
      <c r="E270" s="10"/>
      <c r="F270" s="9"/>
      <c r="G270" s="10"/>
      <c r="H270"/>
    </row>
    <row r="271" spans="2:9" ht="16.5" thickTop="1" x14ac:dyDescent="0.3">
      <c r="B271" s="3"/>
      <c r="C271" s="1"/>
      <c r="D271" s="1"/>
      <c r="E271" s="1"/>
      <c r="F271" s="9"/>
      <c r="G271" s="10"/>
      <c r="H271"/>
    </row>
    <row r="272" spans="2:9" ht="16.5" thickBot="1" x14ac:dyDescent="0.35">
      <c r="B272" s="51" t="s">
        <v>92</v>
      </c>
      <c r="C272" s="162" t="str">
        <f>IF(ROUND(C268,2)-ROUND(C270,2)=0,"JA",C268-C270)</f>
        <v>JA</v>
      </c>
      <c r="D272" s="1"/>
      <c r="E272" s="1"/>
      <c r="F272" s="9"/>
      <c r="G272" s="10"/>
      <c r="H272"/>
    </row>
    <row r="273" spans="2:9" ht="17.25" thickTop="1" thickBot="1" x14ac:dyDescent="0.35">
      <c r="B273" s="43"/>
      <c r="C273" s="44"/>
      <c r="D273" s="45"/>
      <c r="E273" s="45"/>
      <c r="F273" s="45"/>
      <c r="G273" s="45"/>
      <c r="H273" s="45"/>
      <c r="I273" s="45"/>
    </row>
    <row r="274" spans="2:9" ht="6.75" customHeight="1" thickTop="1" x14ac:dyDescent="0.3">
      <c r="B274" s="15"/>
      <c r="C274" s="16"/>
      <c r="D274"/>
      <c r="E274"/>
      <c r="F274"/>
      <c r="G274"/>
      <c r="H274"/>
    </row>
    <row r="275" spans="2:9" ht="23.25" x14ac:dyDescent="0.25">
      <c r="B275" s="266" t="s">
        <v>54</v>
      </c>
      <c r="C275" s="266"/>
      <c r="D275" s="266"/>
      <c r="E275" s="266"/>
      <c r="F275" s="266"/>
      <c r="G275" s="266"/>
      <c r="H275" s="266"/>
    </row>
    <row r="276" spans="2:9" ht="15" x14ac:dyDescent="0.25">
      <c r="B276" s="10"/>
      <c r="C276"/>
      <c r="D276"/>
      <c r="E276"/>
      <c r="F276"/>
      <c r="G276" s="10"/>
      <c r="H276"/>
    </row>
    <row r="277" spans="2:9" ht="21" x14ac:dyDescent="0.35">
      <c r="B277" s="50" t="s">
        <v>99</v>
      </c>
      <c r="C277" s="50"/>
      <c r="D277"/>
      <c r="E277"/>
      <c r="F277"/>
      <c r="G277" s="10"/>
      <c r="H277"/>
    </row>
    <row r="278" spans="2:9" ht="154.5" customHeight="1" x14ac:dyDescent="0.25">
      <c r="B278" s="267" t="s">
        <v>182</v>
      </c>
      <c r="C278" s="267"/>
      <c r="D278" s="267"/>
      <c r="E278" s="267"/>
      <c r="F278" s="267"/>
      <c r="G278" s="267"/>
      <c r="H278" s="267"/>
      <c r="I278" s="267"/>
    </row>
    <row r="279" spans="2:9" ht="15" x14ac:dyDescent="0.25">
      <c r="B279" s="10"/>
      <c r="C279"/>
      <c r="D279"/>
      <c r="E279"/>
      <c r="F279"/>
      <c r="G279" s="10"/>
      <c r="H279"/>
    </row>
    <row r="280" spans="2:9" ht="16.5" thickBot="1" x14ac:dyDescent="0.35">
      <c r="B280" s="134" t="s">
        <v>2</v>
      </c>
      <c r="C280" s="184" t="s">
        <v>37</v>
      </c>
      <c r="D280" s="184" t="s">
        <v>112</v>
      </c>
      <c r="E280" s="133" t="s">
        <v>0</v>
      </c>
      <c r="F280" s="185" t="s">
        <v>38</v>
      </c>
      <c r="G280" s="184" t="s">
        <v>56</v>
      </c>
      <c r="H280" s="186"/>
      <c r="I280" s="186"/>
    </row>
    <row r="281" spans="2:9" ht="15.75" customHeight="1" thickTop="1" x14ac:dyDescent="0.3">
      <c r="B281" s="187" t="str">
        <f>Hulpblad!V2</f>
        <v xml:space="preserve"> </v>
      </c>
      <c r="C281" s="248"/>
      <c r="D281" s="191"/>
      <c r="E281" s="192">
        <f>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92">
        <f t="shared" ref="F281:F290" si="9">E281*D281</f>
        <v>0</v>
      </c>
      <c r="G281" s="193"/>
      <c r="H281" s="188"/>
      <c r="I281" s="188"/>
    </row>
    <row r="282" spans="2:9" ht="15.75" customHeight="1" x14ac:dyDescent="0.3">
      <c r="B282" s="189" t="str">
        <f>Hulpblad!V3</f>
        <v xml:space="preserve"> </v>
      </c>
      <c r="C282" s="249"/>
      <c r="D282" s="194"/>
      <c r="E282" s="195">
        <f t="shared" ref="E282:E290" si="10">IF(OR(B282="",B282=" "),0,SUMIFS($E$104:$E$118,$B$104:$B$118,$B282)+SUMIFS($E$38:$E$52,$B$38:$B$52,$B282)+SUMIFS($F$60:$F$74,$B$60:$B$74,$B282)+SUMIFS($F$82:$F$96,$B$82:$B$96,$B282)+SUMIFS($C$126:$C$135,$B$126:$B$135,$B282)+SUMIFS($I$183:$I$190,$B$183:$B$190,$B282)+SUMIFS($E$143:$E$151,$B$143:$B$151,$B282)+SUMIFS($F$159:$F$175,$B$159:$B$175,$B282)+SUMIFS($C$198:$C$207,$B$198:$B$207,$B282)+SUMIFS($E$215:$E$230,$B$215:$B$230,$B282)+SUMIFS($F$238:$F$252,$B$238:$B$252,$B282))</f>
        <v>0</v>
      </c>
      <c r="F282" s="195">
        <f t="shared" si="9"/>
        <v>0</v>
      </c>
      <c r="G282" s="196"/>
      <c r="H282" s="190"/>
      <c r="I282" s="190"/>
    </row>
    <row r="283" spans="2:9" ht="15.75" customHeight="1" x14ac:dyDescent="0.3">
      <c r="B283" s="189" t="str">
        <f>Hulpblad!V4</f>
        <v xml:space="preserve"> </v>
      </c>
      <c r="C283" s="250"/>
      <c r="D283" s="194"/>
      <c r="E283" s="195">
        <f t="shared" si="10"/>
        <v>0</v>
      </c>
      <c r="F283" s="195">
        <f t="shared" si="9"/>
        <v>0</v>
      </c>
      <c r="G283" s="196"/>
      <c r="H283" s="190"/>
      <c r="I283" s="190"/>
    </row>
    <row r="284" spans="2:9" ht="15.75" customHeight="1" x14ac:dyDescent="0.3">
      <c r="B284" s="189" t="str">
        <f>Hulpblad!V5</f>
        <v xml:space="preserve"> </v>
      </c>
      <c r="C284" s="250"/>
      <c r="D284" s="194"/>
      <c r="E284" s="195">
        <f t="shared" si="10"/>
        <v>0</v>
      </c>
      <c r="F284" s="195">
        <f t="shared" si="9"/>
        <v>0</v>
      </c>
      <c r="G284" s="196"/>
      <c r="H284" s="190"/>
      <c r="I284" s="190"/>
    </row>
    <row r="285" spans="2:9" ht="15.75" customHeight="1" x14ac:dyDescent="0.3">
      <c r="B285" s="189" t="str">
        <f>Hulpblad!V6</f>
        <v xml:space="preserve"> </v>
      </c>
      <c r="C285" s="249"/>
      <c r="D285" s="194"/>
      <c r="E285" s="195">
        <f t="shared" si="10"/>
        <v>0</v>
      </c>
      <c r="F285" s="195">
        <f t="shared" si="9"/>
        <v>0</v>
      </c>
      <c r="G285" s="196"/>
      <c r="H285" s="190"/>
      <c r="I285" s="190"/>
    </row>
    <row r="286" spans="2:9" ht="15.75" customHeight="1" x14ac:dyDescent="0.3">
      <c r="B286" s="189" t="str">
        <f>Hulpblad!V7</f>
        <v xml:space="preserve"> </v>
      </c>
      <c r="C286" s="249"/>
      <c r="D286" s="194"/>
      <c r="E286" s="195">
        <f t="shared" si="10"/>
        <v>0</v>
      </c>
      <c r="F286" s="195">
        <f t="shared" si="9"/>
        <v>0</v>
      </c>
      <c r="G286" s="196"/>
      <c r="H286" s="190"/>
      <c r="I286" s="190"/>
    </row>
    <row r="287" spans="2:9" ht="15.75" customHeight="1" x14ac:dyDescent="0.3">
      <c r="B287" s="189" t="str">
        <f>Hulpblad!V8</f>
        <v xml:space="preserve"> </v>
      </c>
      <c r="C287" s="249"/>
      <c r="D287" s="194"/>
      <c r="E287" s="195">
        <f t="shared" si="10"/>
        <v>0</v>
      </c>
      <c r="F287" s="195">
        <f t="shared" si="9"/>
        <v>0</v>
      </c>
      <c r="G287" s="196"/>
      <c r="H287" s="190"/>
      <c r="I287" s="190"/>
    </row>
    <row r="288" spans="2:9" ht="15.75" customHeight="1" x14ac:dyDescent="0.3">
      <c r="B288" s="189" t="str">
        <f>Hulpblad!V9</f>
        <v xml:space="preserve"> </v>
      </c>
      <c r="C288" s="250"/>
      <c r="D288" s="194"/>
      <c r="E288" s="195">
        <f t="shared" si="10"/>
        <v>0</v>
      </c>
      <c r="F288" s="195">
        <f t="shared" si="9"/>
        <v>0</v>
      </c>
      <c r="G288" s="196"/>
      <c r="H288" s="190"/>
      <c r="I288" s="190"/>
    </row>
    <row r="289" spans="2:9" ht="15.75" customHeight="1" x14ac:dyDescent="0.3">
      <c r="B289" s="189" t="str">
        <f>Hulpblad!V10</f>
        <v xml:space="preserve"> </v>
      </c>
      <c r="C289" s="250"/>
      <c r="D289" s="194"/>
      <c r="E289" s="195">
        <f t="shared" si="10"/>
        <v>0</v>
      </c>
      <c r="F289" s="195">
        <f t="shared" si="9"/>
        <v>0</v>
      </c>
      <c r="G289" s="196"/>
      <c r="H289" s="190"/>
      <c r="I289" s="190"/>
    </row>
    <row r="290" spans="2:9" ht="15.75" customHeight="1" thickBot="1" x14ac:dyDescent="0.35">
      <c r="B290" s="164" t="str">
        <f>Hulpblad!V11</f>
        <v xml:space="preserve"> </v>
      </c>
      <c r="C290" s="251"/>
      <c r="D290" s="178"/>
      <c r="E290" s="155">
        <f t="shared" si="10"/>
        <v>0</v>
      </c>
      <c r="F290" s="155">
        <f t="shared" si="9"/>
        <v>0</v>
      </c>
      <c r="G290" s="113"/>
      <c r="H290" s="113"/>
      <c r="I290" s="113"/>
    </row>
    <row r="291" spans="2:9" ht="16.5" thickTop="1" x14ac:dyDescent="0.3">
      <c r="B291" s="76" t="s">
        <v>90</v>
      </c>
      <c r="C291" s="78"/>
      <c r="D291" s="78"/>
      <c r="E291" s="163">
        <f>SUBTOTAL(109,$E$281:$E$290)</f>
        <v>0</v>
      </c>
      <c r="F291" s="163">
        <f>SUBTOTAL(109,$F$281:$F$290)</f>
        <v>0</v>
      </c>
      <c r="G291" s="79"/>
      <c r="H291" s="79"/>
      <c r="I291" s="79"/>
    </row>
    <row r="292" spans="2:9" x14ac:dyDescent="0.3">
      <c r="B292" s="15"/>
      <c r="C292" s="16"/>
      <c r="D292" s="10"/>
      <c r="E292" s="18"/>
      <c r="F292" s="18"/>
      <c r="G292" s="18"/>
      <c r="H292" s="10"/>
    </row>
    <row r="293" spans="2:9" ht="16.5" thickBot="1" x14ac:dyDescent="0.35">
      <c r="B293" s="51" t="s">
        <v>115</v>
      </c>
      <c r="C293" s="162">
        <f>C263+C266</f>
        <v>0</v>
      </c>
      <c r="D293" s="10"/>
      <c r="E293" s="10"/>
      <c r="F293" s="10"/>
      <c r="G293" s="10"/>
      <c r="H293" s="10"/>
    </row>
    <row r="294" spans="2:9" thickTop="1" x14ac:dyDescent="0.25">
      <c r="B294" s="10"/>
      <c r="C294" s="10"/>
      <c r="D294" s="10"/>
      <c r="E294" s="10"/>
      <c r="F294" s="10"/>
      <c r="G294" s="10"/>
      <c r="H294" s="10"/>
    </row>
    <row r="295" spans="2:9" ht="16.5" thickBot="1" x14ac:dyDescent="0.35">
      <c r="B295" s="51" t="s">
        <v>116</v>
      </c>
      <c r="C295" s="162" t="str">
        <f>IF(ROUND($F$291,2)&gt;=ROUND(C263+C266,2),"JA",$F$291-C263-C266)</f>
        <v>JA</v>
      </c>
      <c r="D295" s="10"/>
      <c r="E295" s="10"/>
      <c r="F295" s="10"/>
      <c r="G295" s="10"/>
      <c r="H295" s="10"/>
    </row>
    <row r="296" spans="2:9" thickTop="1" x14ac:dyDescent="0.25">
      <c r="B296" s="10"/>
      <c r="C296" s="10"/>
      <c r="D296" s="10"/>
      <c r="E296" s="10"/>
      <c r="F296" s="10"/>
      <c r="G296" s="10"/>
      <c r="H296" s="10"/>
    </row>
    <row r="297" spans="2:9" ht="15" x14ac:dyDescent="0.25">
      <c r="B297" s="10"/>
      <c r="C297" s="10"/>
      <c r="D297" s="10"/>
      <c r="E297" s="10"/>
      <c r="F297" s="10"/>
      <c r="G297" s="10"/>
      <c r="H297" s="10"/>
    </row>
    <row r="298" spans="2:9" ht="15" x14ac:dyDescent="0.25">
      <c r="B298" s="10"/>
      <c r="C298" s="10"/>
      <c r="D298" s="10"/>
      <c r="E298" s="10"/>
      <c r="F298" s="10"/>
      <c r="G298" s="10"/>
      <c r="H298" s="10"/>
    </row>
    <row r="299" spans="2:9" ht="15" x14ac:dyDescent="0.25">
      <c r="B299" s="10"/>
      <c r="C299" s="10"/>
      <c r="D299" s="10"/>
      <c r="E299" s="10"/>
      <c r="F299" s="10"/>
      <c r="G299" s="10"/>
      <c r="H299" s="10"/>
    </row>
    <row r="300" spans="2:9" ht="15" x14ac:dyDescent="0.25">
      <c r="B300" s="10"/>
      <c r="C300" s="10"/>
      <c r="D300" s="10"/>
      <c r="E300" s="10"/>
      <c r="F300" s="10"/>
      <c r="G300" s="10"/>
      <c r="H300" s="10"/>
    </row>
    <row r="301" spans="2:9" ht="15" x14ac:dyDescent="0.25">
      <c r="B301" s="10"/>
      <c r="C301" s="10"/>
      <c r="D301" s="10"/>
      <c r="E301" s="10"/>
      <c r="F301" s="10"/>
      <c r="G301" s="10"/>
      <c r="H301" s="10"/>
    </row>
    <row r="302" spans="2:9" ht="15" x14ac:dyDescent="0.25">
      <c r="B302" s="10"/>
      <c r="C302" s="10"/>
      <c r="D302" s="10"/>
      <c r="E302" s="10"/>
      <c r="F302" s="10"/>
      <c r="G302" s="10"/>
      <c r="H302" s="10"/>
    </row>
    <row r="303" spans="2:9" ht="15" x14ac:dyDescent="0.25">
      <c r="B303" s="10"/>
      <c r="C303" s="10"/>
      <c r="D303" s="10"/>
      <c r="E303" s="10"/>
      <c r="F303" s="10"/>
      <c r="G303" s="10"/>
      <c r="H303" s="10"/>
    </row>
    <row r="304" spans="2:9"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ht="15" x14ac:dyDescent="0.25">
      <c r="B463" s="10"/>
      <c r="C463" s="10"/>
      <c r="D463" s="10"/>
      <c r="E463" s="10"/>
      <c r="F463" s="10"/>
      <c r="G463" s="10"/>
      <c r="H463" s="10"/>
    </row>
    <row r="464" spans="2:8" ht="15" x14ac:dyDescent="0.25">
      <c r="B464" s="10"/>
      <c r="C464" s="10"/>
      <c r="D464" s="10"/>
      <c r="E464" s="10"/>
      <c r="F464" s="10"/>
      <c r="G464" s="10"/>
      <c r="H464" s="10"/>
    </row>
    <row r="465" spans="2:8" ht="15" x14ac:dyDescent="0.25">
      <c r="B465" s="10"/>
      <c r="C465" s="10"/>
      <c r="D465" s="10"/>
      <c r="E465" s="10"/>
      <c r="F465" s="10"/>
      <c r="G465" s="10"/>
      <c r="H465" s="10"/>
    </row>
    <row r="466" spans="2:8" ht="15" x14ac:dyDescent="0.25">
      <c r="B466" s="10"/>
      <c r="C466" s="10"/>
      <c r="D466" s="10"/>
      <c r="E466" s="10"/>
      <c r="F466" s="10"/>
      <c r="G466" s="10"/>
      <c r="H466" s="10"/>
    </row>
    <row r="467" spans="2:8" ht="15" x14ac:dyDescent="0.25">
      <c r="B467" s="10"/>
      <c r="C467" s="10"/>
      <c r="D467" s="10"/>
      <c r="E467" s="10"/>
      <c r="F467" s="10"/>
      <c r="G467" s="10"/>
      <c r="H467" s="10"/>
    </row>
    <row r="468" spans="2:8" ht="15" x14ac:dyDescent="0.25">
      <c r="B468" s="10"/>
      <c r="C468" s="10"/>
      <c r="D468" s="10"/>
      <c r="E468" s="10"/>
      <c r="F468" s="10"/>
      <c r="G468" s="10"/>
      <c r="H468" s="10"/>
    </row>
    <row r="469" spans="2:8" ht="15" x14ac:dyDescent="0.25">
      <c r="B469" s="10"/>
      <c r="C469" s="10"/>
      <c r="D469" s="10"/>
      <c r="E469" s="10"/>
      <c r="F469" s="10"/>
      <c r="G469" s="10"/>
      <c r="H469" s="10"/>
    </row>
    <row r="470" spans="2:8" ht="15" x14ac:dyDescent="0.25">
      <c r="B470" s="10"/>
      <c r="C470" s="10"/>
      <c r="D470" s="10"/>
      <c r="E470" s="10"/>
      <c r="F470" s="10"/>
      <c r="G470" s="10"/>
      <c r="H470" s="10"/>
    </row>
    <row r="471" spans="2:8" ht="15" x14ac:dyDescent="0.25">
      <c r="B471" s="10"/>
      <c r="C471" s="10"/>
      <c r="D471" s="10"/>
      <c r="E471" s="10"/>
      <c r="F471" s="10"/>
      <c r="G471" s="10"/>
      <c r="H471" s="10"/>
    </row>
    <row r="472" spans="2:8" ht="15" x14ac:dyDescent="0.25">
      <c r="B472" s="10"/>
      <c r="C472" s="10"/>
      <c r="D472" s="10"/>
      <c r="E472" s="10"/>
      <c r="F472" s="10"/>
      <c r="G472" s="10"/>
      <c r="H472" s="10"/>
    </row>
    <row r="473" spans="2:8" ht="15" x14ac:dyDescent="0.25">
      <c r="B473" s="10"/>
      <c r="C473" s="10"/>
      <c r="D473" s="10"/>
      <c r="E473" s="10"/>
      <c r="F473" s="10"/>
      <c r="G473" s="10"/>
      <c r="H473" s="10"/>
    </row>
    <row r="474" spans="2:8" ht="15" x14ac:dyDescent="0.25">
      <c r="B474" s="10"/>
      <c r="C474" s="10"/>
      <c r="D474" s="10"/>
      <c r="E474" s="10"/>
      <c r="F474" s="10"/>
      <c r="G474" s="10"/>
      <c r="H474" s="10"/>
    </row>
    <row r="475" spans="2:8" ht="15" x14ac:dyDescent="0.25">
      <c r="B475" s="10"/>
      <c r="C475" s="10"/>
      <c r="D475" s="10"/>
      <c r="E475" s="10"/>
      <c r="F475" s="10"/>
      <c r="G475" s="10"/>
      <c r="H475" s="10"/>
    </row>
    <row r="476" spans="2:8" ht="15" x14ac:dyDescent="0.25">
      <c r="B476" s="10"/>
      <c r="C476" s="10"/>
      <c r="D476" s="10"/>
      <c r="E476" s="10"/>
      <c r="F476" s="10"/>
      <c r="G476" s="10"/>
      <c r="H476" s="10"/>
    </row>
    <row r="477" spans="2:8" ht="15" x14ac:dyDescent="0.25">
      <c r="B477" s="10"/>
      <c r="C477" s="10"/>
      <c r="D477" s="10"/>
      <c r="E477" s="10"/>
      <c r="F477" s="10"/>
      <c r="G477" s="10"/>
      <c r="H477" s="10"/>
    </row>
    <row r="478" spans="2:8" ht="15" x14ac:dyDescent="0.25">
      <c r="B478" s="10"/>
      <c r="C478" s="10"/>
      <c r="D478" s="10"/>
      <c r="E478" s="10"/>
      <c r="F478" s="10"/>
      <c r="G478" s="10"/>
      <c r="H478" s="10"/>
    </row>
    <row r="479" spans="2:8" ht="15" x14ac:dyDescent="0.25">
      <c r="B479" s="10"/>
      <c r="C479" s="10"/>
      <c r="D479" s="10"/>
      <c r="E479" s="10"/>
      <c r="F479" s="10"/>
      <c r="G479" s="10"/>
      <c r="H479" s="10"/>
    </row>
    <row r="480" spans="2:8" ht="15" x14ac:dyDescent="0.25">
      <c r="B480" s="10"/>
      <c r="C480" s="10"/>
      <c r="D480" s="10"/>
      <c r="E480" s="10"/>
      <c r="F480" s="10"/>
      <c r="G480" s="10"/>
      <c r="H480" s="10"/>
    </row>
    <row r="481" spans="2:8" ht="15" x14ac:dyDescent="0.25">
      <c r="B481" s="10"/>
      <c r="C481" s="10"/>
      <c r="D481" s="10"/>
      <c r="E481" s="10"/>
      <c r="F481" s="10"/>
      <c r="G481" s="10"/>
      <c r="H481" s="10"/>
    </row>
    <row r="482" spans="2:8" ht="15" x14ac:dyDescent="0.25">
      <c r="B482" s="10"/>
      <c r="C482" s="10"/>
      <c r="D482" s="10"/>
      <c r="E482" s="10"/>
      <c r="F482" s="10"/>
      <c r="G482" s="10"/>
      <c r="H482" s="10"/>
    </row>
    <row r="483" spans="2:8" ht="15" x14ac:dyDescent="0.25">
      <c r="B483" s="10"/>
      <c r="C483" s="10"/>
      <c r="D483" s="10"/>
      <c r="E483" s="10"/>
      <c r="F483" s="10"/>
      <c r="G483" s="10"/>
      <c r="H483" s="10"/>
    </row>
    <row r="484" spans="2:8" ht="15" x14ac:dyDescent="0.25">
      <c r="B484" s="10"/>
      <c r="C484" s="10"/>
      <c r="D484" s="10"/>
      <c r="E484" s="10"/>
      <c r="F484" s="10"/>
      <c r="G484" s="10"/>
      <c r="H484" s="10"/>
    </row>
    <row r="485" spans="2:8" ht="15" x14ac:dyDescent="0.25">
      <c r="B485" s="10"/>
      <c r="C485" s="10"/>
      <c r="D485" s="10"/>
      <c r="E485" s="10"/>
      <c r="F485" s="10"/>
      <c r="G485" s="10"/>
      <c r="H485" s="10"/>
    </row>
    <row r="486" spans="2:8" ht="15"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140:I140"/>
    <mergeCell ref="C2:E2"/>
    <mergeCell ref="C6:D6"/>
    <mergeCell ref="B11:I11"/>
    <mergeCell ref="B14:H14"/>
    <mergeCell ref="C30:H30"/>
    <mergeCell ref="B32:H32"/>
    <mergeCell ref="B35:E35"/>
    <mergeCell ref="B57:F57"/>
    <mergeCell ref="B79:F79"/>
    <mergeCell ref="B101:E101"/>
    <mergeCell ref="B123:G123"/>
    <mergeCell ref="B260:I260"/>
    <mergeCell ref="B275:H275"/>
    <mergeCell ref="B278:I278"/>
    <mergeCell ref="B156:I156"/>
    <mergeCell ref="B180:I180"/>
    <mergeCell ref="B195:G195"/>
    <mergeCell ref="B212:E212"/>
    <mergeCell ref="B235:F235"/>
    <mergeCell ref="B257:H257"/>
  </mergeCells>
  <conditionalFormatting sqref="A12:I295">
    <cfRule type="expression" dxfId="475" priority="1" stopIfTrue="1">
      <formula>$A$16=0</formula>
    </cfRule>
  </conditionalFormatting>
  <conditionalFormatting sqref="B34:C34">
    <cfRule type="expression" dxfId="474" priority="31">
      <formula>$A$34="nvt"</formula>
    </cfRule>
  </conditionalFormatting>
  <conditionalFormatting sqref="B56:C56">
    <cfRule type="expression" dxfId="473" priority="32">
      <formula>$A$56="nvt"</formula>
    </cfRule>
  </conditionalFormatting>
  <conditionalFormatting sqref="B78:C78">
    <cfRule type="expression" dxfId="472" priority="29">
      <formula>$A$78="nvt"</formula>
    </cfRule>
  </conditionalFormatting>
  <conditionalFormatting sqref="B100:C100">
    <cfRule type="expression" dxfId="471" priority="3">
      <formula>$A$100="nvt"</formula>
    </cfRule>
  </conditionalFormatting>
  <conditionalFormatting sqref="B122:C122">
    <cfRule type="expression" dxfId="470" priority="27">
      <formula>$A$122="nvt"</formula>
    </cfRule>
  </conditionalFormatting>
  <conditionalFormatting sqref="B125:C136">
    <cfRule type="expression" dxfId="469" priority="42">
      <formula>$A$122="nvt"</formula>
    </cfRule>
  </conditionalFormatting>
  <conditionalFormatting sqref="B139:C139">
    <cfRule type="expression" dxfId="468" priority="25">
      <formula>$A$139="nvt"</formula>
    </cfRule>
  </conditionalFormatting>
  <conditionalFormatting sqref="B155:C155">
    <cfRule type="expression" dxfId="467" priority="23">
      <formula>$A$155="nvt"</formula>
    </cfRule>
  </conditionalFormatting>
  <conditionalFormatting sqref="B179:C179">
    <cfRule type="expression" dxfId="466" priority="21">
      <formula>$A$179="nvt"</formula>
    </cfRule>
  </conditionalFormatting>
  <conditionalFormatting sqref="B197:C208">
    <cfRule type="expression" dxfId="465" priority="39">
      <formula>$A$194="nvt"</formula>
    </cfRule>
  </conditionalFormatting>
  <conditionalFormatting sqref="B211:C211">
    <cfRule type="expression" dxfId="464" priority="17">
      <formula>$A$211="nvt"</formula>
    </cfRule>
  </conditionalFormatting>
  <conditionalFormatting sqref="B234:C234">
    <cfRule type="expression" dxfId="463" priority="15">
      <formula>$A$234="nvt"</formula>
    </cfRule>
  </conditionalFormatting>
  <conditionalFormatting sqref="B17:D27">
    <cfRule type="expression" dxfId="462" priority="36">
      <formula>$A17=0</formula>
    </cfRule>
  </conditionalFormatting>
  <conditionalFormatting sqref="B37:E53">
    <cfRule type="expression" dxfId="461" priority="45">
      <formula>$A$34="nvt"</formula>
    </cfRule>
  </conditionalFormatting>
  <conditionalFormatting sqref="B103:E119">
    <cfRule type="expression" dxfId="460" priority="5">
      <formula>$A$100="nvt"</formula>
    </cfRule>
  </conditionalFormatting>
  <conditionalFormatting sqref="B194:E194">
    <cfRule type="expression" dxfId="459" priority="11">
      <formula>$A$194="nvt"</formula>
    </cfRule>
  </conditionalFormatting>
  <conditionalFormatting sqref="B214:E231">
    <cfRule type="expression" dxfId="458" priority="38">
      <formula>$A$211="nvt"</formula>
    </cfRule>
  </conditionalFormatting>
  <conditionalFormatting sqref="B59:F75">
    <cfRule type="expression" dxfId="457" priority="44">
      <formula>$A$56="nvt"</formula>
    </cfRule>
  </conditionalFormatting>
  <conditionalFormatting sqref="B81:F97">
    <cfRule type="expression" dxfId="456" priority="43">
      <formula>$A$78="nvt"</formula>
    </cfRule>
  </conditionalFormatting>
  <conditionalFormatting sqref="B237:F253">
    <cfRule type="expression" dxfId="455" priority="37">
      <formula>$A$234="nvt"</formula>
    </cfRule>
  </conditionalFormatting>
  <conditionalFormatting sqref="B30:I30">
    <cfRule type="expression" dxfId="454" priority="46">
      <formula>LEFT($C$30,3)="Let"</formula>
    </cfRule>
  </conditionalFormatting>
  <conditionalFormatting sqref="B142:I152">
    <cfRule type="expression" dxfId="453" priority="6">
      <formula>$A$139="nvt"</formula>
    </cfRule>
  </conditionalFormatting>
  <conditionalFormatting sqref="B158:I176">
    <cfRule type="expression" dxfId="452" priority="8">
      <formula>$A$155="nvt"</formula>
    </cfRule>
  </conditionalFormatting>
  <conditionalFormatting sqref="B182:I191">
    <cfRule type="expression" dxfId="451" priority="40">
      <formula>$A$179="nvt"</formula>
    </cfRule>
  </conditionalFormatting>
  <conditionalFormatting sqref="C272">
    <cfRule type="cellIs" dxfId="450" priority="35" operator="notEqual">
      <formula>"JA"</formula>
    </cfRule>
  </conditionalFormatting>
  <conditionalFormatting sqref="C295">
    <cfRule type="cellIs" dxfId="449" priority="13" operator="notEqual">
      <formula>"JA"</formula>
    </cfRule>
  </conditionalFormatting>
  <conditionalFormatting sqref="D268">
    <cfRule type="expression" dxfId="448" priority="10">
      <formula>C272&lt;&gt;"JA"</formula>
    </cfRule>
  </conditionalFormatting>
  <dataValidations count="4">
    <dataValidation type="list" allowBlank="1" showInputMessage="1" showErrorMessage="1" sqref="C178" xr:uid="{27E94EA2-0819-492E-BD35-AF22D33211AA}">
      <formula1>#REF!</formula1>
    </dataValidation>
    <dataValidation type="list" allowBlank="1" showInputMessage="1" showErrorMessage="1" sqref="C7" xr:uid="{58B8AC1E-C866-4B3C-819F-A4D769740688}">
      <formula1>K_Omvang</formula1>
    </dataValidation>
    <dataValidation type="list" allowBlank="1" showInputMessage="1" showErrorMessage="1" sqref="C6" xr:uid="{FCFB752C-5A11-49C3-85ED-6F3917C48EB9}">
      <formula1>K_Type</formula1>
    </dataValidation>
    <dataValidation type="list" allowBlank="1" showInputMessage="1" showErrorMessage="1" sqref="B82:B96 B38:B52 B159:B175 B143:B151 B60:B74 B183:B190 B215:B230 B238:B252 B104:B118" xr:uid="{F5C88D2C-AF41-49FB-A9A9-B1D35287C438}">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30" max="16383" man="1"/>
    <brk id="255" max="16383" man="1"/>
    <brk id="27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26</vt:i4>
      </vt:variant>
      <vt:variant>
        <vt:lpstr>Benoemde bereiken</vt:lpstr>
      </vt:variant>
      <vt:variant>
        <vt:i4>125</vt:i4>
      </vt:variant>
    </vt:vector>
  </HeadingPairs>
  <TitlesOfParts>
    <vt:vector size="151" baseType="lpstr">
      <vt:lpstr>Instructie</vt:lpstr>
      <vt:lpstr>Totale begroting</vt:lpstr>
      <vt:lpstr>Totale financiering</vt:lpstr>
      <vt:lpstr>Totale staatssteunanalyse</vt:lpstr>
      <vt:lpstr>Projectinformatie</vt:lpstr>
      <vt:lpstr>Penvoerder</vt:lpstr>
      <vt:lpstr>PP2</vt:lpstr>
      <vt:lpstr>PP3</vt:lpstr>
      <vt:lpstr>PP4</vt:lpstr>
      <vt:lpstr>PP5</vt:lpstr>
      <vt:lpstr>PP6</vt:lpstr>
      <vt:lpstr>PP7</vt:lpstr>
      <vt:lpstr>PP8</vt:lpstr>
      <vt:lpstr>PP9</vt:lpstr>
      <vt:lpstr>PP10</vt:lpstr>
      <vt:lpstr>PP11</vt:lpstr>
      <vt:lpstr>PP12</vt:lpstr>
      <vt:lpstr>PP13</vt:lpstr>
      <vt:lpstr>PP14</vt:lpstr>
      <vt:lpstr>PP15</vt:lpstr>
      <vt:lpstr>PP16</vt:lpstr>
      <vt:lpstr>PP17</vt:lpstr>
      <vt:lpstr>PP18</vt:lpstr>
      <vt:lpstr>PP19</vt:lpstr>
      <vt:lpstr>PP20</vt:lpstr>
      <vt:lpstr>Hulpblad</vt:lpstr>
      <vt:lpstr>Penvoerder!Afdrukbereik</vt:lpstr>
      <vt:lpstr>'PP10'!Afdrukbereik</vt:lpstr>
      <vt:lpstr>'PP11'!Afdrukbereik</vt:lpstr>
      <vt:lpstr>'PP12'!Afdrukbereik</vt:lpstr>
      <vt:lpstr>'PP13'!Afdrukbereik</vt:lpstr>
      <vt:lpstr>'PP14'!Afdrukbereik</vt:lpstr>
      <vt:lpstr>'PP15'!Afdrukbereik</vt:lpstr>
      <vt:lpstr>'PP16'!Afdrukbereik</vt:lpstr>
      <vt:lpstr>'PP17'!Afdrukbereik</vt:lpstr>
      <vt:lpstr>'PP18'!Afdrukbereik</vt:lpstr>
      <vt:lpstr>'PP19'!Afdrukbereik</vt:lpstr>
      <vt:lpstr>'PP2'!Afdrukbereik</vt:lpstr>
      <vt:lpstr>'PP20'!Afdrukbereik</vt:lpstr>
      <vt:lpstr>'PP3'!Afdrukbereik</vt:lpstr>
      <vt:lpstr>'PP4'!Afdrukbereik</vt:lpstr>
      <vt:lpstr>'PP5'!Afdrukbereik</vt:lpstr>
      <vt:lpstr>'PP6'!Afdrukbereik</vt:lpstr>
      <vt:lpstr>'PP7'!Afdrukbereik</vt:lpstr>
      <vt:lpstr>'PP8'!Afdrukbereik</vt:lpstr>
      <vt:lpstr>'PP9'!Afdrukbereik</vt:lpstr>
      <vt:lpstr>Projectinformatie!Afdrukbereik</vt:lpstr>
      <vt:lpstr>'PP10'!K_Keuzeopties</vt:lpstr>
      <vt:lpstr>'PP11'!K_Keuzeopties</vt:lpstr>
      <vt:lpstr>'PP12'!K_Keuzeopties</vt:lpstr>
      <vt:lpstr>'PP13'!K_Keuzeopties</vt:lpstr>
      <vt:lpstr>'PP14'!K_Keuzeopties</vt:lpstr>
      <vt:lpstr>'PP15'!K_Keuzeopties</vt:lpstr>
      <vt:lpstr>'PP16'!K_Keuzeopties</vt:lpstr>
      <vt:lpstr>'PP17'!K_Keuzeopties</vt:lpstr>
      <vt:lpstr>'PP18'!K_Keuzeopties</vt:lpstr>
      <vt:lpstr>'PP19'!K_Keuzeopties</vt:lpstr>
      <vt:lpstr>'PP2'!K_Keuzeopties</vt:lpstr>
      <vt:lpstr>'PP20'!K_Keuzeopties</vt:lpstr>
      <vt:lpstr>'PP3'!K_Keuzeopties</vt:lpstr>
      <vt:lpstr>'PP4'!K_Keuzeopties</vt:lpstr>
      <vt:lpstr>'PP5'!K_Keuzeopties</vt:lpstr>
      <vt:lpstr>'PP6'!K_Keuzeopties</vt:lpstr>
      <vt:lpstr>'PP7'!K_Keuzeopties</vt:lpstr>
      <vt:lpstr>'PP8'!K_Keuzeopties</vt:lpstr>
      <vt:lpstr>'PP9'!K_Keuzeopties</vt:lpstr>
      <vt:lpstr>K_Keuzeopties</vt:lpstr>
      <vt:lpstr>'PP10'!K_Omvang</vt:lpstr>
      <vt:lpstr>'PP11'!K_Omvang</vt:lpstr>
      <vt:lpstr>'PP12'!K_Omvang</vt:lpstr>
      <vt:lpstr>'PP13'!K_Omvang</vt:lpstr>
      <vt:lpstr>'PP14'!K_Omvang</vt:lpstr>
      <vt:lpstr>'PP15'!K_Omvang</vt:lpstr>
      <vt:lpstr>'PP16'!K_Omvang</vt:lpstr>
      <vt:lpstr>'PP17'!K_Omvang</vt:lpstr>
      <vt:lpstr>'PP18'!K_Omvang</vt:lpstr>
      <vt:lpstr>'PP19'!K_Omvang</vt:lpstr>
      <vt:lpstr>'PP2'!K_Omvang</vt:lpstr>
      <vt:lpstr>'PP20'!K_Omvang</vt:lpstr>
      <vt:lpstr>'PP3'!K_Omvang</vt:lpstr>
      <vt:lpstr>'PP4'!K_Omvang</vt:lpstr>
      <vt:lpstr>'PP5'!K_Omvang</vt:lpstr>
      <vt:lpstr>'PP6'!K_Omvang</vt:lpstr>
      <vt:lpstr>'PP7'!K_Omvang</vt:lpstr>
      <vt:lpstr>'PP8'!K_Omvang</vt:lpstr>
      <vt:lpstr>'PP9'!K_Omvang</vt:lpstr>
      <vt:lpstr>'Totale financiering'!K_Omvang</vt:lpstr>
      <vt:lpstr>'Totale staatssteunanalyse'!K_Omvang</vt:lpstr>
      <vt:lpstr>K_Omvang</vt:lpstr>
      <vt:lpstr>'PP10'!K_Staatssteunartikel</vt:lpstr>
      <vt:lpstr>'PP11'!K_Staatssteunartikel</vt:lpstr>
      <vt:lpstr>'PP12'!K_Staatssteunartikel</vt:lpstr>
      <vt:lpstr>'PP13'!K_Staatssteunartikel</vt:lpstr>
      <vt:lpstr>'PP14'!K_Staatssteunartikel</vt:lpstr>
      <vt:lpstr>'PP15'!K_Staatssteunartikel</vt:lpstr>
      <vt:lpstr>'PP16'!K_Staatssteunartikel</vt:lpstr>
      <vt:lpstr>'PP17'!K_Staatssteunartikel</vt:lpstr>
      <vt:lpstr>'PP18'!K_Staatssteunartikel</vt:lpstr>
      <vt:lpstr>'PP19'!K_Staatssteunartikel</vt:lpstr>
      <vt:lpstr>'PP2'!K_Staatssteunartikel</vt:lpstr>
      <vt:lpstr>'PP20'!K_Staatssteunartikel</vt:lpstr>
      <vt:lpstr>'PP3'!K_Staatssteunartikel</vt:lpstr>
      <vt:lpstr>'PP4'!K_Staatssteunartikel</vt:lpstr>
      <vt:lpstr>'PP5'!K_Staatssteunartikel</vt:lpstr>
      <vt:lpstr>'PP6'!K_Staatssteunartikel</vt:lpstr>
      <vt:lpstr>'PP7'!K_Staatssteunartikel</vt:lpstr>
      <vt:lpstr>'PP8'!K_Staatssteunartikel</vt:lpstr>
      <vt:lpstr>'PP9'!K_Staatssteunartikel</vt:lpstr>
      <vt:lpstr>K_Staatssteunartikel</vt:lpstr>
      <vt:lpstr>'PP10'!K_Type</vt:lpstr>
      <vt:lpstr>'PP11'!K_Type</vt:lpstr>
      <vt:lpstr>'PP12'!K_Type</vt:lpstr>
      <vt:lpstr>'PP13'!K_Type</vt:lpstr>
      <vt:lpstr>'PP14'!K_Type</vt:lpstr>
      <vt:lpstr>'PP15'!K_Type</vt:lpstr>
      <vt:lpstr>'PP16'!K_Type</vt:lpstr>
      <vt:lpstr>'PP17'!K_Type</vt:lpstr>
      <vt:lpstr>'PP18'!K_Type</vt:lpstr>
      <vt:lpstr>'PP19'!K_Type</vt:lpstr>
      <vt:lpstr>'PP2'!K_Type</vt:lpstr>
      <vt:lpstr>'PP20'!K_Type</vt:lpstr>
      <vt:lpstr>'PP3'!K_Type</vt:lpstr>
      <vt:lpstr>'PP4'!K_Type</vt:lpstr>
      <vt:lpstr>'PP5'!K_Type</vt:lpstr>
      <vt:lpstr>'PP6'!K_Type</vt:lpstr>
      <vt:lpstr>'PP7'!K_Type</vt:lpstr>
      <vt:lpstr>'PP8'!K_Type</vt:lpstr>
      <vt:lpstr>'PP9'!K_Type</vt:lpstr>
      <vt:lpstr>'Totale financiering'!K_Type</vt:lpstr>
      <vt:lpstr>'Totale staatssteunanalyse'!K_Type</vt:lpstr>
      <vt:lpstr>K_Type</vt:lpstr>
      <vt:lpstr>'PP10'!K_Werkpakket</vt:lpstr>
      <vt:lpstr>'PP11'!K_Werkpakket</vt:lpstr>
      <vt:lpstr>'PP12'!K_Werkpakket</vt:lpstr>
      <vt:lpstr>'PP13'!K_Werkpakket</vt:lpstr>
      <vt:lpstr>'PP14'!K_Werkpakket</vt:lpstr>
      <vt:lpstr>'PP15'!K_Werkpakket</vt:lpstr>
      <vt:lpstr>'PP16'!K_Werkpakket</vt:lpstr>
      <vt:lpstr>'PP17'!K_Werkpakket</vt:lpstr>
      <vt:lpstr>'PP18'!K_Werkpakket</vt:lpstr>
      <vt:lpstr>'PP19'!K_Werkpakket</vt:lpstr>
      <vt:lpstr>'PP2'!K_Werkpakket</vt:lpstr>
      <vt:lpstr>'PP20'!K_Werkpakket</vt:lpstr>
      <vt:lpstr>'PP3'!K_Werkpakket</vt:lpstr>
      <vt:lpstr>'PP4'!K_Werkpakket</vt:lpstr>
      <vt:lpstr>'PP5'!K_Werkpakket</vt:lpstr>
      <vt:lpstr>'PP6'!K_Werkpakket</vt:lpstr>
      <vt:lpstr>'PP7'!K_Werkpakket</vt:lpstr>
      <vt:lpstr>'PP8'!K_Werkpakket</vt:lpstr>
      <vt:lpstr>'PP9'!K_Werkpakket</vt:lpstr>
      <vt:lpstr>K_Werkpakket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Luuk Muller</dc:creator>
  <cp:lastModifiedBy>Nicole Derksen</cp:lastModifiedBy>
  <cp:lastPrinted>2022-05-31T06:46:58Z</cp:lastPrinted>
  <dcterms:created xsi:type="dcterms:W3CDTF">2022-02-11T09:50:58Z</dcterms:created>
  <dcterms:modified xsi:type="dcterms:W3CDTF">2025-05-27T11:06:09Z</dcterms:modified>
</cp:coreProperties>
</file>